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ntabilidad\Inventario Activos Fijos Dic 2011\2016\"/>
    </mc:Choice>
  </mc:AlternateContent>
  <bookViews>
    <workbookView xWindow="720" yWindow="5925" windowWidth="18315" windowHeight="11505" tabRatio="774" firstSheet="1" activeTab="2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'!$A$1:$Y$603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N1017" i="2" l="1"/>
  <c r="T1017" i="2"/>
  <c r="R1017" i="2"/>
  <c r="V1013" i="2"/>
  <c r="U1013" i="2"/>
  <c r="T1013" i="2"/>
  <c r="N1013" i="2"/>
  <c r="Z1010" i="2"/>
  <c r="T1010" i="2" s="1"/>
  <c r="R1010" i="2"/>
  <c r="R1011" i="2" s="1"/>
  <c r="N1011" i="2"/>
  <c r="V1010" i="2" l="1"/>
  <c r="U1010" i="2"/>
  <c r="T348" i="1" l="1"/>
  <c r="W343" i="1"/>
  <c r="AB4" i="1" l="1"/>
  <c r="Q14" i="12" l="1"/>
  <c r="R1007" i="2"/>
  <c r="O91" i="7"/>
  <c r="P93" i="5"/>
  <c r="P456" i="1"/>
  <c r="R22" i="4"/>
  <c r="Q48" i="3"/>
  <c r="G26" i="10" l="1"/>
  <c r="Q13" i="8"/>
  <c r="N14" i="12"/>
  <c r="S1017" i="2"/>
  <c r="U453" i="1"/>
  <c r="T453" i="1"/>
  <c r="P453" i="1"/>
  <c r="P450" i="1"/>
  <c r="S1013" i="2" l="1"/>
  <c r="R1008" i="2"/>
  <c r="R1013" i="2" s="1"/>
  <c r="N1008" i="2"/>
  <c r="T449" i="1"/>
  <c r="T450" i="1" s="1"/>
  <c r="D14" i="10" l="1"/>
  <c r="C14" i="10"/>
  <c r="B14" i="10"/>
  <c r="R14" i="12"/>
  <c r="Q8" i="12"/>
  <c r="S30" i="7"/>
  <c r="R30" i="7"/>
  <c r="Q30" i="7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U15" i="4" l="1"/>
  <c r="Z9" i="12"/>
  <c r="S9" i="12" s="1"/>
  <c r="U9" i="12" s="1"/>
  <c r="U8" i="12"/>
  <c r="T8" i="12"/>
  <c r="H60" i="11"/>
  <c r="S14" i="12" l="1"/>
  <c r="E14" i="10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87" i="7"/>
  <c r="O74" i="7"/>
  <c r="O48" i="7"/>
  <c r="O31" i="7"/>
  <c r="O33" i="7" s="1"/>
  <c r="O50" i="7" s="1"/>
  <c r="O76" i="7" s="1"/>
  <c r="O82" i="7" s="1"/>
  <c r="S8" i="7"/>
  <c r="O26" i="7"/>
  <c r="P91" i="5"/>
  <c r="O981" i="2" l="1"/>
  <c r="P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T441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V86" i="7" s="1"/>
  <c r="Q86" i="7" s="1"/>
  <c r="X4" i="4"/>
  <c r="Z5" i="6"/>
  <c r="Z4" i="2"/>
  <c r="A3" i="10"/>
  <c r="A4" i="11"/>
  <c r="A3" i="9"/>
  <c r="A4" i="8"/>
  <c r="A3" i="2"/>
  <c r="A3" i="7"/>
  <c r="A4" i="5"/>
  <c r="A3" i="4"/>
  <c r="A4" i="6"/>
  <c r="B23" i="10"/>
  <c r="T1011" i="2" l="1"/>
  <c r="V1011" i="2"/>
  <c r="U1011" i="2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N22" i="4" s="1"/>
  <c r="G14" i="4"/>
  <c r="G13" i="4"/>
  <c r="G10" i="4"/>
  <c r="G9" i="4"/>
  <c r="G8" i="4"/>
  <c r="G7" i="4"/>
  <c r="X7" i="4" s="1"/>
  <c r="X19" i="4"/>
  <c r="T1002" i="2" l="1"/>
  <c r="V1001" i="2"/>
  <c r="V1002" i="2" s="1"/>
  <c r="V441" i="1"/>
  <c r="X441" i="1" s="1"/>
  <c r="T1008" i="2"/>
  <c r="V1007" i="2"/>
  <c r="V1008" i="2" s="1"/>
  <c r="U1007" i="2"/>
  <c r="U1008" i="2" s="1"/>
  <c r="W449" i="1"/>
  <c r="X449" i="1"/>
  <c r="X450" i="1" s="1"/>
  <c r="X453" i="1" s="1"/>
  <c r="V450" i="1"/>
  <c r="V453" i="1" s="1"/>
  <c r="W450" i="1"/>
  <c r="W453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W441" i="1" l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U974" i="2"/>
  <c r="W418" i="1"/>
  <c r="T18" i="4"/>
  <c r="U18" i="4" s="1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X445" i="1" l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T22" i="4" s="1"/>
  <c r="V14" i="4"/>
  <c r="R47" i="7"/>
  <c r="S55" i="7"/>
  <c r="S63" i="7"/>
  <c r="G15" i="10"/>
  <c r="S43" i="7"/>
  <c r="S57" i="7"/>
  <c r="S81" i="5"/>
  <c r="V18" i="4"/>
  <c r="V20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E9" i="10" l="1"/>
  <c r="R72" i="7"/>
  <c r="T65" i="5"/>
  <c r="T67" i="5" s="1"/>
  <c r="R80" i="7"/>
  <c r="R48" i="7"/>
  <c r="S48" i="7"/>
  <c r="S72" i="7"/>
  <c r="R67" i="5"/>
  <c r="S65" i="5"/>
  <c r="S67" i="5" s="1"/>
  <c r="U16" i="4"/>
  <c r="V16" i="4"/>
  <c r="D12" i="10"/>
  <c r="G20" i="10"/>
  <c r="Q74" i="7"/>
  <c r="S60" i="7"/>
  <c r="R60" i="7"/>
  <c r="T91" i="5"/>
  <c r="S91" i="5"/>
  <c r="R93" i="5" l="1"/>
  <c r="E11" i="10" s="1"/>
  <c r="T93" i="5"/>
  <c r="R74" i="7"/>
  <c r="S93" i="5"/>
  <c r="G11" i="10"/>
  <c r="V22" i="4"/>
  <c r="G9" i="10" s="1"/>
  <c r="U22" i="4"/>
  <c r="F9" i="10" s="1"/>
  <c r="F11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T456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16" i="10"/>
  <c r="B30" i="10" s="1"/>
  <c r="W231" i="1"/>
  <c r="V918" i="2"/>
  <c r="E7" i="10"/>
  <c r="W365" i="1"/>
  <c r="V367" i="1"/>
  <c r="V378" i="1" s="1"/>
  <c r="V456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56" i="1" s="1"/>
  <c r="X367" i="1"/>
  <c r="X378" i="1" s="1"/>
  <c r="X456" i="1" s="1"/>
  <c r="V967" i="2"/>
  <c r="V890" i="2"/>
  <c r="F7" i="10"/>
  <c r="E10" i="10"/>
  <c r="D13" i="10"/>
  <c r="D16" i="10" s="1"/>
  <c r="D30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17" i="2" s="1"/>
  <c r="T771" i="2"/>
  <c r="T892" i="2" s="1"/>
  <c r="T926" i="2" s="1"/>
  <c r="T969" i="2" s="1"/>
  <c r="E13" i="10" l="1"/>
  <c r="F13" i="10"/>
  <c r="V771" i="2"/>
  <c r="V892" i="2" s="1"/>
  <c r="V926" i="2" s="1"/>
  <c r="V969" i="2" s="1"/>
  <c r="V1017" i="2" s="1"/>
  <c r="G13" i="10" l="1"/>
  <c r="R26" i="7" l="1"/>
  <c r="R33" i="7" s="1"/>
  <c r="R50" i="7" s="1"/>
  <c r="R76" i="7" s="1"/>
  <c r="R82" i="7" s="1"/>
  <c r="R91" i="7" s="1"/>
  <c r="Q26" i="7"/>
  <c r="Q33" i="7" s="1"/>
  <c r="Q50" i="7" s="1"/>
  <c r="Q76" i="7" s="1"/>
  <c r="Q82" i="7" s="1"/>
  <c r="Q91" i="7" s="1"/>
  <c r="S26" i="7"/>
  <c r="S33" i="7" s="1"/>
  <c r="S50" i="7" s="1"/>
  <c r="S76" i="7" s="1"/>
  <c r="S82" i="7" s="1"/>
  <c r="S91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<sst xmlns="http://schemas.openxmlformats.org/spreadsheetml/2006/main" count="9455" uniqueCount="2950">
  <si>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</si>
  <si>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</si>
  <si>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</si>
  <si>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</si>
  <si>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</si>
  <si>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</si>
  <si>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</si>
  <si>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</si>
  <si>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</si>
  <si>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</si>
  <si>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</si>
  <si>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</si>
  <si>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</si>
  <si>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</si>
  <si>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</si>
  <si>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</si>
  <si>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</si>
  <si>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</si>
  <si>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</si>
  <si>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</si>
  <si>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</si>
  <si>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</si>
  <si>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</si>
  <si>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</si>
  <si>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</si>
  <si>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</si>
  <si>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</si>
  <si>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</si>
  <si>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</si>
  <si>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</si>
  <si>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</si>
  <si>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</si>
  <si>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</si>
  <si>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</si>
  <si>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</si>
  <si>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</si>
  <si>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</si>
  <si>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</si>
  <si>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</si>
  <si>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</si>
  <si>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</si>
  <si>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</si>
  <si>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</si>
  <si>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</si>
  <si>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</si>
  <si>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</si>
  <si>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</si>
  <si>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</si>
  <si>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</si>
  <si>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</si>
  <si>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</si>
  <si>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</si>
  <si>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</si>
  <si>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</si>
  <si>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</si>
  <si>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</si>
  <si>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</si>
  <si>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</si>
  <si>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</si>
  <si>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</si>
  <si>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</si>
  <si>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</si>
  <si>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</si>
  <si>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</si>
  <si>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</si>
  <si>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</si>
  <si>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</si>
  <si>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</si>
  <si>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</si>
  <si>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</si>
  <si>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</si>
  <si>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</si>
  <si>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</si>
  <si>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</si>
  <si>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</si>
  <si>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</si>
  <si>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</si>
  <si>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</si>
  <si>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</si>
  <si>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</si>
  <si>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</si>
  <si>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</si>
  <si>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</si>
  <si>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</si>
  <si>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</si>
  <si>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</si>
  <si>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</si>
  <si>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</si>
  <si>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</si>
  <si>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</si>
  <si>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</si>
  <si>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</si>
  <si>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</si>
  <si>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</si>
  <si>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</si>
  <si>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</si>
  <si>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</si>
  <si>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</si>
  <si>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</si>
  <si>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</si>
  <si>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</si>
  <si>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</si>
  <si>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</si>
  <si>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</si>
  <si>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</si>
  <si>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</si>
  <si>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</si>
  <si>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</si>
  <si>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</si>
  <si>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</si>
  <si>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</si>
  <si>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</si>
  <si>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</si>
  <si>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</si>
  <si>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</si>
  <si>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</si>
  <si>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</si>
  <si>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</si>
  <si>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</si>
  <si>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</si>
  <si>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</si>
  <si>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</si>
  <si>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</si>
  <si>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</si>
  <si>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</si>
  <si>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</si>
  <si>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</si>
  <si>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</si>
  <si>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</si>
  <si>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</si>
  <si>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</si>
  <si>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</si>
  <si>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</si>
  <si>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</si>
  <si>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</si>
  <si>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</si>
  <si>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</si>
  <si>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</si>
  <si>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</si>
  <si>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</si>
  <si>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</si>
  <si>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</si>
  <si>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</si>
  <si>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</si>
  <si>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</si>
  <si>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</si>
  <si>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</si>
  <si>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</si>
  <si>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</si>
  <si>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</si>
  <si>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</si>
  <si>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</si>
  <si>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</si>
  <si>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</si>
  <si>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</si>
  <si>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</si>
  <si>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</si>
  <si>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</si>
  <si>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</si>
  <si>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</si>
  <si>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</si>
  <si>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</si>
  <si>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</si>
  <si>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</si>
  <si>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</si>
  <si>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</si>
  <si>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</si>
  <si>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</si>
  <si>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</si>
  <si>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</si>
  <si>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</si>
  <si>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</si>
  <si>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</si>
  <si>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</si>
  <si>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</si>
  <si>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</si>
  <si>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</si>
  <si>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</si>
  <si>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</si>
  <si>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</si>
  <si>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</si>
  <si>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</si>
  <si>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</si>
  <si>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</si>
  <si>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</si>
  <si>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</si>
  <si>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</si>
  <si>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</si>
  <si>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</si>
  <si>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</si>
  <si>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</si>
  <si>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</si>
  <si>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</si>
  <si>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</si>
  <si>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</si>
  <si>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</si>
  <si>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</si>
  <si>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</si>
  <si>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</si>
  <si>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</si>
  <si>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</si>
  <si>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</si>
  <si>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</si>
  <si>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</si>
  <si>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</si>
  <si>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</si>
  <si>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</si>
  <si>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</si>
  <si>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</si>
  <si>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</si>
  <si>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</si>
  <si>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</si>
  <si>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</si>
  <si>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</si>
  <si>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</si>
  <si>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</si>
  <si>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</si>
  <si>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</si>
  <si>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</si>
  <si>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</si>
  <si>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</si>
  <si>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</si>
  <si>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</si>
  <si>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</si>
  <si>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</si>
  <si>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</si>
  <si>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</si>
  <si>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</si>
  <si>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</si>
  <si>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</si>
  <si>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</si>
  <si>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</si>
  <si>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</si>
  <si>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</si>
  <si>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</si>
  <si>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</si>
  <si>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</si>
  <si>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</si>
  <si>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</si>
  <si>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</si>
  <si>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</si>
  <si>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</si>
  <si>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</si>
  <si>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</si>
  <si>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</si>
  <si>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</si>
  <si>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</si>
  <si>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</si>
  <si>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</si>
  <si>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</si>
  <si>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</si>
  <si>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</si>
  <si>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</si>
  <si>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</si>
  <si>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</si>
  <si>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</si>
  <si>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</si>
  <si>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</si>
  <si>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</si>
  <si>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</si>
  <si>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</si>
  <si>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</si>
  <si>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</si>
  <si>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</si>
  <si>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</si>
  <si>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</si>
  <si>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</si>
  <si>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</si>
  <si>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</si>
  <si>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</si>
  <si>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</si>
  <si>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</si>
  <si>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</si>
  <si>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</si>
  <si>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</si>
  <si>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</si>
  <si>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</si>
  <si>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</si>
  <si>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</si>
  <si>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</si>
  <si>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</si>
  <si>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</si>
  <si>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</si>
  <si>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</si>
  <si>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</si>
  <si>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</si>
  <si>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</si>
  <si>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</si>
  <si>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</si>
  <si>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</si>
  <si>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</si>
  <si>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</si>
  <si>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</si>
  <si>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</si>
  <si>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</si>
  <si>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</si>
  <si>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</si>
  <si>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</si>
  <si>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</si>
  <si>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</si>
  <si>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</si>
  <si>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</si>
  <si>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</si>
  <si>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</si>
  <si>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</si>
  <si>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</si>
  <si>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</si>
  <si>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</si>
  <si>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</si>
  <si>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</si>
  <si>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</si>
  <si>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</si>
  <si>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</si>
  <si>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</si>
  <si>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</si>
  <si>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</si>
  <si>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</si>
  <si>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</si>
  <si>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</si>
  <si>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</si>
  <si>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</si>
  <si>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</si>
  <si>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</si>
  <si>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</si>
  <si>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</si>
  <si>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</si>
  <si>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</si>
  <si>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</si>
  <si>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</si>
  <si>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</si>
  <si>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</si>
  <si>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</si>
  <si>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</si>
  <si>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</si>
  <si>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</si>
  <si>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</si>
  <si>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</si>
  <si>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</si>
  <si>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</si>
  <si>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</si>
  <si>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</si>
  <si>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</si>
  <si>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</si>
  <si>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</si>
  <si>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</si>
  <si>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</si>
  <si>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</si>
  <si>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</si>
  <si>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</si>
  <si>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</si>
  <si>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</si>
  <si>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</si>
  <si>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</si>
  <si>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</si>
  <si>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</si>
  <si>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</si>
  <si>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</si>
  <si>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</si>
  <si>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</si>
  <si>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</si>
  <si>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</si>
  <si>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</si>
  <si>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</si>
  <si>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</si>
  <si>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</si>
  <si>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</si>
  <si>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</si>
  <si>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</si>
  <si>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</si>
  <si>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</si>
  <si>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</si>
  <si>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</si>
  <si>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</si>
  <si>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</si>
  <si>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</si>
  <si>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</si>
  <si>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</si>
  <si>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</si>
  <si>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</si>
  <si>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</si>
  <si>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</si>
  <si>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</si>
  <si>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</si>
  <si>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</si>
  <si>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</si>
  <si>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</si>
  <si>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</si>
  <si>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</si>
  <si>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</si>
  <si>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</si>
  <si>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</si>
  <si>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</si>
  <si>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</si>
  <si>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</si>
  <si>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</si>
  <si>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</si>
  <si>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</si>
  <si>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</si>
  <si>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</si>
  <si>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</si>
  <si>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</si>
  <si>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</si>
  <si>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</si>
  <si>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</si>
  <si>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</si>
  <si>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</si>
  <si>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</si>
  <si>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</si>
  <si>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</si>
  <si>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</si>
  <si>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</si>
  <si>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</si>
  <si>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</si>
  <si>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</si>
  <si>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</si>
  <si>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</si>
  <si>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</si>
  <si>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</si>
  <si>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</si>
  <si>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</si>
  <si>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</si>
  <si>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</si>
  <si>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</si>
  <si>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</si>
  <si>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</si>
  <si>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</si>
  <si>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</si>
  <si>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</si>
  <si>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</si>
  <si>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</si>
  <si>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</si>
  <si>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</si>
  <si>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</si>
  <si>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</si>
  <si>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</si>
  <si>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</si>
  <si>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</si>
  <si>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</si>
  <si>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</si>
  <si>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</si>
  <si>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</si>
  <si>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</si>
  <si>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</si>
  <si>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</si>
  <si>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</si>
  <si>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</si>
  <si>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</si>
  <si>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</si>
  <si>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</si>
  <si>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</si>
  <si>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</si>
  <si>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</si>
  <si>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</si>
  <si>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</si>
  <si>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</si>
  <si>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</si>
  <si>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</si>
  <si>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</si>
  <si>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</si>
  <si>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</si>
  <si>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</si>
  <si>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</si>
  <si>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</si>
  <si>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</si>
  <si>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</si>
  <si>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</si>
  <si>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</si>
  <si>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</si>
  <si>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</si>
  <si>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</si>
  <si>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</si>
  <si>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</si>
  <si>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</si>
  <si>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</si>
  <si>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</si>
  <si>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</si>
  <si>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</si>
  <si>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</si>
  <si>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</si>
  <si>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</si>
  <si>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</si>
  <si>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</si>
  <si>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</si>
  <si>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</si>
  <si>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</si>
  <si>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</si>
  <si>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</si>
  <si>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</si>
  <si>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</si>
  <si>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</si>
  <si>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</si>
  <si>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</si>
  <si>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</si>
  <si>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</si>
  <si>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</si>
  <si>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</si>
  <si>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</si>
  <si>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</si>
  <si>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</si>
  <si>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</si>
  <si>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</si>
  <si>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</si>
  <si>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</si>
  <si>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</si>
  <si>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</si>
  <si>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</si>
  <si>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</si>
  <si>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</si>
  <si>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</si>
  <si>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</si>
  <si>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</si>
  <si>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</si>
  <si>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</si>
  <si>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</si>
  <si>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</si>
  <si>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</si>
  <si>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</si>
  <si>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</si>
  <si>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</si>
  <si>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</si>
  <si>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</si>
  <si>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</si>
  <si>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</si>
  <si>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</si>
  <si>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</si>
  <si>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</si>
  <si>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</si>
  <si>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</si>
  <si>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</si>
  <si>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</si>
  <si>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</si>
  <si>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</si>
  <si>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</si>
  <si>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</si>
  <si>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</si>
  <si>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</si>
  <si>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</si>
  <si>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</si>
  <si>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</si>
  <si>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</si>
  <si>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</si>
  <si>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</si>
  <si>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</si>
  <si>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</si>
  <si>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</si>
  <si>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</si>
  <si>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</si>
  <si>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</si>
  <si>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</si>
  <si>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</si>
  <si>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</si>
  <si>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</si>
  <si>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</si>
  <si>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</si>
  <si>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</si>
  <si>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</si>
  <si>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</si>
  <si>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</si>
  <si>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</si>
  <si>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</si>
  <si>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</si>
  <si>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</si>
  <si>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</si>
  <si>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</si>
  <si>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</si>
  <si>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</si>
  <si>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</si>
  <si>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</si>
  <si>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</si>
  <si>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</si>
  <si>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</si>
  <si>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</si>
  <si>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</si>
  <si>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</si>
  <si>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</si>
  <si>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</si>
  <si>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</si>
  <si>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</si>
  <si>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</si>
  <si>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</si>
  <si>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</si>
  <si>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</si>
  <si>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</si>
  <si>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</si>
  <si>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</si>
  <si>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</si>
  <si>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</si>
  <si>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</si>
  <si>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</si>
  <si>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</si>
  <si>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</si>
  <si>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</si>
  <si>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</si>
  <si>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</si>
  <si>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</si>
  <si>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</si>
  <si>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</si>
  <si>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</si>
  <si>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</si>
  <si>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</si>
  <si>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</si>
  <si>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</si>
  <si>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</si>
  <si>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</si>
  <si>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</si>
  <si>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</si>
  <si>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</si>
  <si>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</si>
  <si>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</si>
  <si>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</si>
  <si>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</si>
  <si>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</si>
  <si>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</si>
  <si>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</si>
  <si>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</si>
  <si>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</si>
  <si>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</si>
  <si>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</si>
  <si>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</si>
  <si>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</si>
  <si>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</si>
  <si>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</si>
  <si>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</si>
  <si>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</si>
  <si>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</si>
  <si>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</si>
  <si>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</si>
  <si>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</si>
  <si>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</si>
  <si>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</si>
  <si>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</si>
  <si>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</si>
  <si>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</si>
  <si>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</si>
  <si>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</si>
  <si>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</si>
  <si>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</si>
  <si>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</si>
  <si>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</si>
  <si>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</si>
  <si>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</si>
  <si>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</si>
  <si>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</si>
  <si>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</si>
  <si>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</si>
  <si>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</si>
  <si>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</si>
  <si>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</si>
  <si>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</si>
  <si>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</si>
  <si>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</si>
  <si>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</si>
  <si>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</si>
  <si>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</si>
  <si>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</si>
  <si>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</si>
  <si>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</si>
  <si>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</si>
  <si>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</si>
  <si>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</si>
  <si>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</si>
  <si>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</si>
  <si>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</si>
  <si>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</si>
  <si>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</si>
  <si>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</si>
  <si>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</si>
  <si>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</si>
  <si>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</si>
  <si>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</si>
  <si>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</si>
  <si>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</si>
  <si>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</si>
  <si>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</si>
  <si>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</si>
  <si>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</si>
  <si>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</si>
  <si>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</si>
  <si>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</si>
  <si>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</si>
  <si>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</si>
  <si>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</si>
  <si>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</si>
  <si>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</si>
  <si>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</si>
  <si>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</si>
  <si>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</si>
  <si>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</si>
  <si>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</si>
  <si>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</si>
  <si>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</si>
  <si>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</si>
  <si>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</si>
  <si>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</si>
  <si>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</si>
  <si>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</si>
  <si>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</si>
  <si>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</si>
  <si>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</si>
  <si>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</si>
  <si>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</si>
  <si>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</si>
  <si>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</si>
  <si>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</si>
  <si>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</si>
  <si>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</si>
  <si>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</si>
  <si>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</si>
  <si>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</si>
  <si>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</si>
  <si>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</si>
  <si>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</si>
  <si>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</si>
  <si>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</si>
  <si>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</si>
  <si>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</si>
  <si>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</si>
  <si>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</si>
  <si>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</si>
  <si>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</si>
  <si>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</si>
  <si>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</si>
  <si>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</si>
  <si>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</si>
  <si>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</si>
  <si>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</si>
  <si>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</si>
  <si>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</si>
  <si>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</si>
  <si>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</si>
  <si>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</si>
  <si>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</si>
  <si>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</si>
  <si>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</si>
  <si>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</si>
  <si>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</si>
  <si>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</si>
  <si>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</si>
  <si>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</si>
  <si>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</si>
  <si>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</si>
  <si>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</si>
  <si>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</si>
  <si>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</si>
  <si>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</si>
  <si>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</si>
  <si>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</si>
  <si>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</si>
  <si>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</si>
  <si>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</si>
  <si>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</si>
  <si>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</si>
  <si>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</si>
  <si>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</si>
  <si>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</si>
  <si>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</si>
  <si>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</si>
  <si>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</si>
  <si>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</si>
  <si>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</si>
  <si>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</si>
  <si>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</si>
  <si>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</si>
  <si>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</si>
  <si>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</si>
  <si>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</si>
  <si>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</si>
  <si>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</si>
  <si>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</si>
  <si>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</si>
  <si>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</si>
  <si>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</si>
  <si>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</si>
  <si>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</si>
  <si>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</si>
  <si>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</si>
  <si>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</si>
  <si>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</si>
  <si>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</si>
  <si>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</si>
  <si>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</si>
  <si>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</si>
  <si>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</si>
  <si>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</si>
  <si>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</si>
  <si>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</si>
  <si>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</si>
  <si>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</si>
  <si>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</si>
  <si>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</si>
  <si>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</si>
  <si>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</si>
  <si>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</si>
  <si>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</si>
  <si>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</si>
  <si>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</si>
  <si>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</si>
  <si>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</si>
  <si>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</si>
  <si>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</si>
  <si>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</si>
  <si>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</si>
  <si>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</si>
  <si>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</si>
  <si>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</si>
  <si>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</si>
  <si>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</si>
  <si>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</si>
  <si>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</si>
  <si>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</si>
  <si>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</si>
  <si>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</si>
  <si>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</si>
  <si>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</si>
  <si>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</si>
  <si>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</si>
  <si>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</si>
  <si>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</si>
  <si>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</si>
  <si>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</si>
  <si>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</si>
  <si>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</si>
  <si>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</si>
  <si>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</si>
  <si>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</si>
  <si>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</si>
  <si>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</si>
  <si>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</si>
  <si>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</si>
  <si>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</si>
  <si>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</si>
  <si>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</si>
  <si>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</si>
  <si>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</si>
  <si>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</si>
  <si>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</si>
  <si>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</si>
  <si>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</si>
  <si>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</si>
  <si>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</si>
  <si>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</si>
  <si>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</si>
  <si>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</si>
  <si>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</si>
  <si>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</si>
  <si>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</si>
  <si>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</si>
  <si>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</si>
  <si>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</si>
  <si>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</si>
  <si>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</si>
  <si>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</si>
  <si>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</si>
  <si>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</si>
  <si>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</si>
  <si>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</si>
  <si>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</si>
  <si>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</si>
  <si>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</si>
  <si>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</si>
  <si>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</si>
  <si>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</si>
  <si>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</si>
  <si>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</si>
  <si>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</si>
  <si>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</si>
  <si>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</si>
  <si>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</si>
  <si>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</si>
  <si>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</si>
  <si>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</si>
  <si>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</si>
  <si>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</si>
  <si>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</si>
  <si>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</si>
  <si>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</si>
  <si>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</si>
  <si>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</si>
  <si>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</si>
  <si>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</si>
  <si>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</si>
  <si>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</si>
  <si>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</si>
  <si>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</si>
  <si>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</si>
  <si>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</si>
  <si>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</si>
  <si>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</si>
  <si>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</si>
  <si>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</si>
  <si>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</si>
  <si>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</si>
  <si>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</si>
  <si>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</si>
  <si>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</si>
  <si>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</si>
  <si>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</si>
  <si>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</si>
  <si>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</si>
  <si>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</si>
  <si>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</si>
  <si>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</si>
  <si>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</si>
  <si>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</si>
  <si>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</si>
  <si>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</si>
  <si>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</si>
  <si>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</si>
  <si>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</si>
  <si>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</si>
  <si>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</si>
  <si>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</si>
  <si>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</si>
  <si>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</si>
  <si>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</si>
  <si>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</si>
  <si>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</si>
  <si>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</si>
  <si>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</si>
  <si>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</si>
  <si>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</si>
  <si>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</si>
  <si>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</si>
  <si>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</si>
  <si>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</si>
  <si>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</si>
  <si>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</si>
  <si>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</si>
  <si>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</si>
  <si>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</si>
  <si>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</si>
  <si>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</si>
  <si>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</si>
  <si>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</si>
  <si>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</si>
  <si>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</si>
  <si>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</si>
  <si>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</si>
  <si>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</si>
  <si>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</si>
  <si>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</si>
  <si>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</si>
  <si>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</si>
  <si>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</si>
  <si>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</si>
  <si>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</si>
  <si>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</si>
  <si>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</si>
  <si>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</si>
  <si>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</si>
  <si>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</si>
  <si>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</si>
  <si>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</si>
  <si>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</si>
  <si>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</si>
  <si>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</si>
  <si>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</si>
  <si>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</si>
  <si>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</si>
  <si>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</si>
  <si>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</si>
  <si>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</si>
  <si>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</si>
  <si>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</si>
  <si>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</si>
  <si>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</si>
  <si>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</si>
  <si>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</si>
  <si>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</si>
  <si>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</si>
  <si>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</si>
  <si>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</si>
  <si>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</si>
  <si>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</si>
  <si>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</si>
  <si>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</si>
  <si>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</si>
  <si>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</si>
  <si>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</si>
  <si>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</si>
  <si>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</si>
  <si>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</si>
  <si>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</si>
  <si>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</si>
  <si>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</si>
  <si>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</si>
  <si>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</si>
  <si>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</si>
  <si>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</si>
  <si>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</si>
  <si>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</si>
  <si>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</si>
  <si>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</si>
  <si>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</si>
  <si>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</si>
  <si>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</si>
  <si>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</si>
  <si>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</si>
  <si>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</si>
  <si>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</si>
  <si>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</si>
  <si>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</si>
  <si>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</si>
  <si>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</si>
  <si>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</si>
  <si>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</si>
  <si>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</si>
  <si>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</si>
  <si>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</si>
  <si>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</si>
  <si>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</si>
  <si>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</si>
  <si>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</si>
  <si>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</si>
  <si>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</si>
  <si>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</si>
  <si>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</si>
  <si>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</si>
  <si>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</si>
  <si>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</si>
  <si>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</si>
  <si>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</si>
  <si>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</si>
  <si>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</si>
  <si>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</si>
  <si>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</si>
  <si>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</si>
  <si>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</si>
  <si>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</si>
  <si>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</si>
  <si>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</si>
  <si>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</si>
  <si>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</si>
  <si>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</si>
  <si>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</si>
  <si>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</si>
  <si>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</si>
  <si>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</si>
  <si>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</si>
  <si>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</si>
  <si>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</si>
  <si>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</si>
  <si>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</si>
  <si>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</si>
  <si>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</si>
  <si>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</si>
  <si>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</si>
  <si>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</si>
  <si>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</si>
  <si>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</si>
  <si>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</si>
  <si>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</si>
  <si>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</si>
  <si>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</si>
  <si>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</si>
  <si>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</si>
  <si>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</si>
  <si>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</si>
  <si>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</si>
  <si>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</si>
  <si>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</si>
  <si>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</si>
  <si>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</si>
  <si>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</si>
  <si>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</si>
  <si>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</si>
  <si>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</si>
  <si>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</si>
  <si>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</si>
  <si>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</si>
  <si>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</si>
  <si>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</si>
  <si>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</si>
  <si>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</si>
  <si>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</si>
  <si>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</si>
  <si>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</si>
  <si>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</si>
  <si>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</si>
  <si>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</si>
  <si>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</si>
  <si>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</si>
  <si>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</si>
  <si>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</si>
  <si>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</si>
  <si>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</si>
  <si>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</si>
  <si>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</si>
  <si>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</si>
  <si>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</si>
  <si>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</si>
  <si>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</si>
  <si>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</si>
  <si>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</si>
  <si>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</si>
  <si>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</si>
  <si>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</si>
  <si>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</si>
  <si>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</si>
  <si>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</si>
  <si>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</si>
  <si>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</si>
  <si>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</si>
  <si>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</si>
  <si>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</si>
  <si>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</si>
  <si>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</si>
  <si>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</si>
  <si>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</si>
  <si>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</si>
  <si>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</si>
  <si>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</si>
  <si>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</si>
  <si>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</si>
  <si>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</si>
  <si>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</si>
  <si>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</si>
  <si>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</si>
  <si>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</si>
  <si>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</si>
  <si>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</si>
  <si>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</si>
  <si>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</si>
  <si>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</si>
  <si>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</si>
  <si>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</si>
  <si>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</si>
  <si>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</si>
  <si>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</si>
  <si>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</si>
  <si>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</si>
  <si>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</si>
  <si>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</si>
  <si>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</si>
  <si>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</si>
  <si>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</si>
  <si>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</si>
  <si>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</si>
  <si>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</si>
  <si>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</si>
  <si>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</si>
  <si>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</si>
  <si>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</si>
  <si>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</si>
  <si>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</si>
  <si>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</si>
  <si>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</si>
  <si>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</si>
  <si>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</si>
  <si>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</si>
  <si>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</si>
  <si>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</si>
  <si>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</si>
  <si>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</si>
  <si>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</si>
  <si>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</si>
  <si>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</si>
  <si>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</si>
  <si>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</si>
  <si>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</si>
  <si>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</si>
  <si>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</si>
  <si>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</si>
  <si>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</si>
  <si>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</si>
  <si>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</si>
  <si>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</si>
  <si>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</si>
  <si>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</si>
  <si>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</si>
  <si>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</si>
  <si>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</si>
  <si>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</si>
  <si>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</si>
  <si>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</si>
  <si>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</si>
  <si>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</si>
  <si>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</si>
  <si>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</si>
  <si>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</si>
  <si>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</si>
  <si>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</si>
  <si>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</si>
  <si>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</si>
  <si>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</si>
  <si>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</si>
  <si>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</si>
  <si>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</si>
  <si>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</si>
  <si>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</si>
  <si>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</si>
  <si>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</si>
  <si>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</si>
  <si>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</si>
  <si>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</si>
  <si>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</si>
  <si>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</si>
  <si>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</si>
  <si>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</si>
  <si>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</si>
  <si>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</si>
  <si>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</si>
  <si>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</si>
  <si>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</si>
  <si>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</si>
  <si>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</si>
  <si>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</si>
  <si>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</si>
  <si>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</si>
  <si>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</si>
  <si>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</si>
  <si>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</si>
  <si>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</si>
  <si>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</si>
  <si>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</si>
  <si>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</si>
  <si>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</si>
  <si>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</si>
  <si>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</si>
  <si>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</si>
  <si>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</si>
  <si>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</si>
  <si>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</si>
  <si>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</si>
  <si>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</si>
  <si>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</si>
  <si>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</si>
  <si>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</si>
  <si>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</si>
  <si>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</si>
  <si>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</si>
  <si>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</si>
  <si>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</si>
  <si>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</si>
  <si>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</si>
  <si>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</si>
  <si>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</si>
  <si>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</si>
  <si>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</si>
  <si>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</si>
  <si>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</si>
  <si>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</si>
  <si>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</si>
  <si>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</si>
  <si>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</si>
  <si>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</si>
  <si>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</si>
  <si>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</si>
  <si>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</si>
  <si>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</si>
  <si>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</si>
  <si>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</si>
  <si>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</si>
  <si>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</si>
  <si>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</si>
  <si>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</si>
  <si>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</si>
  <si>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</si>
  <si>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</si>
  <si>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</si>
  <si>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</si>
  <si>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</si>
  <si>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</si>
  <si>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</si>
  <si>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</si>
  <si>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</si>
  <si>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</si>
  <si>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</si>
  <si>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</si>
  <si>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</si>
  <si>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</si>
  <si>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</si>
  <si>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</si>
  <si>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</si>
  <si>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</si>
  <si>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</si>
  <si>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</si>
  <si>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</si>
  <si>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</si>
  <si>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</si>
  <si>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</si>
  <si>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</si>
  <si>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</si>
  <si>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</si>
  <si>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</si>
  <si>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</si>
  <si>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</si>
  <si>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</si>
  <si>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</si>
  <si>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</si>
  <si>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</si>
  <si>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</si>
  <si>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</si>
  <si>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</si>
  <si>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</si>
  <si>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</si>
  <si>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</si>
  <si>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</si>
  <si>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</si>
  <si>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</si>
  <si>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</si>
  <si>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</si>
  <si>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</si>
  <si>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</si>
  <si>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</si>
  <si>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</si>
  <si>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</si>
  <si>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</si>
  <si>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</si>
  <si>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</si>
  <si>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</si>
  <si>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</si>
  <si>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</si>
  <si>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</si>
  <si>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</si>
  <si>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</si>
  <si>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</si>
  <si>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</si>
  <si>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</si>
  <si>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</si>
  <si>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</si>
  <si>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</si>
  <si>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</si>
  <si>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</si>
  <si>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</si>
  <si>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</si>
  <si>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</si>
  <si>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</si>
  <si>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</si>
  <si>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</si>
  <si>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</si>
  <si>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</si>
  <si>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</si>
  <si>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</si>
  <si>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</si>
  <si>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</si>
  <si>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</si>
  <si>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</si>
  <si>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</si>
  <si>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</si>
  <si>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</si>
  <si>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</si>
  <si>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</si>
  <si>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</si>
  <si>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</si>
  <si>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</si>
  <si>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</si>
  <si>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</si>
  <si>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</si>
  <si>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</si>
  <si>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</si>
  <si>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</si>
  <si>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</si>
  <si>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</si>
  <si>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</si>
  <si>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</si>
  <si>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</si>
  <si>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</si>
  <si>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</si>
  <si>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</si>
  <si>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</si>
  <si>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</si>
  <si>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</si>
  <si>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</si>
  <si>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</si>
  <si>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</si>
  <si>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</si>
  <si>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</si>
  <si>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</si>
  <si>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</si>
  <si>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</si>
  <si>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</si>
  <si>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</si>
  <si>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</si>
  <si>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</si>
  <si>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</si>
  <si>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</si>
  <si>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</si>
  <si>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</si>
  <si>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</si>
  <si>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</si>
  <si>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</si>
  <si>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</si>
  <si>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</si>
  <si>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</si>
  <si>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</si>
  <si>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</si>
  <si>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</si>
  <si>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</si>
  <si>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</si>
  <si>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</si>
  <si>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</si>
  <si>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</si>
  <si>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</si>
  <si>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</si>
  <si>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</si>
  <si>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</si>
  <si>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</si>
  <si>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</si>
  <si>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</si>
  <si>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</si>
  <si>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</si>
  <si>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</si>
  <si>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</si>
  <si>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</si>
  <si>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</si>
  <si>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</si>
  <si>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</si>
  <si>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</si>
  <si>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</si>
  <si>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</si>
  <si>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</si>
  <si>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</si>
  <si>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</si>
  <si>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</si>
  <si>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</si>
  <si>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</si>
  <si>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</si>
  <si>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</si>
  <si>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</si>
  <si>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</si>
  <si>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</si>
  <si>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</si>
  <si>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</si>
  <si>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</si>
  <si>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</si>
  <si>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</si>
  <si>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</si>
  <si>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</si>
  <si>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</si>
  <si>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</si>
  <si>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</si>
  <si>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</si>
  <si>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</si>
  <si>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</si>
  <si>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</si>
  <si>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</si>
  <si>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</si>
  <si>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</si>
  <si>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</si>
  <si>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</si>
  <si>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</si>
  <si>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</si>
  <si>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</si>
  <si>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</si>
  <si>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</si>
  <si>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</si>
  <si>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</si>
  <si>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</si>
  <si>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</si>
  <si>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</si>
  <si>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</si>
  <si>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</si>
  <si>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</si>
  <si>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</si>
  <si>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</si>
  <si>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</si>
  <si>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</si>
  <si>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</si>
  <si>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</si>
  <si>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</si>
  <si>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</si>
  <si>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</si>
  <si>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</si>
  <si>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</si>
  <si>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</si>
  <si>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</si>
  <si>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</si>
  <si>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</si>
  <si>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</si>
  <si>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</si>
  <si>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</si>
  <si>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</si>
  <si>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</si>
  <si>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</si>
  <si>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</si>
  <si>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</si>
  <si>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</si>
  <si>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</si>
  <si>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</si>
  <si>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</si>
  <si>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</si>
  <si>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</si>
  <si>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</si>
  <si>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</si>
  <si>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</si>
  <si>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</si>
  <si>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</si>
  <si>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</si>
  <si>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</si>
  <si>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</si>
  <si>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</si>
  <si>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</si>
  <si>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</si>
  <si>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</si>
  <si>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</si>
  <si>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</si>
  <si>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</si>
  <si>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</si>
  <si>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</si>
  <si>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</si>
  <si>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</si>
  <si>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</si>
  <si>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</si>
  <si>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</si>
  <si>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</si>
  <si>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</si>
  <si>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</si>
  <si>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</si>
  <si>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</si>
  <si>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</si>
  <si>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</si>
  <si>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</si>
  <si>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</si>
  <si>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</si>
  <si>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</si>
  <si>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</si>
  <si>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</si>
  <si>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</si>
  <si>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</si>
  <si>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</si>
  <si>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</si>
  <si>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</si>
  <si>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</si>
  <si>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</si>
  <si>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</si>
  <si>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</si>
  <si>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</si>
  <si>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</si>
  <si>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</si>
  <si>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</si>
  <si>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</si>
  <si>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</si>
  <si>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</si>
  <si>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</si>
  <si>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</si>
  <si>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</si>
  <si>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</si>
  <si>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</si>
  <si>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</si>
  <si>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</si>
  <si>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</si>
  <si>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</si>
  <si>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</si>
  <si>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</si>
  <si>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</si>
  <si>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</si>
  <si>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</si>
  <si>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</si>
  <si>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</si>
  <si>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</si>
  <si>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</si>
  <si>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</si>
  <si>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</si>
  <si>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</si>
  <si>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</si>
  <si>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</si>
  <si>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</si>
  <si>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</si>
  <si>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</si>
  <si>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</si>
  <si>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</si>
  <si>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</si>
  <si>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</si>
  <si>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</si>
  <si>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</si>
  <si>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</si>
  <si>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</si>
  <si>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</si>
  <si>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</si>
  <si>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</si>
  <si>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</si>
  <si>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</si>
  <si>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</si>
  <si>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</si>
  <si>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</si>
  <si>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</si>
  <si>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</si>
  <si>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</si>
  <si>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</si>
  <si>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</si>
  <si>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</si>
  <si>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</si>
  <si>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</si>
  <si>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</si>
  <si>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</si>
  <si>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</si>
  <si>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</si>
  <si>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</si>
  <si>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</si>
  <si>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</si>
  <si>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</si>
  <si>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</si>
  <si>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</si>
  <si>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</si>
  <si>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</si>
  <si>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</si>
  <si>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</si>
  <si>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</si>
  <si>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</si>
  <si>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</si>
  <si>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</si>
  <si>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</si>
  <si>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</si>
  <si>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</si>
  <si>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</si>
  <si>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</si>
  <si>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</si>
  <si>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</si>
  <si>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</si>
  <si>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</si>
  <si>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</si>
  <si>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</si>
  <si>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</si>
  <si>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</si>
  <si>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</si>
  <si>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</si>
  <si>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</si>
  <si>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</si>
  <si>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</si>
  <si>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</si>
  <si>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</si>
  <si>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</si>
  <si>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</si>
  <si>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</si>
  <si>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</si>
  <si>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</si>
  <si>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</si>
  <si>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</si>
  <si>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</si>
  <si>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</si>
  <si>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</si>
  <si>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</si>
  <si>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</si>
  <si>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</si>
  <si>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</si>
  <si>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</si>
  <si>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</si>
  <si>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</si>
  <si>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</si>
  <si>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</si>
  <si>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</si>
  <si>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</si>
  <si>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</si>
  <si>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</si>
  <si>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</si>
  <si>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</si>
  <si>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</si>
  <si>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</si>
  <si>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</si>
  <si>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</si>
  <si>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</si>
  <si>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</si>
  <si>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</si>
  <si>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</si>
  <si>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</si>
  <si>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</si>
  <si>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</si>
  <si>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</si>
  <si>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</si>
  <si>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</si>
  <si>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</si>
  <si>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</si>
  <si>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</si>
  <si>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</si>
  <si>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</si>
  <si>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</si>
  <si>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</si>
  <si>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</si>
  <si>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</si>
  <si>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</si>
  <si>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</si>
  <si>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</si>
  <si>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</si>
  <si>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</si>
  <si>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</si>
  <si>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</si>
  <si>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</si>
  <si>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</si>
  <si>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</si>
  <si>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</si>
  <si>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</si>
  <si>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</si>
  <si>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</si>
  <si>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</si>
  <si>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</si>
  <si>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</si>
  <si>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</si>
  <si>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</si>
  <si>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</si>
  <si>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</si>
  <si>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</si>
  <si>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</si>
  <si>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</si>
  <si>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</si>
  <si>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</si>
  <si>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</si>
  <si>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</si>
  <si>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</si>
  <si>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</si>
  <si>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</si>
  <si>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</si>
  <si>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</si>
  <si>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</si>
  <si>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</si>
  <si>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</si>
  <si>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</si>
  <si>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</si>
  <si>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</si>
  <si>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</si>
  <si>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</si>
  <si>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</si>
  <si>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</si>
  <si>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</si>
  <si>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</si>
  <si>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</si>
  <si>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</si>
  <si>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</si>
  <si>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</si>
  <si>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</si>
  <si>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</si>
  <si>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</si>
  <si>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</si>
  <si>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</si>
  <si>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</si>
  <si>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</si>
  <si>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</si>
  <si>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</si>
  <si>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</si>
  <si>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</si>
  <si>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</si>
  <si>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</si>
  <si>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</si>
  <si>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</si>
  <si>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</si>
  <si>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</si>
  <si>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</si>
  <si>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</si>
  <si>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</si>
  <si>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</si>
  <si>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</si>
  <si>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</si>
  <si>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</si>
  <si>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</si>
  <si>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</si>
  <si>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</si>
  <si>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</si>
  <si>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</si>
  <si>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</si>
  <si>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</si>
  <si>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</si>
  <si>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</si>
  <si>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</si>
  <si>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</si>
  <si>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</si>
  <si>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</si>
  <si>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</si>
  <si>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</si>
  <si>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</si>
  <si>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</si>
  <si>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</si>
  <si>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</si>
  <si>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</si>
  <si>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</si>
  <si>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</si>
  <si>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</si>
  <si>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</si>
  <si>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</si>
  <si>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</si>
  <si>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</si>
  <si>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</si>
  <si>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</si>
  <si>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</si>
  <si>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</si>
  <si>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</si>
  <si>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</si>
  <si>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</si>
  <si>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</si>
  <si>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</si>
  <si>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</si>
  <si>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</si>
  <si>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</si>
  <si>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</si>
  <si>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</si>
  <si>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</si>
  <si>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</si>
  <si>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</si>
  <si>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</si>
  <si>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</si>
  <si>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</si>
  <si>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</si>
  <si>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</si>
  <si>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</si>
  <si>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</si>
  <si>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</si>
  <si>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</si>
  <si>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</si>
  <si>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</si>
  <si>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</si>
  <si>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</si>
  <si>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</si>
  <si>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</si>
  <si>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</si>
  <si>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</si>
  <si>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</si>
  <si>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</si>
  <si>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</si>
  <si>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</si>
  <si>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</si>
  <si>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</si>
  <si>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</si>
  <si>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</si>
  <si>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</si>
  <si>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</si>
  <si>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</si>
  <si>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</si>
  <si>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</si>
  <si>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</si>
  <si>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</si>
  <si>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</si>
  <si>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</si>
  <si>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</si>
  <si>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</si>
  <si>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</si>
  <si>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</si>
  <si>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</si>
  <si>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</si>
  <si>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</si>
  <si>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</si>
  <si>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</si>
  <si>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</si>
  <si>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</si>
  <si>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</si>
  <si>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</si>
  <si>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</si>
  <si>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</si>
  <si>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</si>
  <si>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</si>
  <si>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</si>
  <si>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</si>
  <si>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</si>
  <si>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</si>
  <si>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</si>
  <si>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</si>
  <si>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</si>
  <si>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</si>
  <si>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</si>
  <si>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</si>
  <si>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</si>
  <si>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</si>
  <si>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</si>
  <si>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</si>
  <si>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</si>
  <si>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</si>
  <si>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</si>
  <si>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</si>
  <si>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</si>
  <si>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</si>
  <si>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</si>
  <si>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</si>
  <si>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</si>
  <si>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</si>
  <si>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</si>
  <si>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</si>
  <si>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</si>
  <si>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</si>
  <si>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</si>
  <si>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</si>
  <si>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</si>
  <si>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</si>
  <si>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</si>
  <si>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</si>
  <si>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</si>
  <si>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</si>
  <si>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</si>
  <si>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</si>
  <si>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</si>
  <si>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</si>
  <si>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</si>
  <si>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</si>
  <si>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</si>
  <si>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</si>
  <si>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</si>
  <si>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</si>
  <si>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</si>
  <si>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</si>
  <si>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</si>
  <si>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</si>
  <si>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</si>
  <si>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</si>
  <si>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</si>
  <si>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</si>
  <si>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</si>
  <si>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</si>
  <si>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</si>
  <si>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</si>
  <si>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</si>
  <si>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</si>
  <si>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</si>
  <si>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</si>
  <si>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</si>
  <si>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</si>
  <si>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</si>
  <si>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</si>
  <si>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</si>
  <si>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</si>
  <si>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</si>
  <si>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</si>
  <si>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</si>
  <si>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</si>
  <si>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</si>
  <si>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</si>
  <si>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</si>
  <si>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</si>
  <si>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</si>
  <si>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</si>
  <si>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</si>
  <si>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</si>
  <si>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</si>
  <si>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</si>
  <si>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</si>
  <si>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</si>
  <si>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</si>
  <si>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</si>
  <si>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</si>
  <si>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</si>
  <si>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</si>
  <si>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</si>
  <si>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</si>
  <si>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</si>
  <si>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</si>
  <si>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</si>
  <si>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</si>
  <si>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</si>
  <si>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</si>
  <si>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</si>
  <si>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</si>
  <si>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</si>
  <si>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</si>
  <si>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</si>
  <si>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</si>
  <si>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</si>
  <si>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</si>
  <si>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</si>
  <si>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</si>
  <si>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</si>
  <si>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</si>
  <si>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</si>
  <si>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</si>
  <si>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</si>
  <si>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</si>
  <si>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</si>
  <si>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</si>
  <si>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</si>
  <si>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</si>
  <si>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</si>
  <si>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</si>
  <si>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</si>
  <si>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</si>
  <si>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</si>
  <si>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</si>
  <si>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</si>
  <si>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</si>
  <si>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</si>
  <si>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</si>
  <si>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</si>
  <si>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</si>
  <si>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</si>
  <si>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</si>
  <si>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</si>
  <si>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</si>
  <si>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</si>
  <si>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</si>
  <si>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</si>
  <si>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</si>
  <si>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</si>
  <si>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</si>
  <si>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</si>
  <si>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</si>
  <si>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</si>
  <si>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</si>
  <si>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</si>
  <si>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</si>
  <si>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</si>
  <si>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</si>
  <si>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</si>
  <si>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</si>
  <si>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</si>
  <si>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</si>
  <si>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</si>
  <si>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</si>
  <si>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</si>
  <si>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</si>
  <si>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</si>
  <si>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</si>
  <si>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</si>
  <si>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</si>
  <si>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</si>
  <si>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</si>
  <si>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</si>
  <si>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</si>
  <si>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</si>
  <si>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</si>
  <si>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</si>
  <si>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</si>
  <si>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</si>
  <si>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</si>
  <si>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</si>
  <si>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</si>
  <si>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</si>
  <si>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</si>
  <si>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</si>
  <si>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</si>
  <si>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</si>
  <si>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</si>
  <si>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</si>
  <si>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</si>
  <si>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</si>
  <si>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</si>
  <si>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</si>
  <si>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</si>
  <si>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</si>
  <si>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</si>
  <si>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</si>
  <si>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</si>
  <si>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</si>
  <si>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</si>
  <si>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</si>
  <si>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</si>
  <si>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</si>
  <si>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</si>
  <si>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</si>
  <si>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</si>
  <si>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</si>
  <si>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</si>
  <si>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</si>
  <si>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</si>
  <si>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</si>
  <si>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</si>
  <si>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</si>
  <si>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</si>
  <si>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</si>
  <si>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</si>
  <si>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</si>
  <si>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</si>
  <si>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</si>
  <si>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</si>
  <si>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</si>
  <si>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</si>
  <si>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</si>
  <si>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</si>
  <si>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</si>
  <si>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</si>
  <si>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</si>
  <si>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</si>
  <si>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</si>
  <si>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</si>
  <si>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</si>
  <si>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</si>
  <si>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</si>
  <si>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</si>
  <si>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</si>
  <si>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</si>
  <si>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</si>
  <si>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</si>
  <si>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</si>
  <si>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</si>
  <si>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</si>
  <si>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</si>
  <si>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</si>
  <si>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</si>
  <si>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</si>
  <si>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</si>
  <si>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</si>
  <si>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</si>
  <si>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</si>
  <si>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</si>
  <si>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</si>
  <si>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</si>
  <si>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</si>
  <si>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</si>
  <si>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</si>
  <si>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</si>
  <si>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</si>
  <si>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</si>
  <si>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</si>
  <si>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</si>
  <si>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</si>
  <si>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</si>
  <si>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</si>
  <si>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</si>
  <si>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</si>
  <si>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</si>
  <si>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</si>
  <si>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</si>
  <si>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</si>
  <si>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</si>
  <si>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</si>
  <si>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</si>
  <si>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</si>
  <si>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</si>
  <si>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</si>
  <si>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</si>
  <si>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</si>
  <si>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</si>
  <si>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</si>
  <si>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</si>
  <si>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</si>
  <si>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</si>
  <si>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</si>
  <si>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</si>
  <si>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</si>
  <si>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</si>
  <si>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</si>
  <si>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</si>
  <si>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</si>
  <si>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</si>
  <si>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</si>
  <si>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</si>
  <si>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</si>
  <si>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</si>
  <si>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</si>
  <si>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</si>
  <si>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</si>
  <si>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</si>
  <si>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</si>
  <si>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</si>
  <si>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</si>
  <si>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</si>
  <si>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</si>
  <si>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</si>
  <si>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</si>
  <si>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</si>
  <si>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</si>
  <si>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</si>
  <si>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</si>
  <si>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</si>
  <si>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</si>
  <si>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</si>
  <si>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</si>
  <si>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</si>
  <si>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</si>
  <si>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</si>
  <si>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</si>
  <si>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</si>
  <si>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</si>
  <si>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</si>
  <si>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</si>
  <si>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</si>
  <si>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</si>
  <si>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</si>
  <si>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</si>
  <si>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</si>
  <si>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</si>
  <si>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</si>
  <si>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</si>
  <si>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</si>
  <si>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</si>
  <si>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</si>
  <si>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</si>
  <si>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</si>
  <si>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</si>
  <si>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</si>
  <si>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</si>
  <si>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</si>
  <si>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</si>
  <si>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</si>
  <si>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</si>
  <si>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</si>
  <si>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</si>
  <si>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</si>
  <si>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</si>
  <si>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</si>
  <si>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</si>
  <si>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</si>
  <si>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</si>
  <si>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</si>
  <si>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</si>
  <si>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</si>
  <si>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</si>
  <si>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</si>
  <si>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</si>
  <si>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</si>
  <si>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</si>
  <si>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</si>
  <si>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</si>
  <si>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</si>
  <si>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</si>
  <si>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</si>
  <si>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</si>
  <si>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</si>
  <si>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</si>
  <si>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</si>
  <si>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</si>
  <si>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</si>
  <si>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</si>
  <si>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</si>
  <si>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</si>
  <si>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</si>
  <si>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</si>
  <si>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</si>
  <si>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</si>
  <si>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</si>
  <si>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</si>
  <si>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</si>
  <si>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</si>
  <si>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</si>
  <si>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</si>
  <si>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</si>
  <si>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</si>
  <si>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</si>
  <si>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</si>
  <si>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</si>
  <si>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</si>
  <si>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</si>
  <si>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</si>
  <si>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</si>
  <si>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</si>
  <si>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</si>
  <si>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</si>
  <si>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</si>
  <si>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</si>
  <si>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</si>
  <si>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</si>
  <si>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</si>
  <si>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</si>
  <si>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</si>
  <si>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</si>
  <si>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</si>
  <si>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</si>
  <si>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</si>
  <si>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</si>
  <si>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</si>
  <si>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</si>
  <si>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</si>
  <si>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</si>
  <si>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</si>
  <si>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</si>
  <si>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</si>
  <si>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</si>
  <si>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</si>
  <si>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</si>
  <si>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</si>
  <si>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</si>
  <si>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</si>
  <si>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</si>
  <si>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</si>
  <si>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</si>
  <si>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</si>
  <si>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</si>
  <si>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</si>
  <si>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</si>
  <si>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</si>
  <si>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</si>
  <si>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</si>
  <si>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</si>
  <si>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</si>
  <si>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</si>
  <si>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</si>
  <si>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</si>
  <si>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</si>
  <si>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</si>
  <si>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</si>
  <si>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</si>
  <si>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</si>
  <si>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</si>
  <si>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</si>
  <si>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</si>
  <si>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</si>
  <si>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</si>
  <si>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</si>
  <si>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</si>
  <si>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</si>
  <si>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</si>
  <si>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</si>
  <si>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</si>
  <si>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</si>
  <si>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</si>
  <si>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</si>
  <si>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</si>
  <si>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</si>
  <si>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</si>
  <si>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</si>
  <si>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</si>
  <si>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</si>
  <si>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</si>
  <si>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</si>
  <si>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</si>
  <si>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</si>
  <si>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</si>
  <si>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</si>
  <si>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</si>
  <si>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</si>
  <si>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</si>
  <si>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</si>
  <si>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</si>
  <si>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</si>
  <si>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</si>
  <si>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</si>
  <si>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</si>
  <si>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</si>
  <si>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</si>
  <si>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</si>
  <si>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</si>
  <si>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</si>
  <si>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</si>
  <si>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</si>
  <si>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</si>
  <si>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</si>
  <si>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</si>
  <si>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</si>
  <si>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</si>
  <si>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</si>
  <si>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</si>
  <si>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</si>
  <si>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</si>
  <si>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</si>
  <si>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</si>
  <si>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</si>
  <si>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</si>
  <si>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</si>
  <si>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</si>
  <si>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</si>
  <si>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</si>
  <si>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</si>
  <si>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</si>
  <si>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</si>
  <si>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</si>
  <si>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</si>
  <si>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</si>
  <si>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</si>
  <si>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</si>
  <si>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</si>
  <si>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</si>
  <si>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</si>
  <si>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</si>
  <si>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</si>
  <si>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</si>
  <si>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</si>
  <si>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</si>
  <si>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</si>
  <si>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</si>
  <si>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</si>
  <si>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</si>
  <si>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</si>
  <si>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</si>
  <si>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</si>
  <si>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</si>
  <si>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</si>
  <si>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</si>
  <si>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</si>
  <si>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</si>
  <si>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</si>
  <si>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</si>
  <si>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</si>
  <si>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</si>
  <si>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</si>
  <si>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</si>
  <si>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</si>
  <si>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</si>
  <si>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</si>
  <si>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</si>
  <si>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</si>
  <si>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</si>
  <si>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</si>
  <si>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</si>
  <si>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</si>
  <si>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</si>
  <si>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</si>
  <si>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</si>
  <si>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</si>
  <si>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</si>
  <si>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</si>
  <si>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</si>
  <si>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</si>
  <si>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</si>
  <si>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</si>
  <si>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</si>
  <si>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</si>
  <si>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</si>
  <si>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</si>
  <si>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</si>
  <si>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</si>
  <si>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</si>
  <si>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</si>
  <si>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</si>
  <si>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</si>
  <si>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</si>
  <si>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</si>
  <si>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</si>
  <si>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</si>
  <si>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</si>
  <si>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</si>
  <si>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</si>
  <si>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</si>
  <si>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</si>
  <si>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</si>
  <si>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</si>
  <si>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</si>
  <si>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</si>
  <si>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</si>
  <si>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</si>
  <si>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</si>
  <si>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</si>
  <si>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</si>
  <si>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</si>
  <si>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</si>
  <si>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</si>
  <si>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</si>
  <si>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</si>
  <si>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</si>
  <si>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</si>
  <si>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</si>
  <si>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</si>
  <si>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</si>
  <si>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</si>
  <si>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</si>
  <si>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</si>
  <si>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</si>
  <si>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</si>
  <si>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</si>
  <si>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</si>
  <si>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</si>
  <si>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</si>
  <si>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</si>
  <si>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</si>
  <si>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</si>
  <si>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</si>
  <si>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</si>
  <si>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</si>
  <si>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</si>
  <si>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</si>
  <si>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</si>
  <si>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</si>
  <si>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</si>
  <si>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</si>
  <si>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</si>
  <si>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</si>
  <si>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</si>
  <si>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</si>
  <si>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</si>
  <si>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</si>
  <si>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</si>
  <si>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</si>
  <si>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</si>
  <si>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</si>
  <si>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</si>
  <si>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</si>
  <si>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</si>
  <si>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</si>
  <si>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</si>
  <si>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</si>
  <si>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</si>
  <si>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</si>
  <si>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</si>
  <si>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</si>
  <si>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</si>
  <si>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</si>
  <si>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</si>
  <si>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</si>
  <si>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</si>
  <si>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</si>
  <si>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</si>
  <si>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</si>
  <si>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</si>
  <si>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</si>
  <si>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</si>
  <si>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</si>
  <si>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</si>
  <si>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</si>
  <si>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</si>
  <si>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</si>
  <si>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</si>
  <si>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</si>
  <si>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</si>
  <si>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</si>
  <si>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</si>
  <si>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</si>
  <si>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</si>
  <si>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</si>
  <si>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</si>
  <si>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</si>
  <si>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</si>
  <si>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</si>
  <si>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</si>
  <si>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</si>
  <si>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</si>
  <si>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</si>
  <si>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</si>
  <si>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</si>
  <si>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</si>
  <si>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</si>
  <si>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</si>
  <si>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</si>
  <si>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</si>
  <si>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</si>
  <si>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</si>
  <si>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</si>
  <si>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</si>
  <si>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</si>
  <si>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</si>
  <si>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</si>
  <si>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</si>
  <si>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</si>
  <si>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</si>
  <si>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</si>
  <si>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</si>
  <si>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</si>
  <si>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</si>
  <si>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</si>
  <si>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</si>
  <si>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</si>
  <si>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</si>
  <si>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</si>
  <si>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</si>
  <si>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</si>
  <si>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</si>
  <si>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</si>
  <si>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</si>
  <si>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</si>
  <si>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</si>
  <si>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</si>
  <si>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</si>
  <si>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</si>
  <si>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</si>
  <si>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</si>
  <si>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</si>
  <si>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</si>
  <si>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</si>
  <si>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</si>
  <si>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</si>
  <si>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</si>
  <si>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</si>
  <si>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</si>
  <si>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</si>
  <si>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</si>
  <si>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</si>
  <si>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</si>
  <si>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</si>
  <si>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</si>
  <si>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</si>
  <si>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</si>
  <si>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</si>
  <si>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</si>
  <si>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</si>
  <si>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</si>
  <si>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</si>
  <si>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</si>
  <si>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</si>
  <si>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</si>
  <si>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</si>
  <si>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</si>
  <si>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</si>
  <si>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</si>
  <si>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</si>
  <si>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</si>
  <si>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</si>
  <si>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</si>
  <si>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</si>
  <si>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</si>
  <si>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</si>
  <si>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</si>
  <si>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</si>
  <si>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</si>
  <si>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</si>
  <si>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</si>
  <si>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</si>
  <si>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</si>
  <si>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</si>
  <si>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</si>
  <si>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</si>
  <si>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</si>
  <si>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</si>
  <si>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</si>
  <si>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</si>
  <si>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</si>
  <si>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</si>
  <si>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</si>
  <si>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</si>
  <si>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</si>
  <si>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</si>
  <si>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</si>
  <si>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</si>
  <si>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</si>
  <si>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</si>
  <si>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</si>
  <si>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</si>
  <si>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</si>
  <si>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</si>
  <si>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</si>
  <si>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</si>
  <si>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</si>
  <si>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</si>
  <si>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</si>
  <si>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</si>
  <si>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</si>
  <si>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</si>
  <si>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</si>
  <si>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</si>
  <si>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</si>
  <si>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</si>
  <si>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</si>
  <si>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</si>
  <si>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</si>
  <si>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</si>
  <si>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</si>
  <si>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</si>
  <si>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</si>
  <si>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</si>
  <si>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</si>
  <si>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</si>
  <si>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</si>
  <si>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</si>
  <si>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</si>
  <si>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</si>
  <si>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</si>
  <si>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</si>
  <si>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</si>
  <si>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</si>
  <si>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</si>
  <si>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</si>
  <si>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</si>
  <si>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</si>
  <si>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</si>
  <si>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</si>
  <si>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</si>
  <si>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</si>
  <si>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</si>
  <si>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</si>
  <si>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</si>
  <si>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</si>
  <si>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</si>
  <si>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</si>
  <si>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</si>
  <si>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</si>
  <si>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</si>
  <si>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</si>
  <si>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</si>
  <si>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</si>
  <si>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</si>
  <si>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</si>
  <si>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</si>
  <si>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</si>
  <si>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</si>
  <si>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</si>
  <si>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</si>
  <si>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</si>
  <si>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</si>
  <si>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</si>
  <si>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</si>
  <si>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</si>
  <si>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</si>
  <si>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</si>
  <si>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</si>
  <si>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</si>
  <si>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</si>
  <si>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</si>
  <si>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</si>
  <si>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</si>
  <si>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</si>
  <si>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</si>
  <si>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</si>
  <si>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</si>
  <si>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</si>
  <si>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</si>
  <si>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</si>
  <si>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</si>
  <si>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</si>
  <si>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</si>
  <si>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</si>
  <si>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</si>
  <si>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</si>
  <si>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</si>
  <si>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</si>
  <si>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</si>
  <si>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</si>
  <si>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</si>
  <si>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</si>
  <si>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</si>
  <si>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</si>
  <si>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</si>
  <si>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</si>
  <si>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</si>
  <si>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</si>
  <si>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</si>
  <si>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</si>
  <si>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</si>
  <si>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</si>
  <si>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</si>
  <si>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</si>
  <si>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</si>
  <si>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</si>
  <si>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</si>
  <si>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</si>
  <si>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</si>
  <si>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</si>
  <si>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</si>
  <si>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</si>
  <si>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</si>
  <si>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</si>
  <si>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</si>
  <si>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</si>
  <si>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</si>
  <si>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</si>
  <si>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</si>
  <si>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</si>
  <si>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</si>
  <si>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</si>
  <si>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</si>
  <si>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</si>
  <si>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</si>
  <si>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</si>
  <si>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</si>
  <si>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</si>
  <si>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</si>
  <si>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</si>
  <si>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</si>
  <si>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</si>
  <si>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</si>
  <si>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</si>
  <si>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</si>
  <si>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</si>
  <si>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</si>
  <si>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</si>
  <si>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</si>
  <si>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</si>
  <si>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</si>
  <si>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</si>
  <si>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</si>
  <si>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</si>
  <si>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</si>
  <si>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</si>
  <si>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</si>
  <si>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</si>
  <si>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</si>
  <si>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</si>
  <si>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</si>
  <si>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</si>
  <si>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</si>
  <si>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</si>
  <si>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</si>
  <si>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</si>
  <si>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</si>
  <si>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</si>
  <si>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</si>
  <si>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</si>
  <si>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</si>
  <si>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</si>
  <si>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</si>
  <si>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</si>
  <si>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</si>
  <si>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</si>
  <si>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</si>
  <si>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</si>
  <si>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</si>
  <si>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</si>
  <si>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</si>
  <si>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</si>
  <si>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</si>
  <si>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</si>
  <si>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</si>
  <si>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</si>
  <si>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</si>
  <si>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</si>
  <si>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</si>
  <si>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</si>
  <si>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</si>
  <si>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</si>
  <si>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</si>
  <si>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</si>
  <si>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</si>
  <si>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</si>
  <si>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</si>
  <si>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</si>
  <si>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</si>
  <si>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</si>
  <si>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</si>
  <si>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</si>
  <si>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</si>
  <si>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</si>
  <si>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</si>
  <si>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</si>
  <si>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</si>
  <si>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</si>
  <si>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</si>
  <si>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</si>
  <si>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</si>
  <si>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</si>
  <si>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</si>
  <si>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</si>
  <si>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</si>
  <si>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</si>
  <si>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</si>
  <si>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</si>
  <si>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</si>
  <si>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</si>
  <si>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</si>
  <si>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</si>
  <si>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</si>
  <si>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</si>
  <si>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</si>
  <si>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</si>
  <si>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</si>
  <si>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</si>
  <si>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</si>
  <si>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</si>
  <si>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</si>
  <si>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</si>
  <si>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</si>
  <si>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</si>
  <si>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</si>
  <si>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</si>
  <si>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</si>
  <si>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</si>
  <si>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</si>
  <si>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</si>
  <si>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</si>
  <si>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</si>
  <si>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</si>
  <si>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</si>
  <si>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</si>
  <si>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</si>
  <si>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</si>
  <si>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</si>
  <si>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</si>
  <si>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</si>
  <si>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</si>
  <si>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</si>
  <si>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</si>
  <si>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</si>
  <si>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</si>
  <si>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</si>
  <si>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</si>
  <si>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</si>
  <si>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</si>
  <si>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</si>
  <si>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</si>
  <si>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</si>
  <si>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</si>
  <si>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</si>
  <si>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</si>
  <si>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</si>
  <si>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</si>
  <si>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</si>
  <si>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</si>
  <si>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</si>
  <si>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</si>
  <si>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</si>
  <si>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</si>
  <si>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</si>
  <si>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</si>
  <si>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</si>
  <si>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</si>
  <si>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</si>
  <si>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</si>
  <si>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</si>
  <si>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</si>
  <si>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</si>
  <si>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</si>
  <si>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</si>
  <si>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</si>
  <si>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</si>
  <si>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</si>
  <si>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</si>
  <si>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</si>
  <si>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</si>
  <si>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</si>
  <si>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</si>
  <si>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</si>
  <si>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</si>
  <si>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</si>
  <si>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</si>
  <si>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</si>
  <si>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</si>
  <si>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</si>
  <si>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</si>
  <si>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</si>
  <si>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</si>
  <si>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</si>
  <si>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</si>
  <si>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</si>
  <si>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</si>
  <si>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</si>
  <si>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</si>
  <si>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</si>
  <si>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</si>
  <si>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</si>
  <si>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</si>
  <si>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</si>
  <si>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</si>
  <si>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</si>
  <si>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</si>
  <si>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</si>
  <si>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</si>
  <si>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</si>
  <si>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</si>
  <si>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</si>
  <si>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</si>
  <si>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</si>
  <si>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</si>
  <si>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</si>
  <si>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</si>
  <si>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</si>
  <si>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</si>
  <si>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</si>
  <si>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</si>
  <si>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</si>
  <si>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</si>
  <si>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</si>
  <si>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</si>
  <si>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</si>
  <si>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</si>
  <si>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</si>
  <si>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</si>
  <si>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</si>
  <si>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</si>
  <si>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</si>
  <si>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</si>
  <si>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</si>
  <si>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</si>
  <si>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</si>
  <si>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</si>
  <si>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</si>
  <si>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</si>
  <si>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</si>
  <si>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</si>
  <si>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</si>
  <si>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</si>
  <si>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</si>
  <si>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</si>
  <si>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</si>
  <si>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</si>
  <si>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</si>
  <si>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</si>
  <si>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</si>
  <si>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</si>
  <si>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</si>
  <si>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</si>
  <si>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</si>
  <si>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</si>
  <si>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</si>
  <si>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</si>
  <si>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</si>
  <si>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</si>
  <si>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</si>
  <si>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Acumulada Abril 2016</t>
  </si>
  <si>
    <t>Deprec. a Registrar Abril 2016</t>
  </si>
  <si>
    <t>(Al 30 de Abril del 2016)</t>
  </si>
  <si>
    <t>Compras Abril 2016</t>
  </si>
  <si>
    <t>1383-16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</si>
</sst>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F31" activePane="bottomRight" state="frozen"/>
      <selection sqref="A1:T2"/>
      <selection pane="topRight" sqref="A1:T2"/>
      <selection pane="bottomLeft" sqref="A1:T2"/>
      <selection pane="bottomRight" activeCell="I25" sqref="I25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2373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2947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42490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2945</v>
      </c>
      <c r="T6" s="10" t="s">
        <v>2946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38749.166666666664</v>
      </c>
      <c r="T11" s="15">
        <f>S11-R11</f>
        <v>1549.9666666666672</v>
      </c>
      <c r="U11" s="380">
        <f t="shared" si="3"/>
        <v>7750.8333333333358</v>
      </c>
      <c r="W11" s="44">
        <f t="shared" si="4"/>
        <v>100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14832.500000000002</v>
      </c>
      <c r="T12" s="15">
        <f t="shared" si="2"/>
        <v>593.30000000000109</v>
      </c>
      <c r="U12" s="380">
        <f t="shared" si="3"/>
        <v>2967.4999999999982</v>
      </c>
      <c r="W12" s="44">
        <f t="shared" si="4"/>
        <v>100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14832.500000000002</v>
      </c>
      <c r="T13" s="15">
        <f t="shared" si="2"/>
        <v>593.30000000000109</v>
      </c>
      <c r="U13" s="380">
        <f t="shared" si="3"/>
        <v>2967.4999999999982</v>
      </c>
      <c r="W13" s="44">
        <f t="shared" ref="W13:W29" si="6">IF((DATEDIF(G13,W$4,"m"))&gt;=120,120,(DATEDIF(G13,W$4,"m")))</f>
        <v>100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18999.05</v>
      </c>
      <c r="T19" s="15">
        <f t="shared" si="2"/>
        <v>666.63333333333139</v>
      </c>
      <c r="U19" s="380">
        <f t="shared" si="3"/>
        <v>1000.9500000000007</v>
      </c>
      <c r="W19" s="44">
        <f>IF((DATEDIF(G19,W$4,"m"))&gt;=120,120,(DATEDIF(G19,W$4,"m")))</f>
        <v>114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14249.050000000001</v>
      </c>
      <c r="T20" s="15">
        <f t="shared" si="2"/>
        <v>499.96666666666715</v>
      </c>
      <c r="U20" s="380">
        <f t="shared" si="3"/>
        <v>750.94999999999891</v>
      </c>
      <c r="W20" s="44">
        <f>IF((DATEDIF(G20,W$4,"m"))&gt;=120,120,(DATEDIF(G20,W$4,"m")))</f>
        <v>114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73790.69875000001</v>
      </c>
      <c r="T24" s="15">
        <f t="shared" si="2"/>
        <v>2566.6330000000016</v>
      </c>
      <c r="U24" s="380">
        <f>N24-S24</f>
        <v>3209.2912499999948</v>
      </c>
      <c r="W24" s="44">
        <f>IF((DATEDIF(G24,W$4,"m"))&gt;=120,120,(DATEDIF(G24,W$4,"m")))</f>
        <v>115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57474.049999999996</v>
      </c>
      <c r="T25" s="15">
        <f t="shared" si="2"/>
        <v>2016.6333333333314</v>
      </c>
      <c r="U25" s="380">
        <f>N25-S25</f>
        <v>3025.9500000000044</v>
      </c>
      <c r="W25" s="44">
        <f t="shared" si="6"/>
        <v>114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57474.049999999996</v>
      </c>
      <c r="T26" s="15">
        <f t="shared" si="2"/>
        <v>2016.6333333333314</v>
      </c>
      <c r="U26" s="380">
        <f>N26-S26</f>
        <v>3025.9500000000044</v>
      </c>
      <c r="W26" s="44">
        <f t="shared" si="6"/>
        <v>114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14832.500000000002</v>
      </c>
      <c r="T28" s="15">
        <f t="shared" si="2"/>
        <v>593.30000000000109</v>
      </c>
      <c r="U28" s="380">
        <f>N28-S28</f>
        <v>2967.4999999999982</v>
      </c>
      <c r="W28" s="44">
        <f t="shared" si="6"/>
        <v>100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14832.500000000002</v>
      </c>
      <c r="T29" s="15">
        <f t="shared" si="2"/>
        <v>593.30000000000109</v>
      </c>
      <c r="U29" s="380">
        <f>N29-S29</f>
        <v>2967.4999999999982</v>
      </c>
      <c r="W29" s="44">
        <f t="shared" si="6"/>
        <v>100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1997.8125</v>
      </c>
      <c r="T30" s="15">
        <f t="shared" si="2"/>
        <v>88.791666666666515</v>
      </c>
      <c r="U30" s="380">
        <f>N30-S30</f>
        <v>666.9375</v>
      </c>
      <c r="W30" s="44">
        <f>IF((DATEDIF(G30,W$4,"m"))&gt;=120,120,(DATEDIF(G30,W$4,"m")))</f>
        <v>90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886060.2779166667</v>
      </c>
      <c r="T31" s="115">
        <f>SUM(T7:T30)</f>
        <v>11778.458000000001</v>
      </c>
      <c r="U31" s="115">
        <f>SUM(U7:U30)</f>
        <v>31313.862083333333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29570.638999999999</v>
      </c>
      <c r="T33" s="15">
        <f>S33-R33</f>
        <v>1408.1256666666668</v>
      </c>
      <c r="U33" s="380">
        <f>N33-S33</f>
        <v>12674.130999999998</v>
      </c>
      <c r="W33" s="44">
        <f>IF((DATEDIF(G33,W$4,"m"))&gt;=120,120,(DATEDIF(G33,W$4,"m")))</f>
        <v>84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29570.638999999999</v>
      </c>
      <c r="T34" s="15">
        <f>S34-R34</f>
        <v>1408.1256666666668</v>
      </c>
      <c r="U34" s="380">
        <f>N34-S34</f>
        <v>12674.130999999998</v>
      </c>
      <c r="W34" s="44">
        <f>IF((DATEDIF(G34,W$4,"m"))&gt;=120,120,(DATEDIF(G34,W$4,"m")))</f>
        <v>84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29570.638999999999</v>
      </c>
      <c r="T35" s="15">
        <f>S35-R35</f>
        <v>1408.1256666666668</v>
      </c>
      <c r="U35" s="380">
        <f>N35-S35</f>
        <v>12674.130999999998</v>
      </c>
      <c r="W35" s="44">
        <f>IF((DATEDIF(G35,W$4,"m"))&gt;=120,120,(DATEDIF(G35,W$4,"m")))</f>
        <v>84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88711.917000000001</v>
      </c>
      <c r="T36" s="115">
        <f>SUM(T33:T35)</f>
        <v>4224.3770000000004</v>
      </c>
      <c r="U36" s="115">
        <f>SUM(U33:U35)</f>
        <v>38022.392999999996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974772.19491666672</v>
      </c>
      <c r="T38" s="411">
        <f>+T31+T36</f>
        <v>16002.835000000001</v>
      </c>
      <c r="U38" s="411">
        <f>+U31+U36</f>
        <v>69336.255083333323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333763.92500000005</v>
      </c>
      <c r="T40" s="15">
        <f>S40-R40</f>
        <v>19348.63333333336</v>
      </c>
      <c r="U40" s="380">
        <f>N40-S40</f>
        <v>246696.07499999995</v>
      </c>
      <c r="W40" s="44">
        <f>IF((DATEDIF(G40,W$4,"m"))&gt;=120,120,(DATEDIF(G40,W$4,"m")))</f>
        <v>69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834410.67499999993</v>
      </c>
      <c r="T41" s="15">
        <f>S41-R41</f>
        <v>48371.633333333302</v>
      </c>
      <c r="U41" s="380">
        <f>N41-S41</f>
        <v>616739.32500000007</v>
      </c>
      <c r="W41" s="44">
        <f>IF((DATEDIF(G41,W$4,"m"))&gt;=120,120,(DATEDIF(G41,W$4,"m")))</f>
        <v>69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500646.17499999993</v>
      </c>
      <c r="T42" s="15">
        <f>S42-R42</f>
        <v>29022.966666666674</v>
      </c>
      <c r="U42" s="380">
        <f>N42-S42</f>
        <v>370043.82500000007</v>
      </c>
      <c r="W42" s="44">
        <f>IF((DATEDIF(G42,W$4,"m"))&gt;=120,120,(DATEDIF(G42,W$4,"m")))</f>
        <v>69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1668820.7749999999</v>
      </c>
      <c r="T43" s="115">
        <f>SUM(T40:T42)</f>
        <v>96743.233333333337</v>
      </c>
      <c r="U43" s="115">
        <f>SUM(U40:U42)</f>
        <v>1233479.2250000001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16249.75</v>
      </c>
      <c r="T45" s="15">
        <f>S45-R45</f>
        <v>2166.633333333335</v>
      </c>
      <c r="U45" s="380">
        <f>N45-S45</f>
        <v>48750.25</v>
      </c>
      <c r="V45" s="392">
        <v>18602</v>
      </c>
      <c r="W45" s="44">
        <f>IF((DATEDIF(G45,W$4,"m"))&gt;=120,120,(DATEDIF(G45,W$4,"m")))</f>
        <v>30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16249.75</v>
      </c>
      <c r="T46" s="115">
        <f>SUM(T45)</f>
        <v>2166.633333333335</v>
      </c>
      <c r="U46" s="115">
        <f>SUM(U45)</f>
        <v>48750.25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2659842.7199166669</v>
      </c>
      <c r="T48" s="416">
        <f>+T38+T43+T46</f>
        <v>114912.70166666668</v>
      </c>
      <c r="U48" s="416">
        <f>+U38+U43+U46</f>
        <v>1351565.7300833333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2640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30 de Abril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42490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28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Abril 2016</v>
      </c>
      <c r="Q6" s="10" t="str">
        <f>+'Equipos de Producción'!$T$6</f>
        <v>Deprec. a Registrar Abril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11003845.803300001</v>
      </c>
      <c r="Q7" s="15">
        <f>P7-O7</f>
        <v>224568.28170000017</v>
      </c>
      <c r="R7" s="5">
        <f>L7-P7</f>
        <v>33909811.536700003</v>
      </c>
      <c r="T7" s="44">
        <f>IF((DATEDIF(C7,T$4,"m"))&gt;=600,600,(DATEDIF(C7,T$4,"m")))</f>
        <v>147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</row>
    <row r="2" spans="1:10" ht="12.75" customHeight="1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</row>
    <row r="3" spans="1:10" s="295" customFormat="1" x14ac:dyDescent="0.25">
      <c r="A3" s="683" t="s">
        <v>2656</v>
      </c>
      <c r="B3" s="683"/>
      <c r="C3" s="683"/>
      <c r="D3" s="683"/>
      <c r="E3" s="683"/>
      <c r="F3" s="683"/>
      <c r="G3" s="683"/>
      <c r="H3" s="683"/>
      <c r="I3" s="683"/>
      <c r="J3" s="683"/>
    </row>
    <row r="4" spans="1:10" s="295" customFormat="1" x14ac:dyDescent="0.25">
      <c r="A4" s="683" t="str">
        <f>'Equipos de Producción'!A3:S3</f>
        <v>(Al 30 de Abril del 2016)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4" t="s">
        <v>2</v>
      </c>
      <c r="E6" s="684"/>
      <c r="F6" s="684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2859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30 de Abril del 2016)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Abril 2016</v>
      </c>
      <c r="F6" s="10" t="str">
        <f>+'Equipos de Producción'!$T$6</f>
        <v>Deprec. a Registrar Abril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2659842.7199166669</v>
      </c>
      <c r="F7" s="530">
        <f>+'Equipos de Producción'!T48</f>
        <v>114912.70166666668</v>
      </c>
      <c r="G7" s="530">
        <f>+'Equipos de Producción'!U48</f>
        <v>1351565.7300833333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16224.791666666666</v>
      </c>
      <c r="F8" s="530">
        <f>+'Equipos Educativos'!T9</f>
        <v>2595.9666666666653</v>
      </c>
      <c r="G8" s="530">
        <f>+'Equipos Educativos'!U9</f>
        <v>61655.208333333336</v>
      </c>
      <c r="I8" s="530"/>
      <c r="K8" s="530"/>
    </row>
    <row r="9" spans="1:11" x14ac:dyDescent="0.2">
      <c r="A9" s="529" t="s">
        <v>2651</v>
      </c>
      <c r="B9" s="530">
        <f>+'Equipos de Transporte'!N22</f>
        <v>10920054.640000001</v>
      </c>
      <c r="C9" s="530">
        <f>+'Equipos de Transporte'!R22</f>
        <v>43041.566666666666</v>
      </c>
      <c r="D9" s="530">
        <f>+'Equipos de Transporte'!S22</f>
        <v>9066738.4433333334</v>
      </c>
      <c r="E9" s="530">
        <f>+'Equipos de Transporte'!T22</f>
        <v>9370549.2400000002</v>
      </c>
      <c r="F9" s="530">
        <f>+'Equipos de Transporte'!U22</f>
        <v>172166.26666666672</v>
      </c>
      <c r="G9" s="530">
        <f>+'Equipos de Transporte'!V22</f>
        <v>1549505.4</v>
      </c>
      <c r="I9" s="530"/>
      <c r="K9" s="530"/>
    </row>
    <row r="10" spans="1:11" x14ac:dyDescent="0.2">
      <c r="A10" s="529" t="s">
        <v>2650</v>
      </c>
      <c r="B10" s="530">
        <f>+'Eq. Computos '!P456</f>
        <v>19873031.517990001</v>
      </c>
      <c r="C10" s="530">
        <f>+'Eq. Computos '!T456</f>
        <v>194477.65042777779</v>
      </c>
      <c r="D10" s="530">
        <f>+'Eq. Computos '!U456</f>
        <v>17982909.066406701</v>
      </c>
      <c r="E10" s="530">
        <f>+'Eq. Computos '!V456</f>
        <v>18759808.890339993</v>
      </c>
      <c r="F10" s="530">
        <f>+'Eq. Computos '!W456</f>
        <v>776899.82393333327</v>
      </c>
      <c r="G10" s="530">
        <f>+'Eq. Computos '!X456</f>
        <v>2122291.646538889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2871.8263333333343</v>
      </c>
      <c r="D11" s="530">
        <f>+'Equipos Médicos'!Q93</f>
        <v>859162.65466666676</v>
      </c>
      <c r="E11" s="530">
        <f>+'Equipos Médicos'!R93</f>
        <v>870649.96000000008</v>
      </c>
      <c r="F11" s="530">
        <f>+'Equipos Médicos'!S93</f>
        <v>11487.305333333336</v>
      </c>
      <c r="G11" s="530">
        <f>+'Equipos Médicos'!T93</f>
        <v>33675.499999999956</v>
      </c>
      <c r="I11" s="530"/>
      <c r="K11" s="530"/>
    </row>
    <row r="12" spans="1:11" x14ac:dyDescent="0.2">
      <c r="A12" s="529" t="s">
        <v>2648</v>
      </c>
      <c r="B12" s="530">
        <f>+'Equipos de Comunicaciones'!M91</f>
        <v>4582210.8392499993</v>
      </c>
      <c r="C12" s="530">
        <f>+'Equipos de Comunicaciones'!O91</f>
        <v>76601.428003055553</v>
      </c>
      <c r="D12" s="530">
        <f>+'Equipos de Comunicaciones'!P91</f>
        <v>2758339.28372083</v>
      </c>
      <c r="E12" s="530">
        <f>+'Equipos de Comunicaciones'!Q91</f>
        <v>3022976.4457330559</v>
      </c>
      <c r="F12" s="530">
        <f>+'Equipos de Comunicaciones'!R91</f>
        <v>264637.16201222216</v>
      </c>
      <c r="G12" s="530">
        <f>+'Equipos de Comunicaciones'!S91</f>
        <v>1559235.3935169445</v>
      </c>
      <c r="I12" s="530"/>
      <c r="K12" s="530"/>
    </row>
    <row r="13" spans="1:11" x14ac:dyDescent="0.2">
      <c r="A13" s="529" t="s">
        <v>2647</v>
      </c>
      <c r="B13" s="530">
        <f>+'Eq. y Muebles de Ofic.'!N1017</f>
        <v>10066747.188318713</v>
      </c>
      <c r="C13" s="530">
        <f>+'Eq. y Muebles de Ofic.'!R1017</f>
        <v>76709.154224878177</v>
      </c>
      <c r="D13" s="530">
        <f>+'Eq. y Muebles de Ofic.'!S1017</f>
        <v>6345213.8607548987</v>
      </c>
      <c r="E13" s="530">
        <f>+'Eq. y Muebles de Ofic.'!T1017</f>
        <v>6578680.5510710832</v>
      </c>
      <c r="F13" s="530">
        <f>+'Eq. y Muebles de Ofic.'!U1017</f>
        <v>233466.69031617939</v>
      </c>
      <c r="G13" s="530">
        <f>+'Eq. y Muebles de Ofic.'!V1017</f>
        <v>3488066.6372476355</v>
      </c>
      <c r="I13" s="530"/>
      <c r="K13" s="530"/>
    </row>
    <row r="14" spans="1:11" x14ac:dyDescent="0.2">
      <c r="A14" s="529" t="s">
        <v>2935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982.32475000000011</v>
      </c>
      <c r="F14" s="530">
        <f>+Electrodomésticos!T14</f>
        <v>982.32475000000011</v>
      </c>
      <c r="G14" s="530">
        <f>+Electrodomésticos!U14</f>
        <v>38312.665249999998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45709.258666666668</v>
      </c>
      <c r="F15" s="530">
        <f>+'Equipos Varios'!T13</f>
        <v>4902.9293333333326</v>
      </c>
      <c r="G15" s="530">
        <f>+'Equipos Varios'!U13</f>
        <v>56338.681333333341</v>
      </c>
      <c r="I15" s="530"/>
      <c r="K15" s="530"/>
    </row>
    <row r="16" spans="1:11" x14ac:dyDescent="0.2">
      <c r="B16" s="534">
        <f t="shared" ref="B16:G16" si="0">SUM(B7:B15)</f>
        <v>50577001.02555871</v>
      </c>
      <c r="C16" s="534">
        <f t="shared" si="0"/>
        <v>424631.96665571159</v>
      </c>
      <c r="D16" s="534">
        <f t="shared" si="0"/>
        <v>39611728.481465764</v>
      </c>
      <c r="E16" s="534">
        <f t="shared" si="0"/>
        <v>41325424.182144135</v>
      </c>
      <c r="F16" s="534">
        <f t="shared" si="0"/>
        <v>1582051.1706784014</v>
      </c>
      <c r="G16" s="534">
        <f t="shared" si="0"/>
        <v>10260646.862303469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11003845.803300001</v>
      </c>
      <c r="F20" s="533">
        <f>+Edificaciones!Q7</f>
        <v>224568.28170000017</v>
      </c>
      <c r="G20" s="533">
        <f>Edificaciones!R7</f>
        <v>33909811.536700003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164634612.33555871</v>
      </c>
      <c r="C30" s="532">
        <f t="shared" si="1"/>
        <v>875725.84805571171</v>
      </c>
      <c r="D30" s="532">
        <f>+D16+D18+D20+D23+D26+D28</f>
        <v>51886689.683065765</v>
      </c>
      <c r="E30" s="532">
        <f t="shared" si="1"/>
        <v>52705507.772944137</v>
      </c>
      <c r="F30" s="532">
        <f t="shared" si="1"/>
        <v>1806619.4523784015</v>
      </c>
      <c r="G30" s="532">
        <f t="shared" si="1"/>
        <v>110937069.90150347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G1" zoomScaleNormal="100" workbookViewId="0">
      <selection activeCell="Q9" sqref="Q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Abril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42490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Abril 2016</v>
      </c>
      <c r="T7" s="10" t="str">
        <f>+'Equipos de Producción'!$T$6</f>
        <v>Deprec. a Registrar Abril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16224.791666666666</v>
      </c>
      <c r="T8" s="15">
        <f>S8-R8</f>
        <v>2595.9666666666653</v>
      </c>
      <c r="U8" s="135">
        <f>N8-S8</f>
        <v>61655.208333333336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25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16224.791666666666</v>
      </c>
      <c r="T9" s="490">
        <f>SUM(T8)</f>
        <v>2595.9666666666653</v>
      </c>
      <c r="U9" s="490">
        <f>SUM(U8)</f>
        <v>61655.208333333336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3"/>
  <sheetViews>
    <sheetView tabSelected="1" zoomScaleNormal="100" workbookViewId="0">
      <pane xSplit="2" ySplit="6" topLeftCell="C7" activePane="bottomRight" state="frozen"/>
      <selection sqref="A1:S2"/>
      <selection pane="topRight" sqref="A1:S2"/>
      <selection pane="bottomLeft" sqref="A1:S2"/>
      <selection pane="bottomRight" activeCell="C7" sqref="C7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30 de Abril del 2016)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42490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Abril 2016</v>
      </c>
      <c r="U6" s="10" t="str">
        <f>+'Equipos de Producción'!$T$6</f>
        <v>Deprec. a Registrar Abril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516498.8</v>
      </c>
      <c r="U18" s="15">
        <f>T18-S18</f>
        <v>86083.13333333336</v>
      </c>
      <c r="V18" s="6">
        <f>N18-T18</f>
        <v>774749.2</v>
      </c>
      <c r="X18" s="44">
        <f>IF((DATEDIF(G18,X$4,"m"))&gt;=60,60,(DATEDIF(G18,X$4,"m")))</f>
        <v>24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516498.8</v>
      </c>
      <c r="U19" s="15">
        <f>T19-S19</f>
        <v>86083.13333333336</v>
      </c>
      <c r="V19" s="6">
        <f>N19-T19</f>
        <v>774749.2</v>
      </c>
      <c r="X19" s="44">
        <f>IF((DATEDIF(G19,X$4,"m"))&gt;=60,60,(DATEDIF(G19,X$4,"m")))</f>
        <v>24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1032997.6</v>
      </c>
      <c r="U20" s="437">
        <f>SUM(U18:U19)</f>
        <v>172166.26666666672</v>
      </c>
      <c r="V20" s="437">
        <f>SUM(V18:V19)</f>
        <v>1549498.4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ht="16.5" thickBot="1" x14ac:dyDescent="0.3">
      <c r="F22" s="75"/>
      <c r="G22" s="132"/>
      <c r="L22" s="431"/>
      <c r="N22" s="437">
        <f>+N16+N20</f>
        <v>10920054.640000001</v>
      </c>
      <c r="O22" s="444"/>
      <c r="P22" s="445"/>
      <c r="Q22" s="445"/>
      <c r="R22" s="437">
        <f>+R16+R20</f>
        <v>43041.566666666666</v>
      </c>
      <c r="S22" s="437">
        <v>9066738.4433333334</v>
      </c>
      <c r="T22" s="437">
        <f>+T16+T20</f>
        <v>9370549.2400000002</v>
      </c>
      <c r="U22" s="437">
        <f>+U16+U20</f>
        <v>172166.26666666672</v>
      </c>
      <c r="V22" s="437">
        <f>+V16+V20</f>
        <v>1549505.4</v>
      </c>
      <c r="X22" s="44"/>
    </row>
    <row r="23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03"/>
  <sheetViews>
    <sheetView zoomScale="85" zoomScaleNormal="85" workbookViewId="0">
      <pane xSplit="4" ySplit="6" topLeftCell="O368" activePane="bottomRight" state="frozen"/>
      <selection pane="topRight" activeCell="C1" sqref="C1"/>
      <selection pane="bottomLeft" activeCell="A6" sqref="A6"/>
      <selection pane="bottomRight" activeCell="X348" sqref="X348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30 de Abril del 2016)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42490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Abril 2016</v>
      </c>
      <c r="W6" s="10" t="str">
        <f>+'Equipos de Producción'!$T$6</f>
        <v>Deprec. a Registrar Abril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0">(((P348)-1)/3)/12</f>
        <v>27576.357777777779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1">P348-V348</f>
        <v>1</v>
      </c>
      <c r="Y348" s="93">
        <v>18050</v>
      </c>
      <c r="AB348" s="67">
        <f t="shared" ref="AB348:AB362" si="42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 t="shared" si="40"/>
        <v>27275.016666666666</v>
      </c>
      <c r="U349" s="5">
        <v>845525.5166666666</v>
      </c>
      <c r="V349" s="77">
        <f t="shared" ref="V349:V356" si="43">T349*AB349</f>
        <v>954625.58333333337</v>
      </c>
      <c r="W349" s="77">
        <f t="shared" ref="W349:W356" si="44">+V349-U349</f>
        <v>109100.06666666677</v>
      </c>
      <c r="X349" s="77">
        <f t="shared" si="41"/>
        <v>27276.016666666605</v>
      </c>
      <c r="Y349" s="92" t="s">
        <v>772</v>
      </c>
      <c r="AB349" s="67">
        <f t="shared" si="42"/>
        <v>35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 t="shared" si="40"/>
        <v>1735.3418305555554</v>
      </c>
      <c r="U350" s="5">
        <v>53795.596747222218</v>
      </c>
      <c r="V350" s="77">
        <f t="shared" si="43"/>
        <v>60736.964069444439</v>
      </c>
      <c r="W350" s="77">
        <f t="shared" si="44"/>
        <v>6941.3673222222205</v>
      </c>
      <c r="X350" s="77">
        <f t="shared" si="41"/>
        <v>1736.3418305555606</v>
      </c>
      <c r="Y350" s="93" t="s">
        <v>779</v>
      </c>
      <c r="AB350" s="67">
        <f t="shared" si="42"/>
        <v>35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si="40"/>
        <v>1735.3418305555554</v>
      </c>
      <c r="U351" s="5">
        <v>53795.596747222218</v>
      </c>
      <c r="V351" s="77">
        <f t="shared" si="43"/>
        <v>60736.964069444439</v>
      </c>
      <c r="W351" s="77">
        <f t="shared" si="44"/>
        <v>6941.3673222222205</v>
      </c>
      <c r="X351" s="77">
        <f t="shared" si="41"/>
        <v>1736.3418305555606</v>
      </c>
      <c r="Y351" s="93" t="s">
        <v>779</v>
      </c>
      <c r="AB351" s="67">
        <f t="shared" si="42"/>
        <v>35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0"/>
        <v>1735.3418305555554</v>
      </c>
      <c r="U352" s="5">
        <v>53795.596747222218</v>
      </c>
      <c r="V352" s="77">
        <f t="shared" si="43"/>
        <v>60736.964069444439</v>
      </c>
      <c r="W352" s="77">
        <f t="shared" si="44"/>
        <v>6941.3673222222205</v>
      </c>
      <c r="X352" s="77">
        <f t="shared" si="41"/>
        <v>1736.3418305555606</v>
      </c>
      <c r="Y352" s="93" t="s">
        <v>779</v>
      </c>
      <c r="AB352" s="67">
        <f t="shared" si="42"/>
        <v>35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0"/>
        <v>1735.3418305555554</v>
      </c>
      <c r="U353" s="5">
        <v>53795.596747222218</v>
      </c>
      <c r="V353" s="77">
        <f t="shared" si="43"/>
        <v>60736.964069444439</v>
      </c>
      <c r="W353" s="77">
        <f t="shared" si="44"/>
        <v>6941.3673222222205</v>
      </c>
      <c r="X353" s="77">
        <f t="shared" si="41"/>
        <v>1736.3418305555606</v>
      </c>
      <c r="Y353" s="93" t="s">
        <v>779</v>
      </c>
      <c r="AB353" s="67">
        <f t="shared" si="42"/>
        <v>35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0"/>
        <v>1735.3418305555554</v>
      </c>
      <c r="U354" s="5">
        <v>53795.596747222218</v>
      </c>
      <c r="V354" s="77">
        <f t="shared" si="43"/>
        <v>60736.964069444439</v>
      </c>
      <c r="W354" s="77">
        <f t="shared" si="44"/>
        <v>6941.3673222222205</v>
      </c>
      <c r="X354" s="77">
        <f t="shared" si="41"/>
        <v>1736.3418305555606</v>
      </c>
      <c r="Y354" s="93" t="s">
        <v>779</v>
      </c>
      <c r="AB354" s="67">
        <f t="shared" si="42"/>
        <v>35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0"/>
        <v>1735.3418305555554</v>
      </c>
      <c r="U355" s="5">
        <v>53795.596747222218</v>
      </c>
      <c r="V355" s="77">
        <f t="shared" si="43"/>
        <v>60736.964069444439</v>
      </c>
      <c r="W355" s="77">
        <f t="shared" si="44"/>
        <v>6941.3673222222205</v>
      </c>
      <c r="X355" s="77">
        <f t="shared" si="41"/>
        <v>1736.3418305555606</v>
      </c>
      <c r="Y355" s="93" t="s">
        <v>779</v>
      </c>
      <c r="AB355" s="67">
        <f t="shared" si="42"/>
        <v>35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0"/>
        <v>1177.75</v>
      </c>
      <c r="U356" s="5">
        <v>36510.25</v>
      </c>
      <c r="V356" s="77">
        <f t="shared" si="43"/>
        <v>41221.25</v>
      </c>
      <c r="W356" s="77">
        <f t="shared" si="44"/>
        <v>4711</v>
      </c>
      <c r="X356" s="77">
        <f t="shared" si="41"/>
        <v>1178.75</v>
      </c>
      <c r="Y356" s="93"/>
      <c r="AB356" s="67">
        <f t="shared" si="42"/>
        <v>35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2087252.7960388884</v>
      </c>
      <c r="V357" s="26">
        <f>SUM(V348:V356)</f>
        <v>2353017.4977499992</v>
      </c>
      <c r="W357" s="26">
        <f>SUM(W348:W356)</f>
        <v>265764.70171111112</v>
      </c>
      <c r="X357" s="26">
        <f>SUM(X348:X356)</f>
        <v>38873.817649999968</v>
      </c>
      <c r="AB357" s="67">
        <f t="shared" si="42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2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96816.416666666657</v>
      </c>
      <c r="W359" s="77">
        <f>+V359-U359</f>
        <v>11390.166666666657</v>
      </c>
      <c r="X359" s="77">
        <f>P359-V359</f>
        <v>5696.083333333343</v>
      </c>
      <c r="Y359" s="103" t="s">
        <v>797</v>
      </c>
      <c r="Z359" s="137"/>
      <c r="AB359" s="67">
        <f t="shared" si="42"/>
        <v>34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96816.416666666657</v>
      </c>
      <c r="W360" s="77">
        <f>+V360-U360</f>
        <v>11390.166666666657</v>
      </c>
      <c r="X360" s="77">
        <f>P360-V360</f>
        <v>5696.083333333343</v>
      </c>
      <c r="Y360" s="103" t="s">
        <v>797</v>
      </c>
      <c r="Z360" s="137"/>
      <c r="AB360" s="67">
        <f t="shared" si="42"/>
        <v>34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96816.416666666657</v>
      </c>
      <c r="W361" s="77">
        <f>+V361-U361</f>
        <v>11390.166666666657</v>
      </c>
      <c r="X361" s="77">
        <f>P361-V361</f>
        <v>5696.083333333343</v>
      </c>
      <c r="Y361" s="103" t="s">
        <v>797</v>
      </c>
      <c r="Z361" s="137"/>
      <c r="AB361" s="67">
        <f t="shared" si="42"/>
        <v>34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96816.416666666657</v>
      </c>
      <c r="W362" s="77">
        <f>+V362-U362</f>
        <v>11390.166666666657</v>
      </c>
      <c r="X362" s="77">
        <f>P362-V362</f>
        <v>5696.083333333343</v>
      </c>
      <c r="Y362" s="103" t="s">
        <v>797</v>
      </c>
      <c r="Z362" s="137"/>
      <c r="AB362" s="67">
        <f t="shared" si="42"/>
        <v>34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387265.66666666663</v>
      </c>
      <c r="W363" s="26">
        <f>SUM(W359:W362)</f>
        <v>45560.666666666628</v>
      </c>
      <c r="X363" s="26">
        <f>SUM(X359:X362)</f>
        <v>22784.333333333372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105407.69987222222</v>
      </c>
      <c r="U365" s="26">
        <v>3858824.0137277772</v>
      </c>
      <c r="V365" s="26">
        <f>+V363+V357+V348+V346</f>
        <v>4280454.8132166658</v>
      </c>
      <c r="W365" s="26">
        <f>+W363+W357+W348+W346</f>
        <v>421630.79948888882</v>
      </c>
      <c r="X365" s="26">
        <f>+X363+X357+X348+X346</f>
        <v>61684.15098333334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105407.69987222222</v>
      </c>
      <c r="U367" s="86">
        <v>17191940.366406664</v>
      </c>
      <c r="V367" s="86">
        <f>+V365+V318</f>
        <v>17613571.165895551</v>
      </c>
      <c r="W367" s="86">
        <f>+W365+W318</f>
        <v>421630.79948888882</v>
      </c>
      <c r="X367" s="86">
        <f>+X365+X318</f>
        <v>61960.150983333479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147563.15000000002</v>
      </c>
      <c r="W370" s="77">
        <f>+V370-U370</f>
        <v>32791.811111111121</v>
      </c>
      <c r="X370" s="77">
        <f>P370-V370</f>
        <v>147564.14999999997</v>
      </c>
      <c r="Y370" s="104" t="s">
        <v>808</v>
      </c>
      <c r="AB370" s="67">
        <f>IF((DATEDIF(I370,AB$4,"m"))&gt;=36,36,(DATEDIF(I370,AB$4,"m")))</f>
        <v>18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147563.15000000002</v>
      </c>
      <c r="W371" s="113">
        <f>SUM(W370)</f>
        <v>32791.811111111121</v>
      </c>
      <c r="X371" s="113">
        <f>SUM(X370)</f>
        <v>147564.14999999997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4935.9027777777783</v>
      </c>
      <c r="W373" s="77">
        <f>+V373-U373</f>
        <v>1161.3888888888891</v>
      </c>
      <c r="X373" s="77">
        <f>P373-V373</f>
        <v>5517.5972222222217</v>
      </c>
      <c r="Y373" s="33" t="s">
        <v>813</v>
      </c>
      <c r="AB373" s="67">
        <f>IF((DATEDIF(I373,AB$4,"m"))&gt;=36,36,(DATEDIF(I373,AB$4,"m")))</f>
        <v>17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4935.9027777777783</v>
      </c>
      <c r="W374" s="113">
        <f>SUM(W372:W373)</f>
        <v>1161.3888888888891</v>
      </c>
      <c r="X374" s="113">
        <f>SUM(X372:X373)</f>
        <v>5517.5972222222217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152499.0527777778</v>
      </c>
      <c r="W376" s="591">
        <f>+W371+W374</f>
        <v>33953.200000000012</v>
      </c>
      <c r="X376" s="591">
        <f>+X371+X374</f>
        <v>153081.74722222218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5">+P367+P376</f>
        <v>16972043.097989999</v>
      </c>
      <c r="Q378" s="28"/>
      <c r="R378" s="28"/>
      <c r="S378" s="28"/>
      <c r="T378" s="86">
        <f>+T367+T376</f>
        <v>113895.99987222222</v>
      </c>
      <c r="U378" s="86">
        <v>17310486.219184443</v>
      </c>
      <c r="V378" s="86">
        <f t="shared" ref="V378:X378" si="46">+V367+V376</f>
        <v>17766070.21867333</v>
      </c>
      <c r="W378" s="86">
        <f t="shared" si="46"/>
        <v>455583.99948888883</v>
      </c>
      <c r="X378" s="86">
        <f t="shared" si="46"/>
        <v>215041.89820555566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54281.425000000003</v>
      </c>
      <c r="W380" s="77">
        <f>+V380-U380</f>
        <v>14475.046666666669</v>
      </c>
      <c r="X380" s="77">
        <f>P380-V380</f>
        <v>75994.994999999995</v>
      </c>
      <c r="Y380" s="104" t="s">
        <v>808</v>
      </c>
      <c r="AB380" s="67">
        <f>IF((DATEDIF(I380,AB$4,"m"))&gt;=36,36,(DATEDIF(I380,AB$4,"m")))</f>
        <v>15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54281.425000000003</v>
      </c>
      <c r="W381" s="113">
        <f>SUM(W380)</f>
        <v>14475.046666666669</v>
      </c>
      <c r="X381" s="113">
        <f>SUM(X380)</f>
        <v>75994.994999999995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10685.111111111109</v>
      </c>
      <c r="W383" s="77">
        <f>+V383-U383</f>
        <v>3052.8888888888878</v>
      </c>
      <c r="X383" s="77">
        <f>P383-V383</f>
        <v>16791.888888888891</v>
      </c>
      <c r="Y383" s="104"/>
      <c r="AB383" s="67">
        <f>IF((DATEDIF(I383,AB$4,"m"))&gt;=36,36,(DATEDIF(I383,AB$4,"m")))</f>
        <v>14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10685.111111111109</v>
      </c>
      <c r="W384" s="113">
        <f>SUM(W383)</f>
        <v>3052.8888888888878</v>
      </c>
      <c r="X384" s="113">
        <f>SUM(X383)</f>
        <v>16791.888888888891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107301.63166666667</v>
      </c>
      <c r="W386" s="77">
        <f>+V386-U386</f>
        <v>33015.886666666673</v>
      </c>
      <c r="X386" s="77">
        <f>P386-V386</f>
        <v>189842.34833333333</v>
      </c>
      <c r="Y386" s="104"/>
      <c r="AB386" s="67">
        <f>IF((DATEDIF(I386,AB$4,"m"))&gt;=36,36,(DATEDIF(I386,AB$4,"m")))</f>
        <v>13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14725.136111111111</v>
      </c>
      <c r="W387" s="77">
        <f>+V387-U387</f>
        <v>4530.8111111111102</v>
      </c>
      <c r="X387" s="77">
        <f>P387-V387</f>
        <v>26053.163888888892</v>
      </c>
      <c r="Y387" s="104"/>
      <c r="AB387" s="67">
        <f>IF((DATEDIF(I387,AB$4,"m"))&gt;=36,36,(DATEDIF(I387,AB$4,"m")))</f>
        <v>13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7">(((P388)-1)/3)/12</f>
        <v>1132.7027777777778</v>
      </c>
      <c r="U388" s="5">
        <v>10194.325000000001</v>
      </c>
      <c r="V388" s="77">
        <f t="shared" ref="V388:V417" si="48">T388*AB388</f>
        <v>14725.136111111111</v>
      </c>
      <c r="W388" s="77">
        <f t="shared" ref="W388:W417" si="49">+V388-U388</f>
        <v>4530.8111111111102</v>
      </c>
      <c r="X388" s="77">
        <f t="shared" ref="X388:X417" si="50">P388-V388</f>
        <v>26053.163888888892</v>
      </c>
      <c r="Y388" s="104"/>
      <c r="AB388" s="67">
        <f t="shared" ref="AB388:AB416" si="51">IF((DATEDIF(I388,AB$4,"m"))&gt;=36,36,(DATEDIF(I388,AB$4,"m")))</f>
        <v>13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7"/>
        <v>1132.7027777777778</v>
      </c>
      <c r="U389" s="5">
        <v>10194.325000000001</v>
      </c>
      <c r="V389" s="77">
        <f t="shared" si="48"/>
        <v>14725.136111111111</v>
      </c>
      <c r="W389" s="77">
        <f t="shared" si="49"/>
        <v>4530.8111111111102</v>
      </c>
      <c r="X389" s="77">
        <f t="shared" si="50"/>
        <v>26053.163888888892</v>
      </c>
      <c r="Y389" s="104"/>
      <c r="AB389" s="67">
        <f t="shared" si="51"/>
        <v>13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7"/>
        <v>1132.7027777777778</v>
      </c>
      <c r="U390" s="5">
        <v>10194.325000000001</v>
      </c>
      <c r="V390" s="77">
        <f t="shared" si="48"/>
        <v>14725.136111111111</v>
      </c>
      <c r="W390" s="77">
        <f t="shared" si="49"/>
        <v>4530.8111111111102</v>
      </c>
      <c r="X390" s="77">
        <f t="shared" si="50"/>
        <v>26053.163888888892</v>
      </c>
      <c r="Y390" s="104"/>
      <c r="AB390" s="67">
        <f t="shared" si="51"/>
        <v>13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7"/>
        <v>1132.7027777777778</v>
      </c>
      <c r="U391" s="5">
        <v>10194.325000000001</v>
      </c>
      <c r="V391" s="77">
        <f t="shared" si="48"/>
        <v>14725.136111111111</v>
      </c>
      <c r="W391" s="77">
        <f t="shared" si="49"/>
        <v>4530.8111111111102</v>
      </c>
      <c r="X391" s="77">
        <f t="shared" si="50"/>
        <v>26053.163888888892</v>
      </c>
      <c r="Y391" s="104"/>
      <c r="AB391" s="67">
        <f t="shared" si="51"/>
        <v>13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7"/>
        <v>1132.7027777777778</v>
      </c>
      <c r="U392" s="5">
        <v>10194.325000000001</v>
      </c>
      <c r="V392" s="77">
        <f t="shared" si="48"/>
        <v>14725.136111111111</v>
      </c>
      <c r="W392" s="77">
        <f t="shared" si="49"/>
        <v>4530.8111111111102</v>
      </c>
      <c r="X392" s="77">
        <f t="shared" si="50"/>
        <v>26053.163888888892</v>
      </c>
      <c r="Y392" s="104"/>
      <c r="AB392" s="67">
        <f t="shared" si="51"/>
        <v>13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7"/>
        <v>1132.7027777777778</v>
      </c>
      <c r="U393" s="5">
        <v>10194.325000000001</v>
      </c>
      <c r="V393" s="77">
        <f t="shared" si="48"/>
        <v>14725.136111111111</v>
      </c>
      <c r="W393" s="77">
        <f t="shared" si="49"/>
        <v>4530.8111111111102</v>
      </c>
      <c r="X393" s="77">
        <f t="shared" si="50"/>
        <v>26053.163888888892</v>
      </c>
      <c r="Y393" s="104"/>
      <c r="AB393" s="67">
        <f t="shared" si="51"/>
        <v>13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7"/>
        <v>1132.7027777777778</v>
      </c>
      <c r="U394" s="5">
        <v>10194.325000000001</v>
      </c>
      <c r="V394" s="77">
        <f t="shared" si="48"/>
        <v>14725.136111111111</v>
      </c>
      <c r="W394" s="77">
        <f t="shared" si="49"/>
        <v>4530.8111111111102</v>
      </c>
      <c r="X394" s="77">
        <f t="shared" si="50"/>
        <v>26053.163888888892</v>
      </c>
      <c r="Y394" s="104"/>
      <c r="AB394" s="67">
        <f t="shared" si="51"/>
        <v>13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7"/>
        <v>1132.7027777777778</v>
      </c>
      <c r="U395" s="5">
        <v>10194.325000000001</v>
      </c>
      <c r="V395" s="77">
        <f t="shared" si="48"/>
        <v>14725.136111111111</v>
      </c>
      <c r="W395" s="77">
        <f t="shared" si="49"/>
        <v>4530.8111111111102</v>
      </c>
      <c r="X395" s="77">
        <f t="shared" si="50"/>
        <v>26053.163888888892</v>
      </c>
      <c r="Y395" s="104"/>
      <c r="AB395" s="67">
        <f t="shared" si="51"/>
        <v>13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7"/>
        <v>1132.7027777777778</v>
      </c>
      <c r="U396" s="5">
        <v>10194.325000000001</v>
      </c>
      <c r="V396" s="77">
        <f t="shared" si="48"/>
        <v>14725.136111111111</v>
      </c>
      <c r="W396" s="77">
        <f t="shared" si="49"/>
        <v>4530.8111111111102</v>
      </c>
      <c r="X396" s="77">
        <f t="shared" si="50"/>
        <v>26053.163888888892</v>
      </c>
      <c r="Y396" s="104"/>
      <c r="AB396" s="67">
        <f t="shared" si="51"/>
        <v>13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7"/>
        <v>1132.7027777777778</v>
      </c>
      <c r="U397" s="5">
        <v>10194.325000000001</v>
      </c>
      <c r="V397" s="77">
        <f t="shared" si="48"/>
        <v>14725.136111111111</v>
      </c>
      <c r="W397" s="77">
        <f t="shared" si="49"/>
        <v>4530.8111111111102</v>
      </c>
      <c r="X397" s="77">
        <f t="shared" si="50"/>
        <v>26053.163888888892</v>
      </c>
      <c r="Y397" s="104"/>
      <c r="AB397" s="67">
        <f t="shared" si="51"/>
        <v>13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7"/>
        <v>1132.7027777777778</v>
      </c>
      <c r="U398" s="5">
        <v>10194.325000000001</v>
      </c>
      <c r="V398" s="77">
        <f t="shared" si="48"/>
        <v>14725.136111111111</v>
      </c>
      <c r="W398" s="77">
        <f t="shared" si="49"/>
        <v>4530.8111111111102</v>
      </c>
      <c r="X398" s="77">
        <f t="shared" si="50"/>
        <v>26053.163888888892</v>
      </c>
      <c r="Y398" s="104"/>
      <c r="AB398" s="67">
        <f t="shared" si="51"/>
        <v>13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7"/>
        <v>1132.7027777777778</v>
      </c>
      <c r="U399" s="5">
        <v>10194.325000000001</v>
      </c>
      <c r="V399" s="77">
        <f t="shared" si="48"/>
        <v>14725.136111111111</v>
      </c>
      <c r="W399" s="77">
        <f t="shared" si="49"/>
        <v>4530.8111111111102</v>
      </c>
      <c r="X399" s="77">
        <f t="shared" si="50"/>
        <v>26053.163888888892</v>
      </c>
      <c r="Y399" s="104"/>
      <c r="AB399" s="67">
        <f t="shared" si="51"/>
        <v>13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7"/>
        <v>1132.7027777777778</v>
      </c>
      <c r="U400" s="5">
        <v>10194.325000000001</v>
      </c>
      <c r="V400" s="77">
        <f t="shared" si="48"/>
        <v>14725.136111111111</v>
      </c>
      <c r="W400" s="77">
        <f t="shared" si="49"/>
        <v>4530.8111111111102</v>
      </c>
      <c r="X400" s="77">
        <f t="shared" si="50"/>
        <v>26053.163888888892</v>
      </c>
      <c r="Y400" s="104"/>
      <c r="AB400" s="67">
        <f t="shared" si="51"/>
        <v>13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7"/>
        <v>1132.7027777777778</v>
      </c>
      <c r="U401" s="5">
        <v>10194.325000000001</v>
      </c>
      <c r="V401" s="77">
        <f t="shared" si="48"/>
        <v>14725.136111111111</v>
      </c>
      <c r="W401" s="77">
        <f t="shared" si="49"/>
        <v>4530.8111111111102</v>
      </c>
      <c r="X401" s="77">
        <f t="shared" si="50"/>
        <v>26053.163888888892</v>
      </c>
      <c r="Y401" s="104"/>
      <c r="AB401" s="67">
        <f t="shared" si="51"/>
        <v>13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7"/>
        <v>146.83638888888888</v>
      </c>
      <c r="U402" s="5">
        <v>1321.5274999999999</v>
      </c>
      <c r="V402" s="77">
        <f t="shared" si="48"/>
        <v>1908.8730555555553</v>
      </c>
      <c r="W402" s="77">
        <f t="shared" si="49"/>
        <v>587.34555555555539</v>
      </c>
      <c r="X402" s="77">
        <f t="shared" si="50"/>
        <v>3378.2369444444444</v>
      </c>
      <c r="Y402" s="104"/>
      <c r="AB402" s="67">
        <f t="shared" si="51"/>
        <v>13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7"/>
        <v>146.83638888888888</v>
      </c>
      <c r="U403" s="5">
        <v>1321.5274999999999</v>
      </c>
      <c r="V403" s="77">
        <f t="shared" si="48"/>
        <v>1908.8730555555553</v>
      </c>
      <c r="W403" s="77">
        <f t="shared" si="49"/>
        <v>587.34555555555539</v>
      </c>
      <c r="X403" s="77">
        <f t="shared" si="50"/>
        <v>3378.2369444444444</v>
      </c>
      <c r="Y403" s="104"/>
      <c r="AB403" s="67">
        <f t="shared" si="51"/>
        <v>13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7"/>
        <v>146.83638888888888</v>
      </c>
      <c r="U404" s="5">
        <v>1321.5274999999999</v>
      </c>
      <c r="V404" s="77">
        <f t="shared" si="48"/>
        <v>1908.8730555555553</v>
      </c>
      <c r="W404" s="77">
        <f t="shared" si="49"/>
        <v>587.34555555555539</v>
      </c>
      <c r="X404" s="77">
        <f t="shared" si="50"/>
        <v>3378.2369444444444</v>
      </c>
      <c r="Y404" s="104"/>
      <c r="AB404" s="67">
        <f t="shared" si="51"/>
        <v>13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7"/>
        <v>146.83638888888888</v>
      </c>
      <c r="U405" s="5">
        <v>1321.5274999999999</v>
      </c>
      <c r="V405" s="77">
        <f t="shared" si="48"/>
        <v>1908.8730555555553</v>
      </c>
      <c r="W405" s="77">
        <f t="shared" si="49"/>
        <v>587.34555555555539</v>
      </c>
      <c r="X405" s="77">
        <f t="shared" si="50"/>
        <v>3378.2369444444444</v>
      </c>
      <c r="Y405" s="104"/>
      <c r="AB405" s="67">
        <f t="shared" si="51"/>
        <v>13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7"/>
        <v>146.83638888888888</v>
      </c>
      <c r="U406" s="5">
        <v>1321.5274999999999</v>
      </c>
      <c r="V406" s="77">
        <f t="shared" si="48"/>
        <v>1908.8730555555553</v>
      </c>
      <c r="W406" s="77">
        <f t="shared" si="49"/>
        <v>587.34555555555539</v>
      </c>
      <c r="X406" s="77">
        <f t="shared" si="50"/>
        <v>3378.2369444444444</v>
      </c>
      <c r="Y406" s="104"/>
      <c r="AB406" s="67">
        <f t="shared" si="51"/>
        <v>13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7"/>
        <v>146.83638888888888</v>
      </c>
      <c r="U407" s="5">
        <v>1321.5274999999999</v>
      </c>
      <c r="V407" s="77">
        <f t="shared" si="48"/>
        <v>1908.8730555555553</v>
      </c>
      <c r="W407" s="77">
        <f t="shared" si="49"/>
        <v>587.34555555555539</v>
      </c>
      <c r="X407" s="77">
        <f t="shared" si="50"/>
        <v>3378.2369444444444</v>
      </c>
      <c r="Y407" s="104"/>
      <c r="AB407" s="67">
        <f t="shared" si="51"/>
        <v>13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7"/>
        <v>146.83638888888888</v>
      </c>
      <c r="U408" s="5">
        <v>1321.5274999999999</v>
      </c>
      <c r="V408" s="77">
        <f t="shared" si="48"/>
        <v>1908.8730555555553</v>
      </c>
      <c r="W408" s="77">
        <f t="shared" si="49"/>
        <v>587.34555555555539</v>
      </c>
      <c r="X408" s="77">
        <f t="shared" si="50"/>
        <v>3378.2369444444444</v>
      </c>
      <c r="Y408" s="104"/>
      <c r="AB408" s="67">
        <f t="shared" si="51"/>
        <v>13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7"/>
        <v>146.83638888888888</v>
      </c>
      <c r="U409" s="5">
        <v>1321.5274999999999</v>
      </c>
      <c r="V409" s="77">
        <f t="shared" si="48"/>
        <v>1908.8730555555553</v>
      </c>
      <c r="W409" s="77">
        <f t="shared" si="49"/>
        <v>587.34555555555539</v>
      </c>
      <c r="X409" s="77">
        <f t="shared" si="50"/>
        <v>3378.2369444444444</v>
      </c>
      <c r="Y409" s="104"/>
      <c r="AB409" s="67">
        <f t="shared" si="51"/>
        <v>13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7"/>
        <v>146.83638888888888</v>
      </c>
      <c r="U410" s="5">
        <v>1321.5274999999999</v>
      </c>
      <c r="V410" s="77">
        <f t="shared" si="48"/>
        <v>1908.8730555555553</v>
      </c>
      <c r="W410" s="77">
        <f t="shared" si="49"/>
        <v>587.34555555555539</v>
      </c>
      <c r="X410" s="77">
        <f t="shared" si="50"/>
        <v>3378.2369444444444</v>
      </c>
      <c r="Y410" s="104"/>
      <c r="AB410" s="67">
        <f t="shared" si="51"/>
        <v>13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7"/>
        <v>146.83638888888888</v>
      </c>
      <c r="U411" s="5">
        <v>1321.5274999999999</v>
      </c>
      <c r="V411" s="77">
        <f t="shared" si="48"/>
        <v>1908.8730555555553</v>
      </c>
      <c r="W411" s="77">
        <f t="shared" si="49"/>
        <v>587.34555555555539</v>
      </c>
      <c r="X411" s="77">
        <f t="shared" si="50"/>
        <v>3378.2369444444444</v>
      </c>
      <c r="Y411" s="104"/>
      <c r="AB411" s="67">
        <f t="shared" si="51"/>
        <v>13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7"/>
        <v>146.83638888888888</v>
      </c>
      <c r="U412" s="5">
        <v>1321.5274999999999</v>
      </c>
      <c r="V412" s="77">
        <f t="shared" si="48"/>
        <v>1908.8730555555553</v>
      </c>
      <c r="W412" s="77">
        <f t="shared" si="49"/>
        <v>587.34555555555539</v>
      </c>
      <c r="X412" s="77">
        <f t="shared" si="50"/>
        <v>3378.2369444444444</v>
      </c>
      <c r="Y412" s="104"/>
      <c r="AB412" s="67">
        <f t="shared" si="51"/>
        <v>13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7"/>
        <v>146.83638888888888</v>
      </c>
      <c r="U413" s="5">
        <v>1321.5274999999999</v>
      </c>
      <c r="V413" s="77">
        <f t="shared" si="48"/>
        <v>1908.8730555555553</v>
      </c>
      <c r="W413" s="77">
        <f t="shared" si="49"/>
        <v>587.34555555555539</v>
      </c>
      <c r="X413" s="77">
        <f t="shared" si="50"/>
        <v>3378.2369444444444</v>
      </c>
      <c r="Y413" s="104"/>
      <c r="AB413" s="67">
        <f t="shared" si="51"/>
        <v>13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7"/>
        <v>146.83638888888888</v>
      </c>
      <c r="U414" s="5">
        <v>1321.5274999999999</v>
      </c>
      <c r="V414" s="77">
        <f t="shared" si="48"/>
        <v>1908.8730555555553</v>
      </c>
      <c r="W414" s="77">
        <f t="shared" si="49"/>
        <v>587.34555555555539</v>
      </c>
      <c r="X414" s="77">
        <f t="shared" si="50"/>
        <v>3378.2369444444444</v>
      </c>
      <c r="Y414" s="104"/>
      <c r="AB414" s="67">
        <f t="shared" si="51"/>
        <v>13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7"/>
        <v>146.83638888888888</v>
      </c>
      <c r="U415" s="5">
        <v>1321.5274999999999</v>
      </c>
      <c r="V415" s="77">
        <f t="shared" si="48"/>
        <v>1908.8730555555553</v>
      </c>
      <c r="W415" s="77">
        <f t="shared" si="49"/>
        <v>587.34555555555539</v>
      </c>
      <c r="X415" s="77">
        <f t="shared" si="50"/>
        <v>3378.2369444444444</v>
      </c>
      <c r="Y415" s="104"/>
      <c r="AB415" s="67">
        <f t="shared" si="51"/>
        <v>13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7"/>
        <v>146.83638888888888</v>
      </c>
      <c r="U416" s="5">
        <v>1321.5274999999999</v>
      </c>
      <c r="V416" s="77">
        <f t="shared" si="48"/>
        <v>1908.8730555555553</v>
      </c>
      <c r="W416" s="77">
        <f t="shared" si="49"/>
        <v>587.34555555555539</v>
      </c>
      <c r="X416" s="77">
        <f t="shared" si="50"/>
        <v>3378.2369444444444</v>
      </c>
      <c r="Y416" s="104"/>
      <c r="AB416" s="67">
        <f t="shared" si="51"/>
        <v>13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7"/>
        <v>1360.2441666666666</v>
      </c>
      <c r="U417" s="5">
        <v>12242.1975</v>
      </c>
      <c r="V417" s="77">
        <f t="shared" si="48"/>
        <v>17683.174166666668</v>
      </c>
      <c r="W417" s="77">
        <f t="shared" si="49"/>
        <v>5440.9766666666674</v>
      </c>
      <c r="X417" s="77">
        <f t="shared" si="50"/>
        <v>31286.615833333333</v>
      </c>
      <c r="Y417" s="104"/>
      <c r="AB417" s="67">
        <f>IF((DATEDIF(I417,AB$4,"m"))&gt;=36,36,(DATEDIF(I417,AB$4,"m")))</f>
        <v>13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2">SUM(V386:V417)</f>
        <v>374494.94333333347</v>
      </c>
      <c r="W418" s="109">
        <f t="shared" si="52"/>
        <v>115229.21333333327</v>
      </c>
      <c r="X418" s="109">
        <f t="shared" si="52"/>
        <v>662599.97666666727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3">(((P420)-1)/3)/12</f>
        <v>29706.739999999994</v>
      </c>
      <c r="U420" s="5">
        <v>237653.91999999995</v>
      </c>
      <c r="V420" s="77">
        <f t="shared" ref="V420" si="54">T420*AB420</f>
        <v>356480.87999999995</v>
      </c>
      <c r="W420" s="77">
        <f t="shared" ref="W420" si="55">+V420-U420</f>
        <v>118826.95999999999</v>
      </c>
      <c r="X420" s="77">
        <f t="shared" ref="X420" si="56">P420-V420</f>
        <v>712962.76</v>
      </c>
      <c r="Y420" s="104"/>
      <c r="AB420" s="67">
        <f t="shared" ref="AB420" si="57">IF((DATEDIF(I420,AB$4,"m"))&gt;=36,36,(DATEDIF(I420,AB$4,"m")))</f>
        <v>12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8">(((P421)-1)/3)/12</f>
        <v>1450.9670833333332</v>
      </c>
      <c r="U421" s="5">
        <v>11607.736666666666</v>
      </c>
      <c r="V421" s="77">
        <f t="shared" ref="V421:V428" si="59">T421*AB421</f>
        <v>17411.605</v>
      </c>
      <c r="W421" s="77">
        <f t="shared" ref="W421:W429" si="60">+V421-U421</f>
        <v>5803.8683333333338</v>
      </c>
      <c r="X421" s="77">
        <f t="shared" ref="X421:X429" si="61">P421-V421</f>
        <v>34824.210000000006</v>
      </c>
      <c r="Y421" s="104"/>
      <c r="AB421" s="67">
        <f t="shared" ref="AB421:AB429" si="62">IF((DATEDIF(I421,AB$4,"m"))&gt;=36,36,(DATEDIF(I421,AB$4,"m")))</f>
        <v>12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8"/>
        <v>1450.9670833333332</v>
      </c>
      <c r="U422" s="5">
        <v>11607.736666666666</v>
      </c>
      <c r="V422" s="77">
        <f t="shared" si="59"/>
        <v>17411.605</v>
      </c>
      <c r="W422" s="77">
        <f t="shared" si="60"/>
        <v>5803.8683333333338</v>
      </c>
      <c r="X422" s="77">
        <f t="shared" si="61"/>
        <v>34824.210000000006</v>
      </c>
      <c r="Y422" s="104"/>
      <c r="AB422" s="67">
        <f t="shared" si="62"/>
        <v>12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8"/>
        <v>1450.9670833333332</v>
      </c>
      <c r="U423" s="5">
        <v>11607.736666666666</v>
      </c>
      <c r="V423" s="77">
        <f t="shared" si="59"/>
        <v>17411.605</v>
      </c>
      <c r="W423" s="77">
        <f t="shared" si="60"/>
        <v>5803.8683333333338</v>
      </c>
      <c r="X423" s="77">
        <f t="shared" si="61"/>
        <v>34824.210000000006</v>
      </c>
      <c r="Y423" s="104"/>
      <c r="AB423" s="67">
        <f t="shared" si="62"/>
        <v>12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8"/>
        <v>1450.9670833333332</v>
      </c>
      <c r="U424" s="5">
        <v>11607.736666666666</v>
      </c>
      <c r="V424" s="77">
        <f t="shared" si="59"/>
        <v>17411.605</v>
      </c>
      <c r="W424" s="77">
        <f t="shared" si="60"/>
        <v>5803.8683333333338</v>
      </c>
      <c r="X424" s="77">
        <f t="shared" si="61"/>
        <v>34824.210000000006</v>
      </c>
      <c r="Y424" s="104"/>
      <c r="AB424" s="67">
        <f t="shared" si="62"/>
        <v>12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8"/>
        <v>1450.9670833333332</v>
      </c>
      <c r="U425" s="5">
        <v>11607.736666666666</v>
      </c>
      <c r="V425" s="77">
        <f t="shared" si="59"/>
        <v>17411.605</v>
      </c>
      <c r="W425" s="77">
        <f t="shared" si="60"/>
        <v>5803.8683333333338</v>
      </c>
      <c r="X425" s="77">
        <f t="shared" si="61"/>
        <v>34824.210000000006</v>
      </c>
      <c r="Y425" s="104"/>
      <c r="AB425" s="67">
        <f t="shared" si="62"/>
        <v>12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8"/>
        <v>1450.9670833333332</v>
      </c>
      <c r="U426" s="5">
        <v>11607.736666666666</v>
      </c>
      <c r="V426" s="77">
        <f t="shared" si="59"/>
        <v>17411.605</v>
      </c>
      <c r="W426" s="77">
        <f t="shared" si="60"/>
        <v>5803.8683333333338</v>
      </c>
      <c r="X426" s="77">
        <f t="shared" si="61"/>
        <v>34824.210000000006</v>
      </c>
      <c r="Y426" s="104"/>
      <c r="AB426" s="67">
        <f t="shared" si="62"/>
        <v>12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8"/>
        <v>1450.9670833333332</v>
      </c>
      <c r="U427" s="5">
        <v>11607.736666666666</v>
      </c>
      <c r="V427" s="77">
        <f t="shared" si="59"/>
        <v>17411.605</v>
      </c>
      <c r="W427" s="77">
        <f t="shared" si="60"/>
        <v>5803.8683333333338</v>
      </c>
      <c r="X427" s="77">
        <f t="shared" si="61"/>
        <v>34824.210000000006</v>
      </c>
      <c r="Y427" s="104"/>
      <c r="AB427" s="67">
        <f t="shared" si="62"/>
        <v>12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8"/>
        <v>1450.9670833333332</v>
      </c>
      <c r="U428" s="5">
        <v>11607.736666666666</v>
      </c>
      <c r="V428" s="77">
        <f t="shared" si="59"/>
        <v>17411.605</v>
      </c>
      <c r="W428" s="77">
        <f t="shared" si="60"/>
        <v>5803.8683333333338</v>
      </c>
      <c r="X428" s="77">
        <f t="shared" si="61"/>
        <v>34824.210000000006</v>
      </c>
      <c r="Y428" s="104"/>
      <c r="AB428" s="67">
        <f t="shared" si="62"/>
        <v>12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3708</v>
      </c>
      <c r="W429" s="77">
        <f t="shared" si="60"/>
        <v>1236</v>
      </c>
      <c r="X429" s="77">
        <f t="shared" si="61"/>
        <v>7417</v>
      </c>
      <c r="Y429" s="104"/>
      <c r="AB429" s="67">
        <f t="shared" si="62"/>
        <v>12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3">SUM(V420:V429)</f>
        <v>499481.7199999998</v>
      </c>
      <c r="W430" s="109">
        <f t="shared" si="63"/>
        <v>166493.90666666673</v>
      </c>
      <c r="X430" s="109">
        <f t="shared" si="63"/>
        <v>998973.43999999971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22855.25</v>
      </c>
      <c r="W432" s="77">
        <f>+V432-U432</f>
        <v>8311</v>
      </c>
      <c r="X432" s="77">
        <f>P432-V432</f>
        <v>51944.75</v>
      </c>
      <c r="Y432" s="104"/>
      <c r="AB432" s="67">
        <f t="shared" ref="AB432" si="64">IF((DATEDIF(I432,AB$4,"m"))&gt;=36,36,(DATEDIF(I432,AB$4,"m")))</f>
        <v>11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5">SUM(V432)</f>
        <v>22855.25</v>
      </c>
      <c r="W433" s="109">
        <f t="shared" si="65"/>
        <v>8311</v>
      </c>
      <c r="X433" s="109">
        <f t="shared" si="65"/>
        <v>51944.75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22577.144444444442</v>
      </c>
      <c r="W436" s="77">
        <f>+V436-U436</f>
        <v>9030.8577777777755</v>
      </c>
      <c r="X436" s="77">
        <f>P436-V436</f>
        <v>58701.575555555559</v>
      </c>
      <c r="Y436" s="104"/>
      <c r="AB436" s="67">
        <f t="shared" ref="AB436" si="66">IF((DATEDIF(I436,AB$4,"m"))&gt;=36,36,(DATEDIF(I436,AB$4,"m")))</f>
        <v>10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7">SUM(V436)</f>
        <v>22577.144444444442</v>
      </c>
      <c r="W437" s="109">
        <f t="shared" si="67"/>
        <v>9030.8577777777755</v>
      </c>
      <c r="X437" s="109">
        <f t="shared" si="67"/>
        <v>58701.575555555559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2499.75</v>
      </c>
      <c r="W440" s="77">
        <f t="shared" ref="W440" si="68">+V440-U440</f>
        <v>1111</v>
      </c>
      <c r="X440" s="77">
        <f t="shared" ref="X440" si="69">P440-V440</f>
        <v>7500.25</v>
      </c>
      <c r="Y440" s="104"/>
      <c r="AB440" s="67">
        <f t="shared" ref="AB440" si="70">IF((DATEDIF(I440,AB$4,"m"))&gt;=36,36,(DATEDIF(I440,AB$4,"m")))</f>
        <v>9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5852.5500000000011</v>
      </c>
      <c r="W441" s="77">
        <f t="shared" ref="W441" si="71">+V441-U441</f>
        <v>2601.1333333333341</v>
      </c>
      <c r="X441" s="77">
        <f t="shared" ref="X441" si="72">P441-V441</f>
        <v>17558.650000000001</v>
      </c>
      <c r="Y441" s="104"/>
      <c r="AB441" s="67">
        <f t="shared" ref="AB441" si="73">IF((DATEDIF(I441,AB$4,"m"))&gt;=36,36,(DATEDIF(I441,AB$4,"m")))</f>
        <v>9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8352.3000000000011</v>
      </c>
      <c r="W442" s="109">
        <f t="shared" ref="W442:X442" si="74">SUM(W440:W441)</f>
        <v>3712.1333333333341</v>
      </c>
      <c r="X442" s="109">
        <f t="shared" si="74"/>
        <v>25058.9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2749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992727.89388888888</v>
      </c>
      <c r="W445" s="591">
        <f>+W381+W384+W418+W430+W433+W437+W442</f>
        <v>320305.04666666669</v>
      </c>
      <c r="X445" s="591">
        <f>+X381+X384+X418+X430+X433+X437+X442</f>
        <v>1890065.5261111113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2936</v>
      </c>
      <c r="E449" s="97" t="s">
        <v>680</v>
      </c>
      <c r="F449" s="97" t="s">
        <v>2937</v>
      </c>
      <c r="G449" s="97" t="s">
        <v>2938</v>
      </c>
      <c r="H449" s="40" t="s">
        <v>2826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2939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1010.7777777777778</v>
      </c>
      <c r="W449" s="77">
        <f>+V449-U449</f>
        <v>1010.7777777777778</v>
      </c>
      <c r="X449" s="77">
        <f t="shared" ref="X449" si="75">P449-V449</f>
        <v>17184.222222222223</v>
      </c>
      <c r="Y449" s="104"/>
      <c r="AB449" s="67">
        <f t="shared" ref="AB449" si="76">IF((DATEDIF(I449,AB$4,"m"))&gt;=36,36,(DATEDIF(I449,AB$4,"m")))</f>
        <v>2</v>
      </c>
    </row>
    <row r="450" spans="1:28" s="111" customFormat="1" x14ac:dyDescent="0.25">
      <c r="A450" s="98"/>
      <c r="B450" s="98"/>
      <c r="C450" s="98"/>
      <c r="D450" s="590" t="s">
        <v>2943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7">SUM(V448:V449)</f>
        <v>1010.7777777777778</v>
      </c>
      <c r="W450" s="109">
        <f t="shared" si="77"/>
        <v>1010.7777777777778</v>
      </c>
      <c r="X450" s="109">
        <f t="shared" si="77"/>
        <v>17184.222222222223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11" customFormat="1" x14ac:dyDescent="0.25">
      <c r="A452" s="590"/>
      <c r="B452" s="98"/>
      <c r="C452" s="98"/>
      <c r="E452" s="98"/>
      <c r="F452" s="98"/>
      <c r="G452" s="98"/>
      <c r="H452" s="98"/>
      <c r="I452" s="106"/>
      <c r="J452" s="107"/>
      <c r="K452" s="107"/>
      <c r="L452" s="108"/>
      <c r="M452" s="98"/>
      <c r="N452" s="98"/>
      <c r="O452" s="98"/>
      <c r="P452" s="616"/>
      <c r="Q452" s="616"/>
      <c r="R452" s="616"/>
      <c r="S452" s="103"/>
      <c r="T452" s="616"/>
      <c r="U452" s="616"/>
      <c r="V452" s="616"/>
      <c r="W452" s="616"/>
      <c r="X452" s="616"/>
      <c r="Z452" s="137"/>
    </row>
    <row r="453" spans="1:28" s="111" customFormat="1" x14ac:dyDescent="0.25">
      <c r="A453" s="590" t="s">
        <v>2942</v>
      </c>
      <c r="B453" s="98"/>
      <c r="C453" s="98"/>
      <c r="E453" s="98"/>
      <c r="F453" s="98"/>
      <c r="G453" s="98"/>
      <c r="H453" s="98"/>
      <c r="I453" s="106"/>
      <c r="J453" s="107"/>
      <c r="K453" s="107"/>
      <c r="L453" s="108"/>
      <c r="M453" s="98"/>
      <c r="N453" s="98"/>
      <c r="O453" s="98"/>
      <c r="P453" s="591">
        <f>+P450</f>
        <v>18195</v>
      </c>
      <c r="Q453" s="616"/>
      <c r="R453" s="616"/>
      <c r="S453" s="103"/>
      <c r="T453" s="591">
        <f>+T450</f>
        <v>505.38888888888891</v>
      </c>
      <c r="U453" s="591">
        <f>+U450</f>
        <v>0</v>
      </c>
      <c r="V453" s="591">
        <f>+V450</f>
        <v>1010.7777777777778</v>
      </c>
      <c r="W453" s="591">
        <f>+W450</f>
        <v>1010.7777777777778</v>
      </c>
      <c r="X453" s="591">
        <f>+X450</f>
        <v>17184.222222222223</v>
      </c>
      <c r="Z453" s="137"/>
    </row>
    <row r="454" spans="1:28" s="111" customFormat="1" x14ac:dyDescent="0.25">
      <c r="A454" s="590"/>
      <c r="B454" s="98"/>
      <c r="C454" s="98"/>
      <c r="E454" s="98"/>
      <c r="F454" s="98"/>
      <c r="G454" s="98"/>
      <c r="H454" s="98"/>
      <c r="I454" s="106"/>
      <c r="J454" s="107"/>
      <c r="K454" s="107"/>
      <c r="L454" s="108"/>
      <c r="M454" s="98"/>
      <c r="N454" s="98"/>
      <c r="O454" s="98"/>
      <c r="P454" s="616"/>
      <c r="Q454" s="616"/>
      <c r="R454" s="616"/>
      <c r="S454" s="103"/>
      <c r="T454" s="616"/>
      <c r="U454" s="616"/>
      <c r="V454" s="616"/>
      <c r="W454" s="616"/>
      <c r="X454" s="616"/>
      <c r="Z454" s="137"/>
    </row>
    <row r="455" spans="1:28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8" s="33" customFormat="1" ht="16.5" thickBot="1" x14ac:dyDescent="0.3">
      <c r="A456" s="22" t="s">
        <v>2941</v>
      </c>
      <c r="B456" s="57"/>
      <c r="C456" s="57"/>
      <c r="D456" s="57"/>
      <c r="E456" s="57"/>
      <c r="F456" s="57"/>
      <c r="G456" s="57"/>
      <c r="H456" s="57"/>
      <c r="I456" s="73"/>
      <c r="J456" s="58"/>
      <c r="K456" s="58"/>
      <c r="L456" s="59"/>
      <c r="M456" s="57"/>
      <c r="N456" s="57"/>
      <c r="O456" s="57"/>
      <c r="P456" s="86">
        <f>+P378+P445+P453</f>
        <v>19873031.517990001</v>
      </c>
      <c r="Q456" s="28"/>
      <c r="R456" s="28"/>
      <c r="S456" s="28"/>
      <c r="T456" s="86">
        <f>+T378+T445+T453</f>
        <v>194477.65042777779</v>
      </c>
      <c r="U456" s="86">
        <v>17982909.066406701</v>
      </c>
      <c r="V456" s="86">
        <f>+V378+V445+V453</f>
        <v>18759808.890339993</v>
      </c>
      <c r="W456" s="86">
        <f>+W378+W445+W453</f>
        <v>776899.82393333327</v>
      </c>
      <c r="X456" s="86">
        <f>+X378+X445+X453</f>
        <v>2122291.646538889</v>
      </c>
    </row>
    <row r="457" spans="1:28" ht="16.5" thickTop="1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8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541"/>
      <c r="S458" s="33"/>
      <c r="T458" s="7"/>
      <c r="U458" s="7"/>
      <c r="V458" s="7"/>
      <c r="W458" s="7"/>
      <c r="X458" s="7"/>
    </row>
    <row r="459" spans="1:28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541"/>
      <c r="S459" s="33"/>
      <c r="T459" s="447"/>
      <c r="U459" s="7"/>
      <c r="V459" s="7"/>
      <c r="W459" s="7"/>
      <c r="X459" s="7"/>
    </row>
    <row r="460" spans="1:28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541"/>
      <c r="S460" s="33"/>
      <c r="T460" s="7"/>
      <c r="U460" s="7"/>
      <c r="V460" s="7"/>
      <c r="W460" s="7"/>
      <c r="X460" s="7"/>
    </row>
    <row r="461" spans="1:28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541"/>
      <c r="S461" s="33"/>
      <c r="T461" s="7"/>
      <c r="U461" s="7"/>
      <c r="V461" s="7"/>
      <c r="W461" s="7"/>
      <c r="X461" s="7"/>
    </row>
    <row r="462" spans="1:28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541"/>
      <c r="S462" s="33"/>
      <c r="T462" s="7"/>
      <c r="U462" s="7"/>
      <c r="V462" s="7"/>
      <c r="W462" s="7"/>
      <c r="X462" s="7"/>
    </row>
    <row r="463" spans="1:28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541"/>
      <c r="S463" s="33"/>
      <c r="T463" s="7"/>
      <c r="U463" s="7"/>
      <c r="V463" s="7"/>
      <c r="W463" s="7"/>
      <c r="X463" s="7"/>
    </row>
    <row r="464" spans="1:28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541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622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622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34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34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34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D594" s="34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34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116"/>
      <c r="B597" s="116"/>
      <c r="C597" s="116"/>
    </row>
    <row r="598" spans="1:24" x14ac:dyDescent="0.25">
      <c r="A598" s="96"/>
      <c r="B598" s="96"/>
      <c r="C598" s="96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116"/>
      <c r="B600" s="116"/>
      <c r="C600" s="116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116"/>
      <c r="B601" s="116"/>
      <c r="C601" s="11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116"/>
      <c r="B602" s="116"/>
      <c r="C602" s="11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116" t="s">
        <v>387</v>
      </c>
      <c r="B603" s="116"/>
      <c r="C603" s="11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N80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2501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30 de Abril del 2016)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42490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818</v>
      </c>
      <c r="I6" s="670"/>
      <c r="J6" s="671"/>
      <c r="K6" s="4"/>
      <c r="L6" s="4"/>
      <c r="M6" s="4"/>
      <c r="N6" s="447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Abril 2016</v>
      </c>
      <c r="S7" s="10" t="str">
        <f>+'Equipos de Producción'!$T$6</f>
        <v>Deprec. a Registrar Abril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(N62/O62)/12</f>
        <v>250.00016666666667</v>
      </c>
      <c r="Q62" s="5">
        <v>14000.009333333333</v>
      </c>
      <c r="R62" s="455">
        <f>P62*W62</f>
        <v>15000.01</v>
      </c>
      <c r="S62" s="15">
        <f>R62-Q62</f>
        <v>1000.0006666666668</v>
      </c>
      <c r="T62" s="455">
        <f>N62-R62</f>
        <v>0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(N63/O63)/12</f>
        <v>35.992833333333337</v>
      </c>
      <c r="Q63" s="5">
        <v>2015.5986666666668</v>
      </c>
      <c r="R63" s="455">
        <f>P63*W63</f>
        <v>2159.5700000000002</v>
      </c>
      <c r="S63" s="15">
        <f>R63-Q63</f>
        <v>143.9713333333334</v>
      </c>
      <c r="T63" s="455">
        <f>N63-R63</f>
        <v>0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(N64/O64)/12</f>
        <v>344.13333333333338</v>
      </c>
      <c r="Q64" s="5">
        <v>19271.466666666671</v>
      </c>
      <c r="R64" s="455">
        <f>P64*W64</f>
        <v>20648.000000000004</v>
      </c>
      <c r="S64" s="15">
        <f>R64-Q64</f>
        <v>1376.5333333333328</v>
      </c>
      <c r="T64" s="455">
        <f>N64-R64</f>
        <v>0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630.12633333333338</v>
      </c>
      <c r="Q65" s="466">
        <v>35287.074666666667</v>
      </c>
      <c r="R65" s="466">
        <f>SUM(R62:R64)</f>
        <v>37807.58</v>
      </c>
      <c r="S65" s="466">
        <f>SUM(S62:S64)</f>
        <v>2520.5053333333331</v>
      </c>
      <c r="T65" s="466">
        <f>SUM(T62:T64)</f>
        <v>0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630.12633333333338</v>
      </c>
      <c r="Q67" s="468">
        <v>767252.9546666668</v>
      </c>
      <c r="R67" s="468">
        <f>+R65+R60+R52</f>
        <v>769773.46000000008</v>
      </c>
      <c r="S67" s="468">
        <f>+S65+S60+S52</f>
        <v>2520.5053333333331</v>
      </c>
      <c r="T67" s="468">
        <f>+T65+T60+T52</f>
        <v>49.999999999959527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15225</v>
      </c>
      <c r="S69" s="15">
        <f t="shared" ref="S69:S90" si="8">R69-Q69</f>
        <v>1353.3333333333339</v>
      </c>
      <c r="T69" s="455">
        <f t="shared" ref="T69:T90" si="9">N69-R69</f>
        <v>5075</v>
      </c>
      <c r="U69" s="442">
        <v>17271</v>
      </c>
      <c r="W69" s="44">
        <f t="shared" ref="W69:W90" si="10">IF((DATEDIF(G69,W$5,"m"))&gt;=60,60,(DATEDIF(G69,W$5,"m")))</f>
        <v>45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15225</v>
      </c>
      <c r="S70" s="15">
        <f t="shared" si="8"/>
        <v>1353.3333333333339</v>
      </c>
      <c r="T70" s="455">
        <f t="shared" si="9"/>
        <v>5075</v>
      </c>
      <c r="U70" s="442">
        <v>17271</v>
      </c>
      <c r="W70" s="44">
        <f t="shared" si="10"/>
        <v>45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15225</v>
      </c>
      <c r="S71" s="15">
        <f t="shared" si="8"/>
        <v>1353.3333333333339</v>
      </c>
      <c r="T71" s="455">
        <f t="shared" si="9"/>
        <v>5075</v>
      </c>
      <c r="U71" s="442">
        <v>17271</v>
      </c>
      <c r="W71" s="44">
        <f t="shared" si="10"/>
        <v>45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739.5</v>
      </c>
      <c r="S72" s="15">
        <f t="shared" si="8"/>
        <v>65.733333333333348</v>
      </c>
      <c r="T72" s="455">
        <f t="shared" si="9"/>
        <v>246.49999999999989</v>
      </c>
      <c r="U72" s="442">
        <v>17316</v>
      </c>
      <c r="W72" s="44">
        <f t="shared" si="10"/>
        <v>45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739.5</v>
      </c>
      <c r="S73" s="15">
        <f t="shared" si="8"/>
        <v>65.733333333333348</v>
      </c>
      <c r="T73" s="455">
        <f t="shared" si="9"/>
        <v>246.49999999999989</v>
      </c>
      <c r="U73" s="442">
        <v>17316</v>
      </c>
      <c r="W73" s="44">
        <f t="shared" si="10"/>
        <v>45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739.5</v>
      </c>
      <c r="S74" s="15">
        <f t="shared" si="8"/>
        <v>65.733333333333348</v>
      </c>
      <c r="T74" s="455">
        <f t="shared" si="9"/>
        <v>246.49999999999989</v>
      </c>
      <c r="U74" s="442">
        <v>17316</v>
      </c>
      <c r="W74" s="44">
        <f t="shared" si="10"/>
        <v>45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739.5</v>
      </c>
      <c r="S75" s="15">
        <f t="shared" si="8"/>
        <v>65.733333333333348</v>
      </c>
      <c r="T75" s="455">
        <f t="shared" si="9"/>
        <v>246.49999999999989</v>
      </c>
      <c r="U75" s="442">
        <v>17316</v>
      </c>
      <c r="W75" s="44">
        <f t="shared" si="10"/>
        <v>45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739.5</v>
      </c>
      <c r="S76" s="15">
        <f t="shared" si="8"/>
        <v>65.733333333333348</v>
      </c>
      <c r="T76" s="455">
        <f t="shared" si="9"/>
        <v>246.49999999999989</v>
      </c>
      <c r="U76" s="442">
        <v>17316</v>
      </c>
      <c r="W76" s="44">
        <f t="shared" si="10"/>
        <v>45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1044</v>
      </c>
      <c r="S77" s="15">
        <f t="shared" si="8"/>
        <v>92.800000000000068</v>
      </c>
      <c r="T77" s="455">
        <f t="shared" si="9"/>
        <v>348</v>
      </c>
      <c r="U77" s="442">
        <v>17316</v>
      </c>
      <c r="W77" s="44">
        <f t="shared" si="10"/>
        <v>45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1044</v>
      </c>
      <c r="S78" s="15">
        <f t="shared" si="8"/>
        <v>92.800000000000068</v>
      </c>
      <c r="T78" s="455">
        <f t="shared" si="9"/>
        <v>348</v>
      </c>
      <c r="U78" s="442">
        <v>17316</v>
      </c>
      <c r="W78" s="44">
        <f t="shared" si="10"/>
        <v>45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1044</v>
      </c>
      <c r="S79" s="15">
        <f t="shared" si="8"/>
        <v>92.800000000000068</v>
      </c>
      <c r="T79" s="455">
        <f t="shared" si="9"/>
        <v>348</v>
      </c>
      <c r="U79" s="442">
        <v>17316</v>
      </c>
      <c r="W79" s="44">
        <f t="shared" si="10"/>
        <v>45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1044</v>
      </c>
      <c r="S80" s="15">
        <f t="shared" si="8"/>
        <v>92.800000000000068</v>
      </c>
      <c r="T80" s="455">
        <f t="shared" si="9"/>
        <v>348</v>
      </c>
      <c r="U80" s="442">
        <v>17316</v>
      </c>
      <c r="W80" s="44">
        <f t="shared" si="10"/>
        <v>45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1044</v>
      </c>
      <c r="S81" s="15">
        <f t="shared" si="8"/>
        <v>92.800000000000068</v>
      </c>
      <c r="T81" s="455">
        <f t="shared" si="9"/>
        <v>348</v>
      </c>
      <c r="U81" s="442">
        <v>17316</v>
      </c>
      <c r="W81" s="44">
        <f t="shared" si="10"/>
        <v>45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1044</v>
      </c>
      <c r="S82" s="15">
        <f t="shared" si="8"/>
        <v>92.800000000000068</v>
      </c>
      <c r="T82" s="455">
        <f t="shared" si="9"/>
        <v>348</v>
      </c>
      <c r="U82" s="442">
        <v>17316</v>
      </c>
      <c r="W82" s="44">
        <f t="shared" si="10"/>
        <v>45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6002.9999999999991</v>
      </c>
      <c r="S83" s="15">
        <f t="shared" si="8"/>
        <v>533.60000000000036</v>
      </c>
      <c r="T83" s="455">
        <f t="shared" si="9"/>
        <v>2001</v>
      </c>
      <c r="U83" s="442">
        <v>17316</v>
      </c>
      <c r="W83" s="44">
        <f t="shared" si="10"/>
        <v>45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6002.9999999999991</v>
      </c>
      <c r="S84" s="15">
        <f t="shared" si="8"/>
        <v>533.60000000000036</v>
      </c>
      <c r="T84" s="455">
        <f t="shared" si="9"/>
        <v>2001</v>
      </c>
      <c r="U84" s="442">
        <v>17316</v>
      </c>
      <c r="W84" s="44">
        <f t="shared" si="10"/>
        <v>45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6002.9999999999991</v>
      </c>
      <c r="S85" s="15">
        <f t="shared" si="8"/>
        <v>533.60000000000036</v>
      </c>
      <c r="T85" s="455">
        <f t="shared" si="9"/>
        <v>2001</v>
      </c>
      <c r="U85" s="442">
        <v>17316</v>
      </c>
      <c r="W85" s="44">
        <f t="shared" si="10"/>
        <v>45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6002.9999999999991</v>
      </c>
      <c r="S86" s="15">
        <f t="shared" si="8"/>
        <v>533.60000000000036</v>
      </c>
      <c r="T86" s="455">
        <f t="shared" si="9"/>
        <v>2001</v>
      </c>
      <c r="U86" s="442">
        <v>17316</v>
      </c>
      <c r="W86" s="44">
        <f t="shared" si="10"/>
        <v>45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5306.9999999999991</v>
      </c>
      <c r="S87" s="15">
        <f t="shared" si="8"/>
        <v>471.73333333333267</v>
      </c>
      <c r="T87" s="455">
        <f t="shared" si="9"/>
        <v>1769</v>
      </c>
      <c r="U87" s="442">
        <v>17316</v>
      </c>
      <c r="W87" s="44">
        <f t="shared" si="10"/>
        <v>45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5306.9999999999991</v>
      </c>
      <c r="S88" s="15">
        <f t="shared" si="8"/>
        <v>471.73333333333267</v>
      </c>
      <c r="T88" s="455">
        <f t="shared" si="9"/>
        <v>1769</v>
      </c>
      <c r="U88" s="442">
        <v>17316</v>
      </c>
      <c r="W88" s="44">
        <f t="shared" si="10"/>
        <v>45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5306.9999999999991</v>
      </c>
      <c r="S89" s="15">
        <f t="shared" si="8"/>
        <v>471.73333333333267</v>
      </c>
      <c r="T89" s="455">
        <f t="shared" si="9"/>
        <v>1769</v>
      </c>
      <c r="U89" s="442">
        <v>17316</v>
      </c>
      <c r="W89" s="44">
        <f t="shared" si="10"/>
        <v>45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5306.9999999999991</v>
      </c>
      <c r="S90" s="15">
        <f t="shared" si="8"/>
        <v>471.73333333333267</v>
      </c>
      <c r="T90" s="455">
        <f t="shared" si="9"/>
        <v>1769</v>
      </c>
      <c r="U90" s="442">
        <v>17316</v>
      </c>
      <c r="W90" s="44">
        <f t="shared" si="10"/>
        <v>45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100876.5</v>
      </c>
      <c r="S91" s="466">
        <f>SUM(S69:S90)</f>
        <v>8966.8000000000029</v>
      </c>
      <c r="T91" s="466">
        <f>SUM(T69:T90)</f>
        <v>33625.5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2871.8263333333343</v>
      </c>
      <c r="Q93" s="472">
        <v>859162.65466666676</v>
      </c>
      <c r="R93" s="472">
        <f>+R67+R91</f>
        <v>870649.96000000008</v>
      </c>
      <c r="S93" s="472">
        <f>+S67+S91</f>
        <v>11487.305333333336</v>
      </c>
      <c r="T93" s="472">
        <f>+T67+T91</f>
        <v>33675.499999999956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A25" zoomScaleNormal="100" workbookViewId="0">
      <selection activeCell="N37" sqref="N37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22" s="78" customFormat="1" ht="15.75" x14ac:dyDescent="0.25">
      <c r="A2" s="678" t="s">
        <v>2564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22" x14ac:dyDescent="0.2">
      <c r="A3" s="676" t="str">
        <f>'Equipos de Producción'!A3:S3</f>
        <v>(Al 30 de Abril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42490</v>
      </c>
    </row>
    <row r="6" spans="1:22" ht="15.75" x14ac:dyDescent="0.25">
      <c r="A6" s="499"/>
      <c r="O6" s="662" t="s">
        <v>3</v>
      </c>
      <c r="P6" s="663"/>
      <c r="Q6" s="663"/>
      <c r="R6" s="664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Abril 2016</v>
      </c>
      <c r="R7" s="10" t="str">
        <f>+'Equipos de Producción'!$T$6</f>
        <v>Deprec. a Registrar Abril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29857.674333333336</v>
      </c>
      <c r="R36" s="15">
        <f>Q36-P36</f>
        <v>2541.0786666666681</v>
      </c>
      <c r="S36" s="455">
        <f t="shared" ref="S36:S47" si="7">M36-Q36</f>
        <v>8259.5056666666642</v>
      </c>
      <c r="T36" s="505"/>
      <c r="V36" s="44">
        <f>IF((DATEDIF(F36,V$5,"m"))&gt;=60,60,(DATEDIF(F36,V$5,"m")))</f>
        <v>47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29857.674333333336</v>
      </c>
      <c r="R37" s="15">
        <f t="shared" ref="R37:R47" si="10">Q37-P37</f>
        <v>2541.0786666666681</v>
      </c>
      <c r="S37" s="455">
        <f t="shared" si="7"/>
        <v>8259.5056666666642</v>
      </c>
      <c r="T37" s="505"/>
      <c r="V37" s="44">
        <f t="shared" ref="V37:V47" si="11">IF((DATEDIF(F37,V$5,"m"))&gt;=60,60,(DATEDIF(F37,V$5,"m")))</f>
        <v>47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29857.674333333336</v>
      </c>
      <c r="R38" s="15">
        <f t="shared" si="10"/>
        <v>2541.0786666666681</v>
      </c>
      <c r="S38" s="455">
        <f t="shared" si="7"/>
        <v>8259.5056666666642</v>
      </c>
      <c r="T38" s="505"/>
      <c r="V38" s="44">
        <f t="shared" si="11"/>
        <v>47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29857.674333333336</v>
      </c>
      <c r="R39" s="15">
        <f t="shared" si="10"/>
        <v>2541.0786666666681</v>
      </c>
      <c r="S39" s="455">
        <f t="shared" si="7"/>
        <v>8259.5056666666642</v>
      </c>
      <c r="T39" s="505"/>
      <c r="V39" s="44">
        <f t="shared" si="11"/>
        <v>47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29857.674333333336</v>
      </c>
      <c r="R40" s="15">
        <f t="shared" si="10"/>
        <v>2541.0786666666681</v>
      </c>
      <c r="S40" s="455">
        <f t="shared" si="7"/>
        <v>8259.5056666666642</v>
      </c>
      <c r="T40" s="505"/>
      <c r="V40" s="44">
        <f t="shared" si="11"/>
        <v>47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29857.674333333336</v>
      </c>
      <c r="R41" s="15">
        <f t="shared" si="10"/>
        <v>2541.0786666666681</v>
      </c>
      <c r="S41" s="455">
        <f t="shared" si="7"/>
        <v>8259.5056666666642</v>
      </c>
      <c r="T41" s="505"/>
      <c r="V41" s="44">
        <f t="shared" si="11"/>
        <v>47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29857.675116666665</v>
      </c>
      <c r="R42" s="15">
        <f t="shared" si="10"/>
        <v>2541.0787333333319</v>
      </c>
      <c r="S42" s="455">
        <f t="shared" si="7"/>
        <v>8259.5058833333314</v>
      </c>
      <c r="T42" s="505"/>
      <c r="U42" s="485"/>
      <c r="V42" s="44">
        <f t="shared" si="11"/>
        <v>47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29857.675116666665</v>
      </c>
      <c r="R43" s="15">
        <f t="shared" si="10"/>
        <v>2541.0787333333319</v>
      </c>
      <c r="S43" s="455">
        <f t="shared" si="7"/>
        <v>8259.5058833333314</v>
      </c>
      <c r="T43" s="505"/>
      <c r="U43" s="485"/>
      <c r="V43" s="44">
        <f t="shared" si="11"/>
        <v>47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29857.675116666665</v>
      </c>
      <c r="R44" s="15">
        <f t="shared" si="10"/>
        <v>2541.0787333333319</v>
      </c>
      <c r="S44" s="455">
        <f t="shared" si="7"/>
        <v>8259.5058833333314</v>
      </c>
      <c r="T44" s="505"/>
      <c r="U44" s="485"/>
      <c r="V44" s="44">
        <f t="shared" si="11"/>
        <v>47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29857.675116666665</v>
      </c>
      <c r="R45" s="15">
        <f t="shared" si="10"/>
        <v>2541.0787333333319</v>
      </c>
      <c r="S45" s="455">
        <f t="shared" si="7"/>
        <v>8259.5058833333314</v>
      </c>
      <c r="T45" s="505"/>
      <c r="U45" s="485"/>
      <c r="V45" s="44">
        <f t="shared" si="11"/>
        <v>47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29857.675116666665</v>
      </c>
      <c r="R46" s="15">
        <f t="shared" si="10"/>
        <v>2541.0787333333319</v>
      </c>
      <c r="S46" s="455">
        <f t="shared" si="7"/>
        <v>8259.5058833333314</v>
      </c>
      <c r="T46" s="505"/>
      <c r="U46" s="485"/>
      <c r="V46" s="44">
        <f t="shared" si="11"/>
        <v>47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29857.675116666665</v>
      </c>
      <c r="R47" s="15">
        <f t="shared" si="10"/>
        <v>2541.0787333333319</v>
      </c>
      <c r="S47" s="455">
        <f t="shared" si="7"/>
        <v>8259.5058833333314</v>
      </c>
      <c r="T47" s="505"/>
      <c r="U47" s="485"/>
      <c r="V47" s="44">
        <f t="shared" si="11"/>
        <v>47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358292.09669999994</v>
      </c>
      <c r="R48" s="115">
        <f>SUM(R36:R47)</f>
        <v>30492.9444</v>
      </c>
      <c r="S48" s="115">
        <f>SUM(S36:S47)</f>
        <v>99114.069299999974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2346818.0691</v>
      </c>
      <c r="R50" s="472">
        <f>+R48+R33</f>
        <v>44415.794399999977</v>
      </c>
      <c r="S50" s="472">
        <f>+S48+S33</f>
        <v>99154.069300000032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3068.9567901234554</v>
      </c>
      <c r="R52" s="15">
        <f t="shared" ref="R52:R59" si="12">Q52-P52</f>
        <v>409.19423868312742</v>
      </c>
      <c r="S52" s="455">
        <f t="shared" ref="S52:S59" si="13">M52-Q52</f>
        <v>3069.9567901234545</v>
      </c>
      <c r="T52" s="505">
        <v>18554</v>
      </c>
      <c r="U52" s="485"/>
      <c r="V52" s="44">
        <f t="shared" ref="V52:V59" si="14">IF((DATEDIF(F52,V$5,"m"))&gt;=60,60,(DATEDIF(F52,V$5,"m")))</f>
        <v>30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3068.9567901234554</v>
      </c>
      <c r="R53" s="15">
        <f t="shared" si="12"/>
        <v>409.19423868312742</v>
      </c>
      <c r="S53" s="455">
        <f t="shared" si="13"/>
        <v>3069.9567901234545</v>
      </c>
      <c r="T53" s="505">
        <v>18554</v>
      </c>
      <c r="U53" s="485"/>
      <c r="V53" s="44">
        <f t="shared" si="14"/>
        <v>30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1355.7716049382698</v>
      </c>
      <c r="R54" s="15">
        <f t="shared" si="12"/>
        <v>180.76954732510262</v>
      </c>
      <c r="S54" s="455">
        <f t="shared" si="13"/>
        <v>1356.7716049382702</v>
      </c>
      <c r="T54" s="505">
        <v>18554</v>
      </c>
      <c r="U54" s="485"/>
      <c r="V54" s="44">
        <f t="shared" si="14"/>
        <v>30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1355.7716049382698</v>
      </c>
      <c r="R55" s="15">
        <f t="shared" si="12"/>
        <v>180.76954732510262</v>
      </c>
      <c r="S55" s="455">
        <f t="shared" si="13"/>
        <v>1356.7716049382702</v>
      </c>
      <c r="T55" s="505">
        <v>18554</v>
      </c>
      <c r="U55" s="485"/>
      <c r="V55" s="44">
        <f t="shared" si="14"/>
        <v>30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1355.7716049382698</v>
      </c>
      <c r="R56" s="15">
        <f t="shared" si="12"/>
        <v>180.76954732510262</v>
      </c>
      <c r="S56" s="455">
        <f t="shared" si="13"/>
        <v>1356.7716049382702</v>
      </c>
      <c r="T56" s="505">
        <v>18554</v>
      </c>
      <c r="U56" s="485"/>
      <c r="V56" s="44">
        <f t="shared" si="14"/>
        <v>30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1355.7716049382698</v>
      </c>
      <c r="R57" s="15">
        <f t="shared" si="12"/>
        <v>180.76954732510262</v>
      </c>
      <c r="S57" s="455">
        <f t="shared" si="13"/>
        <v>1356.7716049382702</v>
      </c>
      <c r="T57" s="505">
        <v>18554</v>
      </c>
      <c r="U57" s="485"/>
      <c r="V57" s="44">
        <f t="shared" si="14"/>
        <v>30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66124.929999999993</v>
      </c>
      <c r="R58" s="15">
        <f t="shared" si="12"/>
        <v>8816.657333333329</v>
      </c>
      <c r="S58" s="455">
        <f t="shared" si="13"/>
        <v>66125.929999999993</v>
      </c>
      <c r="T58" s="505" t="s">
        <v>2616</v>
      </c>
      <c r="U58" s="485"/>
      <c r="V58" s="44">
        <f t="shared" si="14"/>
        <v>30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66124.929999999993</v>
      </c>
      <c r="R59" s="15">
        <f t="shared" si="12"/>
        <v>8816.657333333329</v>
      </c>
      <c r="S59" s="455">
        <f t="shared" si="13"/>
        <v>66125.929999999993</v>
      </c>
      <c r="T59" s="505" t="s">
        <v>2616</v>
      </c>
      <c r="U59" s="485"/>
      <c r="V59" s="44">
        <f t="shared" si="14"/>
        <v>30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143810.85999999999</v>
      </c>
      <c r="R60" s="115">
        <f>SUM(R52:R59)</f>
        <v>19174.781333333325</v>
      </c>
      <c r="S60" s="115">
        <f>SUM(S52:S59)</f>
        <v>143818.85999999999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7994.4783333333335</v>
      </c>
      <c r="R63" s="15">
        <f t="shared" ref="R63:R71" si="18">Q63-P63</f>
        <v>1102.6866666666665</v>
      </c>
      <c r="S63" s="455">
        <f t="shared" ref="S63:S71" si="19">M63-Q63</f>
        <v>8546.8216666666667</v>
      </c>
      <c r="T63" s="505">
        <v>18701</v>
      </c>
      <c r="U63" s="485"/>
      <c r="V63" s="44">
        <f t="shared" ref="V63:V71" si="20">IF((DATEDIF(F63,V$5,"m"))&gt;=60,60,(DATEDIF(F63,V$5,"m")))</f>
        <v>29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6367.6363333333338</v>
      </c>
      <c r="R64" s="15">
        <f t="shared" si="18"/>
        <v>878.29466666666667</v>
      </c>
      <c r="S64" s="455">
        <f t="shared" si="19"/>
        <v>6807.7836666666662</v>
      </c>
      <c r="T64" s="505">
        <v>18701</v>
      </c>
      <c r="U64" s="485"/>
      <c r="V64" s="44">
        <f t="shared" si="20"/>
        <v>29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3646.1949158333337</v>
      </c>
      <c r="R65" s="15">
        <f t="shared" si="18"/>
        <v>502.92343666666693</v>
      </c>
      <c r="S65" s="455">
        <f t="shared" si="19"/>
        <v>3898.6566341666667</v>
      </c>
      <c r="T65" s="505">
        <v>18701</v>
      </c>
      <c r="U65" s="485"/>
      <c r="V65" s="44">
        <f t="shared" si="20"/>
        <v>29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3646.1949158333337</v>
      </c>
      <c r="R66" s="15">
        <f t="shared" si="18"/>
        <v>502.92343666666693</v>
      </c>
      <c r="S66" s="455">
        <f t="shared" si="19"/>
        <v>3898.6566341666667</v>
      </c>
      <c r="T66" s="505">
        <v>18701</v>
      </c>
      <c r="U66" s="485"/>
      <c r="V66" s="44">
        <f t="shared" si="20"/>
        <v>29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3646.1949158333337</v>
      </c>
      <c r="R67" s="15">
        <f t="shared" si="18"/>
        <v>502.92343666666693</v>
      </c>
      <c r="S67" s="455">
        <f t="shared" si="19"/>
        <v>3898.6566341666667</v>
      </c>
      <c r="T67" s="505">
        <v>18701</v>
      </c>
      <c r="U67" s="485"/>
      <c r="V67" s="44">
        <f t="shared" si="20"/>
        <v>29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3646.1949158333337</v>
      </c>
      <c r="R68" s="15">
        <f t="shared" si="18"/>
        <v>502.92343666666693</v>
      </c>
      <c r="S68" s="455">
        <f t="shared" si="19"/>
        <v>3898.6566341666667</v>
      </c>
      <c r="T68" s="505">
        <v>18701</v>
      </c>
      <c r="U68" s="485"/>
      <c r="V68" s="44">
        <f t="shared" si="20"/>
        <v>29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3646.1949158333337</v>
      </c>
      <c r="R69" s="15">
        <f t="shared" si="18"/>
        <v>502.92343666666693</v>
      </c>
      <c r="S69" s="455">
        <f t="shared" si="19"/>
        <v>3898.6566341666667</v>
      </c>
      <c r="T69" s="505">
        <v>18701</v>
      </c>
      <c r="U69" s="485"/>
      <c r="V69" s="44">
        <f t="shared" si="20"/>
        <v>29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3646.1949158333337</v>
      </c>
      <c r="R70" s="15">
        <f t="shared" si="18"/>
        <v>502.92343666666693</v>
      </c>
      <c r="S70" s="455">
        <f t="shared" si="19"/>
        <v>3898.6566341666667</v>
      </c>
      <c r="T70" s="505">
        <v>18701</v>
      </c>
      <c r="U70" s="485"/>
      <c r="V70" s="44">
        <f t="shared" si="20"/>
        <v>29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3646.1949158333337</v>
      </c>
      <c r="R71" s="15">
        <f t="shared" si="18"/>
        <v>502.92343666666693</v>
      </c>
      <c r="S71" s="455">
        <f t="shared" si="19"/>
        <v>3898.6566341666667</v>
      </c>
      <c r="T71" s="505">
        <v>18701</v>
      </c>
      <c r="U71" s="485"/>
      <c r="V71" s="44">
        <f t="shared" si="20"/>
        <v>29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39885.4790775</v>
      </c>
      <c r="R72" s="115">
        <f>SUM(R63:R71)</f>
        <v>5501.4453900000017</v>
      </c>
      <c r="S72" s="115">
        <f>SUM(S63:S71)</f>
        <v>42645.201772500004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183696.33907749999</v>
      </c>
      <c r="R74" s="115">
        <f>+R72+R60</f>
        <v>24676.226723333326</v>
      </c>
      <c r="S74" s="115">
        <f>+S72+S60</f>
        <v>186464.06177249999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2530514.4081775001</v>
      </c>
      <c r="R76" s="294">
        <f>+R74+R50</f>
        <v>69092.02112333331</v>
      </c>
      <c r="S76" s="294">
        <f>+S74+S50</f>
        <v>285618.13107250002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3085.0160000000005</v>
      </c>
      <c r="R78" s="15">
        <f>Q78-P78</f>
        <v>514.16933333333373</v>
      </c>
      <c r="S78" s="455">
        <f>M78-Q78</f>
        <v>4628.5239999999994</v>
      </c>
      <c r="T78" s="505">
        <v>18701</v>
      </c>
      <c r="U78" s="485"/>
      <c r="V78" s="44">
        <f>IF((DATEDIF(F78,V$5,"m"))&gt;=60,60,(DATEDIF(F78,V$5,"m")))</f>
        <v>24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3085.0160000000005</v>
      </c>
      <c r="R79" s="15">
        <f>Q79-P79</f>
        <v>514.16933333333373</v>
      </c>
      <c r="S79" s="455">
        <f>M79-Q79</f>
        <v>4628.5239999999994</v>
      </c>
      <c r="T79" s="505">
        <v>18701</v>
      </c>
      <c r="U79" s="485"/>
      <c r="V79" s="44">
        <f>IF((DATEDIF(F79,V$5,"m"))&gt;=60,60,(DATEDIF(F79,V$5,"m")))</f>
        <v>24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6170.0320000000011</v>
      </c>
      <c r="R80" s="115">
        <f>SUM(R78:R79)</f>
        <v>1028.3386666666675</v>
      </c>
      <c r="S80" s="115">
        <f>SUM(S78:S79)</f>
        <v>9257.0479999999989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2536684.4401775002</v>
      </c>
      <c r="R82" s="294">
        <f t="shared" si="22"/>
        <v>70120.359789999973</v>
      </c>
      <c r="S82" s="294">
        <f t="shared" si="22"/>
        <v>294875.17907250003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486292.00555555552</v>
      </c>
      <c r="R86" s="15">
        <f>Q86-P86</f>
        <v>194516.80222222221</v>
      </c>
      <c r="S86" s="455">
        <f>M86-Q86</f>
        <v>1264360.2144444445</v>
      </c>
      <c r="T86" s="505">
        <v>18701</v>
      </c>
      <c r="U86" s="485"/>
      <c r="V86" s="44">
        <f>IF((DATEDIF(F86,V$5,"m"))&gt;=36,36,(DATEDIF(F86,V$5,"m")))</f>
        <v>10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486292.00555555552</v>
      </c>
      <c r="R87" s="115">
        <f>SUM(R85:R86)</f>
        <v>194516.80222222221</v>
      </c>
      <c r="S87" s="115">
        <f>SUM(S85:S86)</f>
        <v>1264360.2144444445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x14ac:dyDescent="0.2">
      <c r="M89" s="514"/>
      <c r="N89" s="514"/>
      <c r="O89" s="514"/>
      <c r="P89" s="514"/>
      <c r="Q89" s="514"/>
      <c r="R89" s="514"/>
      <c r="S89" s="514"/>
    </row>
    <row r="91" spans="1:22" ht="16.5" thickBot="1" x14ac:dyDescent="0.3">
      <c r="A91" s="22" t="s">
        <v>2750</v>
      </c>
      <c r="M91" s="294">
        <f>+M82+M87</f>
        <v>4582210.8392499993</v>
      </c>
      <c r="N91" s="621"/>
      <c r="O91" s="294">
        <f>+O82+O87</f>
        <v>76601.428003055553</v>
      </c>
      <c r="P91" s="294">
        <v>2758339.28372083</v>
      </c>
      <c r="Q91" s="294">
        <f>+Q82+Q87</f>
        <v>3022976.4457330559</v>
      </c>
      <c r="R91" s="294">
        <f>+R82+R87</f>
        <v>264637.16201222216</v>
      </c>
      <c r="S91" s="294">
        <f>+S82+S87</f>
        <v>1559235.3935169445</v>
      </c>
    </row>
    <row r="92" spans="1:22" ht="13.5" thickTop="1" x14ac:dyDescent="0.2">
      <c r="M92" s="501"/>
    </row>
    <row r="93" spans="1:22" x14ac:dyDescent="0.2">
      <c r="M93" s="519"/>
    </row>
    <row r="94" spans="1:22" x14ac:dyDescent="0.2">
      <c r="M94" s="518"/>
    </row>
    <row r="99" spans="13:13" x14ac:dyDescent="0.2">
      <c r="M99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18"/>
  <sheetViews>
    <sheetView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C7" sqref="C7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117"/>
    </row>
    <row r="2" spans="1:26" s="118" customFormat="1" ht="20.25" x14ac:dyDescent="0.3">
      <c r="A2" s="679" t="s">
        <v>817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117"/>
    </row>
    <row r="3" spans="1:26" s="118" customFormat="1" ht="20.25" x14ac:dyDescent="0.3">
      <c r="A3" s="679" t="str">
        <f>'Equipos de Producción'!A3:S3</f>
        <v>(Al 30 de Abril del 2016)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42490</v>
      </c>
    </row>
    <row r="5" spans="1:26" x14ac:dyDescent="0.25">
      <c r="H5" s="680" t="s">
        <v>818</v>
      </c>
      <c r="I5" s="681"/>
      <c r="J5" s="682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Abril 2016</v>
      </c>
      <c r="U6" s="10" t="str">
        <f>+'Equipos de Producción'!$T$6</f>
        <v>Deprec. a Registrar Abril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2800.4666666666662</v>
      </c>
      <c r="U23" s="15">
        <f t="shared" si="3"/>
        <v>94.133333333333212</v>
      </c>
      <c r="V23" s="313">
        <f t="shared" si="1"/>
        <v>24.533333333333758</v>
      </c>
      <c r="W23" s="245">
        <v>5817</v>
      </c>
      <c r="X23" s="312"/>
      <c r="Y23" s="313"/>
      <c r="Z23" s="114">
        <f t="shared" si="2"/>
        <v>119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45493.041666666672</v>
      </c>
      <c r="U287" s="15">
        <f t="shared" si="29"/>
        <v>1582.3666666666686</v>
      </c>
      <c r="V287" s="313">
        <f t="shared" si="30"/>
        <v>1978.9583333333285</v>
      </c>
      <c r="W287" s="245">
        <v>8744</v>
      </c>
      <c r="X287" s="312"/>
      <c r="Y287" s="313"/>
      <c r="Z287" s="114">
        <f t="shared" si="28"/>
        <v>115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4338.5626666666667</v>
      </c>
      <c r="U288" s="15">
        <f t="shared" si="29"/>
        <v>154.94866666666712</v>
      </c>
      <c r="V288" s="313">
        <f t="shared" si="30"/>
        <v>310.89733333333334</v>
      </c>
      <c r="W288" s="245">
        <v>9059</v>
      </c>
      <c r="X288" s="312"/>
      <c r="Y288" s="313"/>
      <c r="Z288" s="114">
        <f t="shared" si="28"/>
        <v>112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7436.9866666666658</v>
      </c>
      <c r="U289" s="15">
        <f t="shared" si="29"/>
        <v>265.60666666666657</v>
      </c>
      <c r="V289" s="313">
        <f t="shared" si="30"/>
        <v>532.21333333333405</v>
      </c>
      <c r="W289" s="245">
        <v>8995</v>
      </c>
      <c r="X289" s="312"/>
      <c r="Y289" s="313"/>
      <c r="Z289" s="114">
        <f t="shared" si="28"/>
        <v>112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3734.8383333333336</v>
      </c>
      <c r="U290" s="15">
        <f t="shared" si="29"/>
        <v>132.20666666666648</v>
      </c>
      <c r="V290" s="313">
        <f t="shared" si="30"/>
        <v>232.36166666666622</v>
      </c>
      <c r="X290" s="312"/>
      <c r="Y290" s="313"/>
      <c r="Z290" s="114">
        <f t="shared" si="28"/>
        <v>113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1114.8316666666667</v>
      </c>
      <c r="U291" s="15">
        <f t="shared" si="29"/>
        <v>37.473333333333358</v>
      </c>
      <c r="V291" s="313">
        <f t="shared" si="30"/>
        <v>10.368333333333339</v>
      </c>
      <c r="W291" s="245">
        <v>8260</v>
      </c>
      <c r="X291" s="312"/>
      <c r="Y291" s="313"/>
      <c r="Z291" s="114">
        <f t="shared" si="28"/>
        <v>119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5602.7283333333335</v>
      </c>
      <c r="U292" s="15">
        <f t="shared" si="29"/>
        <v>198.32666666666682</v>
      </c>
      <c r="V292" s="313">
        <f t="shared" si="30"/>
        <v>348.07166666666672</v>
      </c>
      <c r="X292" s="312"/>
      <c r="Y292" s="313"/>
      <c r="Z292" s="114">
        <f t="shared" si="28"/>
        <v>113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3734.8383333333336</v>
      </c>
      <c r="U293" s="15">
        <f t="shared" si="29"/>
        <v>132.20666666666648</v>
      </c>
      <c r="V293" s="313">
        <f t="shared" si="30"/>
        <v>232.36166666666622</v>
      </c>
      <c r="X293" s="312"/>
      <c r="Y293" s="313"/>
      <c r="Z293" s="114">
        <f t="shared" si="28"/>
        <v>113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2456.8083333333329</v>
      </c>
      <c r="U294" s="15">
        <f t="shared" si="29"/>
        <v>86.966666666666697</v>
      </c>
      <c r="V294" s="313">
        <f t="shared" si="30"/>
        <v>153.19166666666706</v>
      </c>
      <c r="X294" s="312"/>
      <c r="Y294" s="313"/>
      <c r="Z294" s="114">
        <f t="shared" si="28"/>
        <v>113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2456.8083333333329</v>
      </c>
      <c r="U296" s="15">
        <f t="shared" si="29"/>
        <v>86.966666666666697</v>
      </c>
      <c r="V296" s="313">
        <f t="shared" si="30"/>
        <v>153.19166666666706</v>
      </c>
      <c r="X296" s="312"/>
      <c r="Y296" s="313"/>
      <c r="Z296" s="114">
        <f t="shared" si="28"/>
        <v>113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48159.297500000001</v>
      </c>
      <c r="U310" s="15">
        <f t="shared" si="29"/>
        <v>1675.1059999999998</v>
      </c>
      <c r="V310" s="313">
        <f t="shared" si="35"/>
        <v>2094.8824999999997</v>
      </c>
      <c r="W310" s="201">
        <v>8656</v>
      </c>
      <c r="X310" s="312"/>
      <c r="Y310" s="313"/>
      <c r="Z310" s="114">
        <f t="shared" si="28"/>
        <v>115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5568.5674999999992</v>
      </c>
      <c r="U314" s="15">
        <f t="shared" si="29"/>
        <v>195.38833333333241</v>
      </c>
      <c r="V314" s="313">
        <f t="shared" si="35"/>
        <v>294.08250000000044</v>
      </c>
      <c r="W314" s="245">
        <v>8017</v>
      </c>
      <c r="X314" s="312"/>
      <c r="Y314" s="313"/>
      <c r="Z314" s="114">
        <f t="shared" si="28"/>
        <v>114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3142.375</v>
      </c>
      <c r="U318" s="15">
        <f t="shared" si="29"/>
        <v>109.30000000000018</v>
      </c>
      <c r="V318" s="313">
        <f t="shared" si="35"/>
        <v>137.625</v>
      </c>
      <c r="W318" s="245">
        <v>8740</v>
      </c>
      <c r="X318" s="312"/>
      <c r="Y318" s="313"/>
      <c r="Z318" s="114">
        <f t="shared" si="28"/>
        <v>115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3142.375</v>
      </c>
      <c r="U319" s="15">
        <f t="shared" si="29"/>
        <v>109.30000000000018</v>
      </c>
      <c r="V319" s="313">
        <f t="shared" si="35"/>
        <v>137.625</v>
      </c>
      <c r="W319" s="245">
        <v>8740</v>
      </c>
      <c r="X319" s="312"/>
      <c r="Y319" s="313"/>
      <c r="Z319" s="114">
        <f t="shared" si="28"/>
        <v>115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2201472.5259999982</v>
      </c>
      <c r="U331" s="26">
        <f t="shared" si="36"/>
        <v>6179.9748333333318</v>
      </c>
      <c r="V331" s="26">
        <f t="shared" si="36"/>
        <v>6950.3639999999805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2201472.5259999982</v>
      </c>
      <c r="U333" s="29">
        <f>U331</f>
        <v>6179.9748333333318</v>
      </c>
      <c r="V333" s="29">
        <f>V331</f>
        <v>6950.3639999999805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3382.4999999999995</v>
      </c>
      <c r="U335" s="15">
        <f t="shared" ref="U335:U398" si="40">T335-S335</f>
        <v>135.29999999999973</v>
      </c>
      <c r="V335" s="313">
        <f t="shared" ref="V335:V366" si="41">N335-T335</f>
        <v>677.50000000000045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100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4445.8333333333339</v>
      </c>
      <c r="U336" s="15">
        <f t="shared" si="40"/>
        <v>177.83333333333394</v>
      </c>
      <c r="V336" s="313">
        <f t="shared" si="41"/>
        <v>890.16666666666606</v>
      </c>
      <c r="W336" s="245">
        <v>9257</v>
      </c>
      <c r="X336" s="312"/>
      <c r="Y336" s="313"/>
      <c r="Z336" s="114">
        <f t="shared" si="42"/>
        <v>100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4059.166666666667</v>
      </c>
      <c r="U337" s="15">
        <f t="shared" si="40"/>
        <v>162.36666666666679</v>
      </c>
      <c r="V337" s="313">
        <f t="shared" si="41"/>
        <v>812.83333333333303</v>
      </c>
      <c r="W337" s="245">
        <v>9257</v>
      </c>
      <c r="X337" s="312"/>
      <c r="Y337" s="313"/>
      <c r="Z337" s="114">
        <f t="shared" si="42"/>
        <v>100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4059.166666666667</v>
      </c>
      <c r="U338" s="15">
        <f t="shared" si="40"/>
        <v>162.36666666666679</v>
      </c>
      <c r="V338" s="313">
        <f t="shared" si="41"/>
        <v>812.83333333333303</v>
      </c>
      <c r="W338" s="245">
        <v>9257</v>
      </c>
      <c r="X338" s="312"/>
      <c r="Y338" s="313"/>
      <c r="Z338" s="114">
        <f t="shared" si="42"/>
        <v>100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3146.6333333333337</v>
      </c>
      <c r="U339" s="15">
        <f t="shared" si="40"/>
        <v>125.86533333333364</v>
      </c>
      <c r="V339" s="313">
        <f t="shared" si="41"/>
        <v>630.32666666666637</v>
      </c>
      <c r="W339" s="245">
        <v>10462</v>
      </c>
      <c r="X339" s="312"/>
      <c r="Y339" s="313"/>
      <c r="Z339" s="114">
        <f t="shared" si="42"/>
        <v>100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2891.4333333333334</v>
      </c>
      <c r="U340" s="15">
        <f t="shared" si="40"/>
        <v>115.65733333333355</v>
      </c>
      <c r="V340" s="313">
        <f t="shared" si="41"/>
        <v>579.28666666666641</v>
      </c>
      <c r="W340" s="245">
        <v>10462</v>
      </c>
      <c r="X340" s="312"/>
      <c r="Y340" s="313"/>
      <c r="Z340" s="114">
        <f t="shared" si="42"/>
        <v>100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2736.7666666666664</v>
      </c>
      <c r="U341" s="15">
        <f t="shared" si="40"/>
        <v>109.4706666666666</v>
      </c>
      <c r="V341" s="313">
        <f t="shared" si="41"/>
        <v>548.35333333333347</v>
      </c>
      <c r="W341" s="245">
        <v>10414</v>
      </c>
      <c r="X341" s="312"/>
      <c r="Y341" s="313"/>
      <c r="Z341" s="114">
        <f t="shared" si="42"/>
        <v>100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2736.7666666666664</v>
      </c>
      <c r="U342" s="15">
        <f t="shared" si="40"/>
        <v>109.4706666666666</v>
      </c>
      <c r="V342" s="313">
        <f t="shared" si="41"/>
        <v>548.35333333333347</v>
      </c>
      <c r="W342" s="245">
        <v>10462</v>
      </c>
      <c r="X342" s="312"/>
      <c r="Y342" s="313"/>
      <c r="Z342" s="114">
        <f t="shared" si="42"/>
        <v>100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2736.7666666666664</v>
      </c>
      <c r="U343" s="15">
        <f t="shared" si="40"/>
        <v>109.4706666666666</v>
      </c>
      <c r="V343" s="313">
        <f t="shared" si="41"/>
        <v>548.35333333333347</v>
      </c>
      <c r="W343" s="245">
        <v>10462</v>
      </c>
      <c r="X343" s="312"/>
      <c r="Y343" s="313"/>
      <c r="Z343" s="114">
        <f t="shared" si="42"/>
        <v>100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2736.7666666666664</v>
      </c>
      <c r="U344" s="15">
        <f t="shared" si="40"/>
        <v>109.4706666666666</v>
      </c>
      <c r="V344" s="313">
        <f t="shared" si="41"/>
        <v>548.35333333333347</v>
      </c>
      <c r="W344" s="245">
        <v>10462</v>
      </c>
      <c r="X344" s="312"/>
      <c r="Y344" s="313"/>
      <c r="Z344" s="114">
        <f t="shared" si="42"/>
        <v>100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4322.1000000000004</v>
      </c>
      <c r="U345" s="15">
        <f t="shared" si="40"/>
        <v>172.88400000000001</v>
      </c>
      <c r="V345" s="313">
        <f t="shared" si="41"/>
        <v>865.42000000000007</v>
      </c>
      <c r="W345" s="245">
        <v>10394</v>
      </c>
      <c r="X345" s="312"/>
      <c r="Y345" s="313"/>
      <c r="Z345" s="114">
        <f t="shared" si="42"/>
        <v>100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3146.6333333333337</v>
      </c>
      <c r="U346" s="15">
        <f t="shared" si="40"/>
        <v>125.86533333333364</v>
      </c>
      <c r="V346" s="313">
        <f t="shared" si="41"/>
        <v>630.32666666666637</v>
      </c>
      <c r="W346" s="245">
        <v>10394</v>
      </c>
      <c r="X346" s="312"/>
      <c r="Y346" s="313"/>
      <c r="Z346" s="114">
        <f t="shared" si="42"/>
        <v>100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5683.166666666667</v>
      </c>
      <c r="U347" s="15">
        <f t="shared" si="40"/>
        <v>227.32666666666682</v>
      </c>
      <c r="V347" s="313">
        <f t="shared" si="41"/>
        <v>1137.6333333333332</v>
      </c>
      <c r="W347" s="245">
        <v>10394</v>
      </c>
      <c r="X347" s="312"/>
      <c r="Y347" s="313"/>
      <c r="Z347" s="114">
        <f t="shared" si="42"/>
        <v>100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1081.8333333333333</v>
      </c>
      <c r="U348" s="15">
        <f t="shared" si="40"/>
        <v>43.273333333333312</v>
      </c>
      <c r="V348" s="313">
        <f t="shared" si="41"/>
        <v>217.36666666666679</v>
      </c>
      <c r="W348" s="245">
        <v>10394</v>
      </c>
      <c r="X348" s="312"/>
      <c r="Y348" s="313"/>
      <c r="Z348" s="114">
        <f t="shared" si="42"/>
        <v>100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482.5</v>
      </c>
      <c r="U349" s="15">
        <f t="shared" si="40"/>
        <v>19.299999999999955</v>
      </c>
      <c r="V349" s="313">
        <f t="shared" si="41"/>
        <v>97.5</v>
      </c>
      <c r="W349" s="245">
        <v>10394</v>
      </c>
      <c r="X349" s="312"/>
      <c r="Y349" s="313"/>
      <c r="Z349" s="114">
        <f t="shared" si="42"/>
        <v>100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648.76666666666665</v>
      </c>
      <c r="U350" s="15">
        <f t="shared" si="40"/>
        <v>25.950666666666621</v>
      </c>
      <c r="V350" s="313">
        <f t="shared" si="41"/>
        <v>130.75333333333333</v>
      </c>
      <c r="W350" s="245">
        <v>10394</v>
      </c>
      <c r="X350" s="312"/>
      <c r="Y350" s="313"/>
      <c r="Z350" s="114">
        <f t="shared" si="42"/>
        <v>100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29869.141666666666</v>
      </c>
      <c r="U351" s="555">
        <f t="shared" si="40"/>
        <v>1159.9666666666672</v>
      </c>
      <c r="V351" s="319">
        <f t="shared" si="41"/>
        <v>4930.8583333333336</v>
      </c>
      <c r="W351" s="318">
        <v>10046</v>
      </c>
      <c r="X351" s="320"/>
      <c r="Y351" s="319"/>
      <c r="Z351" s="155">
        <f t="shared" si="42"/>
        <v>103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29869.141666666666</v>
      </c>
      <c r="U352" s="15">
        <f t="shared" si="40"/>
        <v>1159.9666666666672</v>
      </c>
      <c r="V352" s="313">
        <f t="shared" si="41"/>
        <v>4930.8583333333336</v>
      </c>
      <c r="W352" s="245">
        <v>10046</v>
      </c>
      <c r="X352" s="312"/>
      <c r="Y352" s="313"/>
      <c r="Z352" s="114">
        <f t="shared" si="42"/>
        <v>103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9630.4166666666679</v>
      </c>
      <c r="U353" s="15">
        <f t="shared" si="40"/>
        <v>385.21666666666715</v>
      </c>
      <c r="V353" s="313">
        <f t="shared" si="41"/>
        <v>1927.0833333333321</v>
      </c>
      <c r="W353" s="245">
        <v>10429</v>
      </c>
      <c r="X353" s="312"/>
      <c r="Y353" s="313"/>
      <c r="Z353" s="114">
        <f t="shared" si="42"/>
        <v>100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3488.7499999999995</v>
      </c>
      <c r="U354" s="15">
        <f t="shared" si="40"/>
        <v>139.54999999999973</v>
      </c>
      <c r="V354" s="335">
        <f t="shared" si="41"/>
        <v>698.75000000000045</v>
      </c>
      <c r="W354" s="334">
        <v>10429</v>
      </c>
      <c r="X354" s="312"/>
      <c r="Y354" s="313"/>
      <c r="Z354" s="114">
        <f t="shared" si="42"/>
        <v>100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8405.8000000000011</v>
      </c>
      <c r="U355" s="15">
        <f t="shared" si="40"/>
        <v>323.30000000000109</v>
      </c>
      <c r="V355" s="313">
        <f t="shared" si="41"/>
        <v>1294.1999999999989</v>
      </c>
      <c r="W355" s="245">
        <v>9901</v>
      </c>
      <c r="X355" s="312"/>
      <c r="Y355" s="313"/>
      <c r="Z355" s="114">
        <f t="shared" si="42"/>
        <v>104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6975.8</v>
      </c>
      <c r="U356" s="15">
        <f t="shared" si="40"/>
        <v>268.30000000000018</v>
      </c>
      <c r="V356" s="313">
        <f t="shared" si="41"/>
        <v>1074.1999999999998</v>
      </c>
      <c r="W356" s="245">
        <v>9901</v>
      </c>
      <c r="X356" s="312"/>
      <c r="Y356" s="313"/>
      <c r="Z356" s="114">
        <f t="shared" si="42"/>
        <v>104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5961.7999999999993</v>
      </c>
      <c r="U357" s="15">
        <f t="shared" si="40"/>
        <v>229.29999999999927</v>
      </c>
      <c r="V357" s="313">
        <f t="shared" si="41"/>
        <v>918.20000000000073</v>
      </c>
      <c r="W357" s="245">
        <v>9901</v>
      </c>
      <c r="X357" s="312"/>
      <c r="Y357" s="313"/>
      <c r="Z357" s="114">
        <f t="shared" si="42"/>
        <v>104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3266.4666666666662</v>
      </c>
      <c r="U358" s="15">
        <f t="shared" si="40"/>
        <v>125.63333333333321</v>
      </c>
      <c r="V358" s="313">
        <f t="shared" si="41"/>
        <v>503.53333333333376</v>
      </c>
      <c r="W358" s="245">
        <v>9901</v>
      </c>
      <c r="X358" s="312"/>
      <c r="Y358" s="313"/>
      <c r="Z358" s="114">
        <f t="shared" si="42"/>
        <v>104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4845.9583333333339</v>
      </c>
      <c r="U359" s="15">
        <f t="shared" si="40"/>
        <v>177.83333333333394</v>
      </c>
      <c r="V359" s="313">
        <f t="shared" si="41"/>
        <v>490.04166666666606</v>
      </c>
      <c r="W359" s="245">
        <v>9493</v>
      </c>
      <c r="X359" s="312"/>
      <c r="Y359" s="313"/>
      <c r="Z359" s="114">
        <f t="shared" si="42"/>
        <v>109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3792.2916666666665</v>
      </c>
      <c r="U360" s="15">
        <f t="shared" si="40"/>
        <v>139.16666666666697</v>
      </c>
      <c r="V360" s="313">
        <f t="shared" si="41"/>
        <v>383.70833333333348</v>
      </c>
      <c r="W360" s="245">
        <v>9493</v>
      </c>
      <c r="X360" s="312"/>
      <c r="Y360" s="313"/>
      <c r="Z360" s="114">
        <f t="shared" si="42"/>
        <v>109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20017.908749999999</v>
      </c>
      <c r="U361" s="15">
        <f t="shared" si="40"/>
        <v>762.58699999999953</v>
      </c>
      <c r="V361" s="313">
        <f t="shared" si="41"/>
        <v>2860.7012500000019</v>
      </c>
      <c r="W361" s="245">
        <v>9777</v>
      </c>
      <c r="X361" s="312"/>
      <c r="Y361" s="313"/>
      <c r="Z361" s="114">
        <f t="shared" si="42"/>
        <v>105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34889.688000000002</v>
      </c>
      <c r="U362" s="15">
        <f t="shared" si="40"/>
        <v>1292.2106666666732</v>
      </c>
      <c r="V362" s="313">
        <f t="shared" si="41"/>
        <v>3877.6319999999978</v>
      </c>
      <c r="W362" s="245">
        <v>9897</v>
      </c>
      <c r="X362" s="312"/>
      <c r="Y362" s="313"/>
      <c r="Z362" s="114">
        <f t="shared" si="42"/>
        <v>108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8954.1540000000005</v>
      </c>
      <c r="U363" s="15">
        <f t="shared" si="40"/>
        <v>331.63533333333362</v>
      </c>
      <c r="V363" s="313">
        <f t="shared" si="41"/>
        <v>995.90599999999904</v>
      </c>
      <c r="W363" s="245">
        <v>9897</v>
      </c>
      <c r="X363" s="312"/>
      <c r="Y363" s="313"/>
      <c r="Z363" s="114">
        <f t="shared" si="42"/>
        <v>108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8954.1540000000005</v>
      </c>
      <c r="U364" s="15">
        <f t="shared" si="40"/>
        <v>331.63533333333362</v>
      </c>
      <c r="V364" s="313">
        <f t="shared" si="41"/>
        <v>995.90599999999904</v>
      </c>
      <c r="W364" s="245">
        <v>9897</v>
      </c>
      <c r="X364" s="312"/>
      <c r="Y364" s="313"/>
      <c r="Z364" s="114">
        <f t="shared" si="42"/>
        <v>108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2689.2179999999998</v>
      </c>
      <c r="U365" s="15">
        <f t="shared" si="40"/>
        <v>99.600666666666257</v>
      </c>
      <c r="V365" s="313">
        <f t="shared" si="41"/>
        <v>299.80200000000013</v>
      </c>
      <c r="W365" s="245">
        <v>9897</v>
      </c>
      <c r="X365" s="312"/>
      <c r="Y365" s="313"/>
      <c r="Z365" s="114">
        <f t="shared" si="42"/>
        <v>108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4305.9690000000001</v>
      </c>
      <c r="U366" s="15">
        <f t="shared" si="40"/>
        <v>159.48033333333296</v>
      </c>
      <c r="V366" s="313">
        <f t="shared" si="41"/>
        <v>479.4409999999998</v>
      </c>
      <c r="W366" s="245">
        <v>9897</v>
      </c>
      <c r="X366" s="312"/>
      <c r="Y366" s="313"/>
      <c r="Z366" s="114">
        <f t="shared" si="42"/>
        <v>108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4719.2579999999998</v>
      </c>
      <c r="U367" s="15">
        <f t="shared" si="40"/>
        <v>174.78733333333366</v>
      </c>
      <c r="V367" s="313">
        <f t="shared" ref="V367:V398" si="46">N367-T367</f>
        <v>525.36200000000008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108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4161.666666666667</v>
      </c>
      <c r="U368" s="15">
        <f t="shared" si="40"/>
        <v>166.46666666666715</v>
      </c>
      <c r="V368" s="313">
        <f t="shared" si="46"/>
        <v>833.33333333333303</v>
      </c>
      <c r="W368" s="245">
        <v>98</v>
      </c>
      <c r="X368" s="312"/>
      <c r="Y368" s="313"/>
      <c r="Z368" s="114">
        <f t="shared" si="47"/>
        <v>100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5078.333333333333</v>
      </c>
      <c r="U369" s="15">
        <f t="shared" si="40"/>
        <v>203.13333333333321</v>
      </c>
      <c r="V369" s="313">
        <f t="shared" si="46"/>
        <v>1016.666666666667</v>
      </c>
      <c r="W369" s="245">
        <v>98</v>
      </c>
      <c r="X369" s="312"/>
      <c r="Y369" s="313"/>
      <c r="Z369" s="114">
        <f t="shared" si="47"/>
        <v>100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34061.591666666667</v>
      </c>
      <c r="U370" s="15">
        <f t="shared" si="40"/>
        <v>1249.9666666666672</v>
      </c>
      <c r="V370" s="346">
        <f t="shared" si="46"/>
        <v>3438.4083333333328</v>
      </c>
      <c r="W370" s="345">
        <v>9382</v>
      </c>
      <c r="X370" s="347"/>
      <c r="Y370" s="346"/>
      <c r="Z370" s="95">
        <f t="shared" si="47"/>
        <v>109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848.3850000000001</v>
      </c>
      <c r="U371" s="15">
        <f t="shared" si="40"/>
        <v>33.269999999999982</v>
      </c>
      <c r="V371" s="313">
        <f t="shared" si="46"/>
        <v>150.71499999999992</v>
      </c>
      <c r="X371" s="312"/>
      <c r="Y371" s="313"/>
      <c r="Z371" s="114">
        <f t="shared" si="47"/>
        <v>102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848.3850000000001</v>
      </c>
      <c r="U372" s="15">
        <f t="shared" si="40"/>
        <v>33.269999999999982</v>
      </c>
      <c r="V372" s="313">
        <f t="shared" si="46"/>
        <v>150.71499999999992</v>
      </c>
      <c r="X372" s="312"/>
      <c r="Y372" s="313"/>
      <c r="Z372" s="114">
        <f t="shared" si="47"/>
        <v>102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848.3850000000001</v>
      </c>
      <c r="U373" s="15">
        <f t="shared" si="40"/>
        <v>33.269999999999982</v>
      </c>
      <c r="V373" s="313">
        <f t="shared" si="46"/>
        <v>150.71499999999992</v>
      </c>
      <c r="X373" s="312"/>
      <c r="Y373" s="313"/>
      <c r="Z373" s="114">
        <f t="shared" si="47"/>
        <v>102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848.3850000000001</v>
      </c>
      <c r="U374" s="15">
        <f t="shared" si="40"/>
        <v>33.269999999999982</v>
      </c>
      <c r="V374" s="313">
        <f t="shared" si="46"/>
        <v>150.71499999999992</v>
      </c>
      <c r="X374" s="312"/>
      <c r="Y374" s="313"/>
      <c r="Z374" s="114">
        <f t="shared" si="47"/>
        <v>102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848.3850000000001</v>
      </c>
      <c r="U375" s="15">
        <f t="shared" si="40"/>
        <v>33.269999999999982</v>
      </c>
      <c r="V375" s="313">
        <f t="shared" si="46"/>
        <v>150.71499999999992</v>
      </c>
      <c r="X375" s="312"/>
      <c r="Y375" s="313"/>
      <c r="Z375" s="114">
        <f t="shared" si="47"/>
        <v>102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848.3850000000001</v>
      </c>
      <c r="U376" s="15">
        <f t="shared" si="40"/>
        <v>33.269999999999982</v>
      </c>
      <c r="V376" s="313">
        <f t="shared" si="46"/>
        <v>150.71499999999992</v>
      </c>
      <c r="X376" s="312"/>
      <c r="Y376" s="313"/>
      <c r="Z376" s="114">
        <f t="shared" si="47"/>
        <v>102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848.3850000000001</v>
      </c>
      <c r="U377" s="15">
        <f t="shared" si="40"/>
        <v>33.269999999999982</v>
      </c>
      <c r="V377" s="313">
        <f t="shared" si="46"/>
        <v>150.71499999999992</v>
      </c>
      <c r="X377" s="312"/>
      <c r="Y377" s="313"/>
      <c r="Z377" s="114">
        <f t="shared" si="47"/>
        <v>102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848.3850000000001</v>
      </c>
      <c r="U378" s="15">
        <f t="shared" si="40"/>
        <v>33.269999999999982</v>
      </c>
      <c r="V378" s="313">
        <f t="shared" si="46"/>
        <v>150.71499999999992</v>
      </c>
      <c r="X378" s="312"/>
      <c r="Y378" s="313"/>
      <c r="Z378" s="114">
        <f t="shared" si="47"/>
        <v>102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848.3850000000001</v>
      </c>
      <c r="U379" s="15">
        <f t="shared" si="40"/>
        <v>33.269999999999982</v>
      </c>
      <c r="V379" s="313">
        <f t="shared" si="46"/>
        <v>150.71499999999992</v>
      </c>
      <c r="X379" s="312"/>
      <c r="Y379" s="313"/>
      <c r="Z379" s="114">
        <f t="shared" si="47"/>
        <v>102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848.3850000000001</v>
      </c>
      <c r="U380" s="15">
        <f t="shared" si="40"/>
        <v>33.269999999999982</v>
      </c>
      <c r="V380" s="313">
        <f t="shared" si="46"/>
        <v>150.71499999999992</v>
      </c>
      <c r="X380" s="312"/>
      <c r="Y380" s="313"/>
      <c r="Z380" s="114">
        <f t="shared" si="47"/>
        <v>102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848.3850000000001</v>
      </c>
      <c r="U381" s="15">
        <f t="shared" si="40"/>
        <v>33.269999999999982</v>
      </c>
      <c r="V381" s="313">
        <f t="shared" si="46"/>
        <v>150.71499999999992</v>
      </c>
      <c r="X381" s="312"/>
      <c r="Y381" s="313"/>
      <c r="Z381" s="114">
        <f t="shared" si="47"/>
        <v>102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848.3850000000001</v>
      </c>
      <c r="U382" s="15">
        <f t="shared" si="40"/>
        <v>33.269999999999982</v>
      </c>
      <c r="V382" s="313">
        <f t="shared" si="46"/>
        <v>150.71499999999992</v>
      </c>
      <c r="X382" s="312"/>
      <c r="Y382" s="313"/>
      <c r="Z382" s="114">
        <f t="shared" si="47"/>
        <v>102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848.3850000000001</v>
      </c>
      <c r="U383" s="15">
        <f t="shared" si="40"/>
        <v>33.269999999999982</v>
      </c>
      <c r="V383" s="313">
        <f t="shared" si="46"/>
        <v>150.71499999999992</v>
      </c>
      <c r="X383" s="312"/>
      <c r="Y383" s="313"/>
      <c r="Z383" s="114">
        <f t="shared" si="47"/>
        <v>102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848.3850000000001</v>
      </c>
      <c r="U384" s="15">
        <f t="shared" si="40"/>
        <v>33.269999999999982</v>
      </c>
      <c r="V384" s="313">
        <f t="shared" si="46"/>
        <v>150.71499999999992</v>
      </c>
      <c r="X384" s="312"/>
      <c r="Y384" s="313"/>
      <c r="Z384" s="114">
        <f t="shared" si="47"/>
        <v>102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848.3850000000001</v>
      </c>
      <c r="U385" s="15">
        <f t="shared" si="40"/>
        <v>33.269999999999982</v>
      </c>
      <c r="V385" s="313">
        <f t="shared" si="46"/>
        <v>150.71499999999992</v>
      </c>
      <c r="X385" s="312"/>
      <c r="Y385" s="313"/>
      <c r="Z385" s="114">
        <f t="shared" si="47"/>
        <v>102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848.3850000000001</v>
      </c>
      <c r="U386" s="15">
        <f t="shared" si="40"/>
        <v>33.269999999999982</v>
      </c>
      <c r="V386" s="313">
        <f t="shared" si="46"/>
        <v>150.71499999999992</v>
      </c>
      <c r="X386" s="312"/>
      <c r="Y386" s="313"/>
      <c r="Z386" s="114">
        <f t="shared" si="47"/>
        <v>102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848.3850000000001</v>
      </c>
      <c r="U387" s="15">
        <f t="shared" si="40"/>
        <v>33.269999999999982</v>
      </c>
      <c r="V387" s="313">
        <f t="shared" si="46"/>
        <v>150.71499999999992</v>
      </c>
      <c r="X387" s="312"/>
      <c r="Y387" s="313"/>
      <c r="Z387" s="114">
        <f t="shared" si="47"/>
        <v>102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848.3850000000001</v>
      </c>
      <c r="U388" s="15">
        <f t="shared" si="40"/>
        <v>33.269999999999982</v>
      </c>
      <c r="V388" s="313">
        <f t="shared" si="46"/>
        <v>150.71499999999992</v>
      </c>
      <c r="X388" s="312"/>
      <c r="Y388" s="313"/>
      <c r="Z388" s="114">
        <f t="shared" si="47"/>
        <v>102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848.3850000000001</v>
      </c>
      <c r="U389" s="15">
        <f t="shared" si="40"/>
        <v>33.269999999999982</v>
      </c>
      <c r="V389" s="313">
        <f t="shared" si="46"/>
        <v>150.71499999999992</v>
      </c>
      <c r="X389" s="312"/>
      <c r="Y389" s="313"/>
      <c r="Z389" s="114">
        <f t="shared" si="47"/>
        <v>102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848.3850000000001</v>
      </c>
      <c r="U390" s="15">
        <f t="shared" si="40"/>
        <v>33.269999999999982</v>
      </c>
      <c r="V390" s="313">
        <f t="shared" si="46"/>
        <v>150.71499999999992</v>
      </c>
      <c r="X390" s="312"/>
      <c r="Y390" s="313"/>
      <c r="Z390" s="114">
        <f t="shared" si="47"/>
        <v>102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1699.15</v>
      </c>
      <c r="U391" s="15">
        <f t="shared" si="40"/>
        <v>66.633333333333212</v>
      </c>
      <c r="V391" s="313">
        <f t="shared" si="46"/>
        <v>300.84999999999991</v>
      </c>
      <c r="X391" s="312"/>
      <c r="Y391" s="313"/>
      <c r="Z391" s="114">
        <f t="shared" si="47"/>
        <v>102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1699.15</v>
      </c>
      <c r="U392" s="15">
        <f t="shared" si="40"/>
        <v>66.633333333333212</v>
      </c>
      <c r="V392" s="313">
        <f t="shared" si="46"/>
        <v>300.84999999999991</v>
      </c>
      <c r="X392" s="312"/>
      <c r="Y392" s="313"/>
      <c r="Z392" s="114">
        <f t="shared" si="47"/>
        <v>102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1699.15</v>
      </c>
      <c r="U393" s="15">
        <f t="shared" si="40"/>
        <v>66.633333333333212</v>
      </c>
      <c r="V393" s="313">
        <f t="shared" si="46"/>
        <v>300.84999999999991</v>
      </c>
      <c r="X393" s="312"/>
      <c r="Y393" s="313"/>
      <c r="Z393" s="114">
        <f t="shared" si="47"/>
        <v>102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1699.15</v>
      </c>
      <c r="U394" s="15">
        <f t="shared" si="40"/>
        <v>66.633333333333212</v>
      </c>
      <c r="V394" s="313">
        <f t="shared" si="46"/>
        <v>300.84999999999991</v>
      </c>
      <c r="X394" s="312"/>
      <c r="Y394" s="313"/>
      <c r="Z394" s="114">
        <f t="shared" si="47"/>
        <v>102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1699.15</v>
      </c>
      <c r="U395" s="15">
        <f t="shared" si="40"/>
        <v>66.633333333333212</v>
      </c>
      <c r="V395" s="313">
        <f t="shared" si="46"/>
        <v>300.84999999999991</v>
      </c>
      <c r="X395" s="312"/>
      <c r="Y395" s="313"/>
      <c r="Z395" s="114">
        <f t="shared" si="47"/>
        <v>102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1699.15</v>
      </c>
      <c r="U396" s="15">
        <f t="shared" si="40"/>
        <v>66.633333333333212</v>
      </c>
      <c r="V396" s="313">
        <f t="shared" si="46"/>
        <v>300.84999999999991</v>
      </c>
      <c r="X396" s="312"/>
      <c r="Y396" s="313"/>
      <c r="Z396" s="114">
        <f t="shared" si="47"/>
        <v>102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1699.15</v>
      </c>
      <c r="U397" s="15">
        <f t="shared" si="40"/>
        <v>66.633333333333212</v>
      </c>
      <c r="V397" s="313">
        <f t="shared" si="46"/>
        <v>300.84999999999991</v>
      </c>
      <c r="X397" s="312"/>
      <c r="Y397" s="313"/>
      <c r="Z397" s="114">
        <f t="shared" si="47"/>
        <v>102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1699.15</v>
      </c>
      <c r="U398" s="15">
        <f t="shared" si="40"/>
        <v>66.633333333333212</v>
      </c>
      <c r="V398" s="313">
        <f t="shared" si="46"/>
        <v>300.84999999999991</v>
      </c>
      <c r="X398" s="312"/>
      <c r="Y398" s="313"/>
      <c r="Z398" s="114">
        <f t="shared" si="47"/>
        <v>102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1699.15</v>
      </c>
      <c r="U399" s="15">
        <f t="shared" ref="U399:U410" si="51">T399-S399</f>
        <v>66.633333333333212</v>
      </c>
      <c r="V399" s="313">
        <f t="shared" ref="V399:V410" si="52">N399-T399</f>
        <v>300.84999999999991</v>
      </c>
      <c r="X399" s="312"/>
      <c r="Y399" s="313"/>
      <c r="Z399" s="114">
        <f t="shared" ref="Z399:Z410" si="53">IF((DATEDIF(G399,Z$4,"m"))&gt;=120,120,(DATEDIF(G399,Z$4,"m")))</f>
        <v>102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1699.15</v>
      </c>
      <c r="U400" s="15">
        <f t="shared" si="51"/>
        <v>66.633333333333212</v>
      </c>
      <c r="V400" s="313">
        <f t="shared" si="52"/>
        <v>300.84999999999991</v>
      </c>
      <c r="X400" s="312"/>
      <c r="Y400" s="313"/>
      <c r="Z400" s="114">
        <f t="shared" si="53"/>
        <v>102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3703.286666666666</v>
      </c>
      <c r="U401" s="15">
        <f t="shared" si="51"/>
        <v>139.74666666666644</v>
      </c>
      <c r="V401" s="313">
        <f t="shared" si="52"/>
        <v>490.11333333333369</v>
      </c>
      <c r="W401" s="245">
        <v>9683</v>
      </c>
      <c r="X401" s="312"/>
      <c r="Y401" s="313"/>
      <c r="Z401" s="114">
        <f t="shared" si="53"/>
        <v>106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3703.286666666666</v>
      </c>
      <c r="U402" s="15">
        <f t="shared" si="51"/>
        <v>139.74666666666644</v>
      </c>
      <c r="V402" s="313">
        <f t="shared" si="52"/>
        <v>490.11333333333369</v>
      </c>
      <c r="W402" s="245">
        <v>9683</v>
      </c>
      <c r="X402" s="312"/>
      <c r="Y402" s="313"/>
      <c r="Z402" s="114">
        <f t="shared" si="53"/>
        <v>106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3703.286666666666</v>
      </c>
      <c r="U403" s="15">
        <f t="shared" si="51"/>
        <v>139.74666666666644</v>
      </c>
      <c r="V403" s="313">
        <f t="shared" si="52"/>
        <v>490.11333333333369</v>
      </c>
      <c r="W403" s="245">
        <v>9683</v>
      </c>
      <c r="X403" s="312"/>
      <c r="Y403" s="313"/>
      <c r="Z403" s="114">
        <f t="shared" si="53"/>
        <v>106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1765.739166666667</v>
      </c>
      <c r="U404" s="15">
        <f t="shared" si="51"/>
        <v>66.631666666666661</v>
      </c>
      <c r="V404" s="313">
        <f t="shared" si="52"/>
        <v>234.21083333333308</v>
      </c>
      <c r="W404" s="245">
        <v>9714</v>
      </c>
      <c r="X404" s="312"/>
      <c r="Y404" s="313"/>
      <c r="Z404" s="114">
        <f t="shared" si="53"/>
        <v>106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6403.9049999999997</v>
      </c>
      <c r="U405" s="15">
        <f t="shared" si="51"/>
        <v>253.61999999999989</v>
      </c>
      <c r="V405" s="313">
        <f t="shared" si="52"/>
        <v>1205.6950000000006</v>
      </c>
      <c r="W405" s="245">
        <v>10391</v>
      </c>
      <c r="X405" s="312"/>
      <c r="Y405" s="313"/>
      <c r="Z405" s="114">
        <f t="shared" si="53"/>
        <v>101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3357.7449999999999</v>
      </c>
      <c r="U406" s="15">
        <f t="shared" si="51"/>
        <v>132.98000000000002</v>
      </c>
      <c r="V406" s="313">
        <f t="shared" si="52"/>
        <v>632.6550000000002</v>
      </c>
      <c r="W406" s="245">
        <v>10391</v>
      </c>
      <c r="X406" s="312"/>
      <c r="Y406" s="313"/>
      <c r="Z406" s="114">
        <f t="shared" si="53"/>
        <v>101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678.15</v>
      </c>
      <c r="U407" s="15">
        <f t="shared" si="51"/>
        <v>27.125999999999976</v>
      </c>
      <c r="V407" s="313">
        <f t="shared" si="52"/>
        <v>136.63</v>
      </c>
      <c r="W407" s="245">
        <v>10414</v>
      </c>
      <c r="X407" s="312"/>
      <c r="Y407" s="313"/>
      <c r="Z407" s="114">
        <f t="shared" si="53"/>
        <v>100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678.15</v>
      </c>
      <c r="U408" s="15">
        <f t="shared" si="51"/>
        <v>27.125999999999976</v>
      </c>
      <c r="V408" s="313">
        <f t="shared" si="52"/>
        <v>136.63</v>
      </c>
      <c r="W408" s="245">
        <v>10414</v>
      </c>
      <c r="X408" s="312"/>
      <c r="Y408" s="313"/>
      <c r="Z408" s="114">
        <f t="shared" si="53"/>
        <v>100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678.15</v>
      </c>
      <c r="U409" s="15">
        <f t="shared" si="51"/>
        <v>27.125999999999976</v>
      </c>
      <c r="V409" s="313">
        <f t="shared" si="52"/>
        <v>136.63</v>
      </c>
      <c r="W409" s="245">
        <v>10414</v>
      </c>
      <c r="X409" s="312"/>
      <c r="Y409" s="313"/>
      <c r="Z409" s="114">
        <f t="shared" si="53"/>
        <v>100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3408.1499999999996</v>
      </c>
      <c r="U410" s="15">
        <f t="shared" si="51"/>
        <v>136.32600000000002</v>
      </c>
      <c r="V410" s="313">
        <f t="shared" si="52"/>
        <v>682.63000000000056</v>
      </c>
      <c r="W410" s="245">
        <v>10394</v>
      </c>
      <c r="X410" s="312"/>
      <c r="Y410" s="313"/>
      <c r="Z410" s="114">
        <f t="shared" si="53"/>
        <v>100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344273.35725000064</v>
      </c>
      <c r="U411" s="26">
        <f t="shared" si="54"/>
        <v>13233.517666666681</v>
      </c>
      <c r="V411" s="26">
        <f t="shared" si="54"/>
        <v>52808.172749999911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2545745.883249999</v>
      </c>
      <c r="U413" s="29">
        <f t="shared" si="55"/>
        <v>19413.492500000015</v>
      </c>
      <c r="V413" s="29">
        <f t="shared" si="55"/>
        <v>59758.53674999989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30623.174999999999</v>
      </c>
      <c r="U415" s="15">
        <f t="shared" ref="U415:U478" si="59">T415-S415</f>
        <v>1237.2999999999993</v>
      </c>
      <c r="V415" s="313">
        <f t="shared" ref="V415:V478" si="60">N415-T415</f>
        <v>6496.8250000000007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99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3804.2429999999999</v>
      </c>
      <c r="U416" s="15">
        <f t="shared" si="59"/>
        <v>156.87599999999975</v>
      </c>
      <c r="V416" s="313">
        <f t="shared" si="60"/>
        <v>903.03699999999981</v>
      </c>
      <c r="W416" s="245">
        <v>10793</v>
      </c>
      <c r="X416" s="312"/>
      <c r="Y416" s="313"/>
      <c r="Z416" s="114">
        <f t="shared" si="61"/>
        <v>97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3248.2066666666669</v>
      </c>
      <c r="U417" s="15">
        <f t="shared" si="59"/>
        <v>133.94666666666626</v>
      </c>
      <c r="V417" s="313">
        <f t="shared" si="60"/>
        <v>771.19333333333316</v>
      </c>
      <c r="W417" s="245">
        <v>10793</v>
      </c>
      <c r="X417" s="312"/>
      <c r="Y417" s="313"/>
      <c r="Z417" s="114">
        <f t="shared" si="61"/>
        <v>97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926.54399999999998</v>
      </c>
      <c r="U418" s="15">
        <f t="shared" si="59"/>
        <v>38.20799999999997</v>
      </c>
      <c r="V418" s="313">
        <f t="shared" si="60"/>
        <v>220.69600000000003</v>
      </c>
      <c r="W418" s="245">
        <v>10793</v>
      </c>
      <c r="X418" s="312"/>
      <c r="Y418" s="313"/>
      <c r="Z418" s="114">
        <f t="shared" si="61"/>
        <v>97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926.54399999999998</v>
      </c>
      <c r="U419" s="15">
        <f t="shared" si="59"/>
        <v>38.20799999999997</v>
      </c>
      <c r="V419" s="313">
        <f t="shared" si="60"/>
        <v>220.69600000000003</v>
      </c>
      <c r="W419" s="245">
        <v>10793</v>
      </c>
      <c r="X419" s="312"/>
      <c r="Y419" s="313"/>
      <c r="Z419" s="114">
        <f t="shared" si="61"/>
        <v>97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4438.1056666666664</v>
      </c>
      <c r="U420" s="15">
        <f t="shared" si="59"/>
        <v>183.01466666666602</v>
      </c>
      <c r="V420" s="313">
        <f t="shared" si="60"/>
        <v>1053.3343333333332</v>
      </c>
      <c r="W420" s="245">
        <v>10793</v>
      </c>
      <c r="X420" s="312"/>
      <c r="Y420" s="313"/>
      <c r="Z420" s="114">
        <f t="shared" si="61"/>
        <v>97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4438.1056666666664</v>
      </c>
      <c r="U421" s="15">
        <f t="shared" si="59"/>
        <v>183.01466666666602</v>
      </c>
      <c r="V421" s="313">
        <f t="shared" si="60"/>
        <v>1053.3343333333332</v>
      </c>
      <c r="W421" s="245">
        <v>10793</v>
      </c>
      <c r="X421" s="312"/>
      <c r="Y421" s="313"/>
      <c r="Z421" s="114">
        <f t="shared" si="61"/>
        <v>97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4909.7520000000004</v>
      </c>
      <c r="U422" s="15">
        <f t="shared" si="59"/>
        <v>202.46399999999994</v>
      </c>
      <c r="V422" s="313">
        <f t="shared" si="60"/>
        <v>1165.1679999999997</v>
      </c>
      <c r="W422" s="245">
        <v>10793</v>
      </c>
      <c r="X422" s="312"/>
      <c r="Y422" s="313"/>
      <c r="Z422" s="114">
        <f t="shared" si="61"/>
        <v>97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4909.7520000000004</v>
      </c>
      <c r="U423" s="15">
        <f t="shared" si="59"/>
        <v>202.46399999999994</v>
      </c>
      <c r="V423" s="313">
        <f t="shared" si="60"/>
        <v>1165.1679999999997</v>
      </c>
      <c r="W423" s="245">
        <v>10793</v>
      </c>
      <c r="X423" s="312"/>
      <c r="Y423" s="313"/>
      <c r="Z423" s="114">
        <f t="shared" si="61"/>
        <v>97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4909.7520000000004</v>
      </c>
      <c r="U424" s="15">
        <f t="shared" si="59"/>
        <v>202.46399999999994</v>
      </c>
      <c r="V424" s="313">
        <f t="shared" si="60"/>
        <v>1165.1679999999997</v>
      </c>
      <c r="W424" s="245">
        <v>10793</v>
      </c>
      <c r="X424" s="312"/>
      <c r="Y424" s="313"/>
      <c r="Z424" s="114">
        <f t="shared" si="61"/>
        <v>97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484.90299999999996</v>
      </c>
      <c r="U425" s="15">
        <f t="shared" si="59"/>
        <v>19.995999999999981</v>
      </c>
      <c r="V425" s="135">
        <f t="shared" si="60"/>
        <v>115.97700000000003</v>
      </c>
      <c r="W425" s="103">
        <v>10793</v>
      </c>
      <c r="X425" s="136"/>
      <c r="Y425" s="135"/>
      <c r="Z425" s="114">
        <f t="shared" si="61"/>
        <v>97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484.90299999999996</v>
      </c>
      <c r="U426" s="15">
        <f t="shared" si="59"/>
        <v>19.995999999999981</v>
      </c>
      <c r="V426" s="135">
        <f t="shared" si="60"/>
        <v>115.97700000000003</v>
      </c>
      <c r="W426" s="103">
        <v>10793</v>
      </c>
      <c r="X426" s="136"/>
      <c r="Y426" s="135"/>
      <c r="Z426" s="114">
        <f t="shared" si="61"/>
        <v>97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484.90299999999996</v>
      </c>
      <c r="U427" s="15">
        <f t="shared" si="59"/>
        <v>19.995999999999981</v>
      </c>
      <c r="V427" s="135">
        <f t="shared" si="60"/>
        <v>115.97700000000003</v>
      </c>
      <c r="W427" s="103">
        <v>10793</v>
      </c>
      <c r="X427" s="136"/>
      <c r="Y427" s="135"/>
      <c r="Z427" s="114">
        <f t="shared" si="61"/>
        <v>97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484.90299999999996</v>
      </c>
      <c r="U428" s="15">
        <f t="shared" si="59"/>
        <v>19.995999999999981</v>
      </c>
      <c r="V428" s="135">
        <f t="shared" si="60"/>
        <v>115.97700000000003</v>
      </c>
      <c r="W428" s="103">
        <v>10793</v>
      </c>
      <c r="X428" s="136"/>
      <c r="Y428" s="135"/>
      <c r="Z428" s="114">
        <f t="shared" si="61"/>
        <v>97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1274.4183333333333</v>
      </c>
      <c r="U429" s="15">
        <f t="shared" si="59"/>
        <v>52.553333333333285</v>
      </c>
      <c r="V429" s="143">
        <f t="shared" si="60"/>
        <v>303.18166666666662</v>
      </c>
      <c r="W429" s="141">
        <v>10793</v>
      </c>
      <c r="X429" s="144"/>
      <c r="Y429" s="143"/>
      <c r="Z429" s="145">
        <f t="shared" si="61"/>
        <v>97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1274.4183333333333</v>
      </c>
      <c r="U430" s="15">
        <f t="shared" si="59"/>
        <v>52.553333333333285</v>
      </c>
      <c r="V430" s="143">
        <f t="shared" si="60"/>
        <v>303.18166666666662</v>
      </c>
      <c r="W430" s="141">
        <v>10793</v>
      </c>
      <c r="X430" s="144"/>
      <c r="Y430" s="143"/>
      <c r="Z430" s="145">
        <f t="shared" si="61"/>
        <v>97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1274.4183333333333</v>
      </c>
      <c r="U431" s="15">
        <f t="shared" si="59"/>
        <v>52.553333333333285</v>
      </c>
      <c r="V431" s="143">
        <f t="shared" si="60"/>
        <v>303.18166666666662</v>
      </c>
      <c r="W431" s="141">
        <v>10793</v>
      </c>
      <c r="X431" s="144"/>
      <c r="Y431" s="143"/>
      <c r="Z431" s="145">
        <f t="shared" si="61"/>
        <v>97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1274.4183333333333</v>
      </c>
      <c r="U432" s="15">
        <f t="shared" si="59"/>
        <v>52.553333333333285</v>
      </c>
      <c r="V432" s="143">
        <f t="shared" si="60"/>
        <v>303.18166666666662</v>
      </c>
      <c r="W432" s="141">
        <v>10793</v>
      </c>
      <c r="X432" s="144"/>
      <c r="Y432" s="143"/>
      <c r="Z432" s="145">
        <f t="shared" si="61"/>
        <v>97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1287.5566666666666</v>
      </c>
      <c r="U433" s="15">
        <f t="shared" si="59"/>
        <v>52.553333333333285</v>
      </c>
      <c r="V433" s="143">
        <f t="shared" si="60"/>
        <v>290.04333333333329</v>
      </c>
      <c r="W433" s="141">
        <v>10793</v>
      </c>
      <c r="X433" s="144"/>
      <c r="Y433" s="143"/>
      <c r="Z433" s="145">
        <f t="shared" si="61"/>
        <v>98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2404.3066666666664</v>
      </c>
      <c r="U434" s="15">
        <f t="shared" si="59"/>
        <v>99.146666666666533</v>
      </c>
      <c r="V434" s="153">
        <f t="shared" si="60"/>
        <v>571.0933333333337</v>
      </c>
      <c r="W434" s="152">
        <v>10793</v>
      </c>
      <c r="X434" s="154"/>
      <c r="Y434" s="153"/>
      <c r="Z434" s="155">
        <f t="shared" si="61"/>
        <v>97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2404.3066666666664</v>
      </c>
      <c r="U435" s="15">
        <f t="shared" si="59"/>
        <v>99.146666666666533</v>
      </c>
      <c r="V435" s="153">
        <f t="shared" si="60"/>
        <v>571.0933333333337</v>
      </c>
      <c r="W435" s="152">
        <v>10793</v>
      </c>
      <c r="X435" s="154"/>
      <c r="Y435" s="153"/>
      <c r="Z435" s="155">
        <f t="shared" si="61"/>
        <v>97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2404.3066666666664</v>
      </c>
      <c r="U436" s="15">
        <f t="shared" si="59"/>
        <v>99.146666666666533</v>
      </c>
      <c r="V436" s="153">
        <f t="shared" si="60"/>
        <v>571.0933333333337</v>
      </c>
      <c r="W436" s="152">
        <v>10793</v>
      </c>
      <c r="X436" s="154"/>
      <c r="Y436" s="153"/>
      <c r="Z436" s="155">
        <f t="shared" si="61"/>
        <v>97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2404.3066666666664</v>
      </c>
      <c r="U437" s="15">
        <f t="shared" si="59"/>
        <v>99.146666666666533</v>
      </c>
      <c r="V437" s="153">
        <f t="shared" si="60"/>
        <v>571.0933333333337</v>
      </c>
      <c r="W437" s="152">
        <v>10793</v>
      </c>
      <c r="X437" s="154"/>
      <c r="Y437" s="153"/>
      <c r="Z437" s="155">
        <f t="shared" si="61"/>
        <v>97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2404.3066666666664</v>
      </c>
      <c r="U438" s="15">
        <f t="shared" si="59"/>
        <v>99.146666666666533</v>
      </c>
      <c r="V438" s="153">
        <f t="shared" si="60"/>
        <v>571.0933333333337</v>
      </c>
      <c r="W438" s="152">
        <v>10793</v>
      </c>
      <c r="X438" s="154"/>
      <c r="Y438" s="153"/>
      <c r="Z438" s="155">
        <f t="shared" si="61"/>
        <v>97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1119.7033333333334</v>
      </c>
      <c r="U439" s="15">
        <f t="shared" si="59"/>
        <v>46.173333333333176</v>
      </c>
      <c r="V439" s="135">
        <f t="shared" si="60"/>
        <v>266.49666666666667</v>
      </c>
      <c r="W439" s="103">
        <v>10793</v>
      </c>
      <c r="X439" s="136"/>
      <c r="Y439" s="135"/>
      <c r="Z439" s="114">
        <f t="shared" si="61"/>
        <v>97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205.47833333333332</v>
      </c>
      <c r="U440" s="15">
        <f t="shared" si="59"/>
        <v>8.4733333333333292</v>
      </c>
      <c r="V440" s="135">
        <f t="shared" si="60"/>
        <v>49.721666666666664</v>
      </c>
      <c r="W440" s="103">
        <v>10793</v>
      </c>
      <c r="X440" s="136"/>
      <c r="Y440" s="135"/>
      <c r="Z440" s="114">
        <f t="shared" si="61"/>
        <v>97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205.47833333333332</v>
      </c>
      <c r="U441" s="15">
        <f t="shared" si="59"/>
        <v>8.4733333333333292</v>
      </c>
      <c r="V441" s="135">
        <f t="shared" si="60"/>
        <v>49.721666666666664</v>
      </c>
      <c r="W441" s="103">
        <v>10793</v>
      </c>
      <c r="X441" s="136"/>
      <c r="Y441" s="135"/>
      <c r="Z441" s="114">
        <f t="shared" si="61"/>
        <v>97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205.47833333333332</v>
      </c>
      <c r="U442" s="15">
        <f t="shared" si="59"/>
        <v>8.4733333333333292</v>
      </c>
      <c r="V442" s="135">
        <f t="shared" si="60"/>
        <v>49.721666666666664</v>
      </c>
      <c r="W442" s="103">
        <v>10793</v>
      </c>
      <c r="X442" s="136"/>
      <c r="Y442" s="135"/>
      <c r="Z442" s="114">
        <f t="shared" si="61"/>
        <v>97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3533.2573333333335</v>
      </c>
      <c r="U443" s="15">
        <f t="shared" si="59"/>
        <v>145.70133333333342</v>
      </c>
      <c r="V443" s="135">
        <f t="shared" si="60"/>
        <v>838.7826666666665</v>
      </c>
      <c r="W443" s="103">
        <v>10793</v>
      </c>
      <c r="X443" s="136"/>
      <c r="Y443" s="135"/>
      <c r="Z443" s="114">
        <f t="shared" si="61"/>
        <v>97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3533.2573333333335</v>
      </c>
      <c r="U444" s="15">
        <f t="shared" si="59"/>
        <v>145.70133333333342</v>
      </c>
      <c r="V444" s="135">
        <f t="shared" si="60"/>
        <v>838.7826666666665</v>
      </c>
      <c r="W444" s="103">
        <v>10793</v>
      </c>
      <c r="X444" s="136"/>
      <c r="Y444" s="135"/>
      <c r="Z444" s="114">
        <f t="shared" si="61"/>
        <v>97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3533.2573333333335</v>
      </c>
      <c r="U445" s="15">
        <f t="shared" si="59"/>
        <v>145.70133333333342</v>
      </c>
      <c r="V445" s="135">
        <f t="shared" si="60"/>
        <v>838.7826666666665</v>
      </c>
      <c r="W445" s="103">
        <v>10793</v>
      </c>
      <c r="X445" s="136"/>
      <c r="Y445" s="135"/>
      <c r="Z445" s="114">
        <f t="shared" si="61"/>
        <v>97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3533.2573333333335</v>
      </c>
      <c r="U446" s="15">
        <f t="shared" si="59"/>
        <v>145.70133333333342</v>
      </c>
      <c r="V446" s="135">
        <f t="shared" si="60"/>
        <v>838.7826666666665</v>
      </c>
      <c r="W446" s="103">
        <v>10793</v>
      </c>
      <c r="X446" s="136"/>
      <c r="Y446" s="135"/>
      <c r="Z446" s="114">
        <f t="shared" si="61"/>
        <v>97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5346.7039999999997</v>
      </c>
      <c r="U447" s="15">
        <f t="shared" si="59"/>
        <v>222.77933333333385</v>
      </c>
      <c r="V447" s="135">
        <f t="shared" si="60"/>
        <v>1337.6760000000004</v>
      </c>
      <c r="W447" s="103">
        <v>10899</v>
      </c>
      <c r="X447" s="136"/>
      <c r="Y447" s="135"/>
      <c r="Z447" s="114">
        <f t="shared" si="61"/>
        <v>96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463.20000000000005</v>
      </c>
      <c r="U448" s="15">
        <f t="shared" si="59"/>
        <v>19.300000000000011</v>
      </c>
      <c r="V448" s="135">
        <f t="shared" si="60"/>
        <v>116.79999999999995</v>
      </c>
      <c r="W448" s="103">
        <v>10899</v>
      </c>
      <c r="X448" s="136"/>
      <c r="Y448" s="135"/>
      <c r="Z448" s="114">
        <f t="shared" si="61"/>
        <v>96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3855.9679999999998</v>
      </c>
      <c r="U449" s="15">
        <f t="shared" si="59"/>
        <v>160.66533333333291</v>
      </c>
      <c r="V449" s="135">
        <f t="shared" si="60"/>
        <v>964.99200000000019</v>
      </c>
      <c r="W449" s="103">
        <v>10899</v>
      </c>
      <c r="X449" s="136"/>
      <c r="Y449" s="135"/>
      <c r="Z449" s="114">
        <f t="shared" si="61"/>
        <v>96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4037.8559999999998</v>
      </c>
      <c r="U450" s="15">
        <f t="shared" si="59"/>
        <v>168.24399999999969</v>
      </c>
      <c r="V450" s="135">
        <f t="shared" si="60"/>
        <v>1010.4639999999999</v>
      </c>
      <c r="W450" s="103">
        <v>10899</v>
      </c>
      <c r="X450" s="136"/>
      <c r="Y450" s="135"/>
      <c r="Z450" s="114">
        <f t="shared" si="61"/>
        <v>96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1827.3600000000001</v>
      </c>
      <c r="U451" s="15">
        <f t="shared" si="59"/>
        <v>76.1400000000001</v>
      </c>
      <c r="V451" s="135">
        <f t="shared" si="60"/>
        <v>457.83999999999969</v>
      </c>
      <c r="W451" s="103">
        <v>10899</v>
      </c>
      <c r="X451" s="136"/>
      <c r="Y451" s="135"/>
      <c r="Z451" s="114">
        <f t="shared" si="61"/>
        <v>96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1282.0639999999999</v>
      </c>
      <c r="U452" s="15">
        <f t="shared" si="59"/>
        <v>53.41933333333327</v>
      </c>
      <c r="V452" s="135">
        <f t="shared" si="60"/>
        <v>321.51600000000008</v>
      </c>
      <c r="W452" s="103">
        <v>10899</v>
      </c>
      <c r="X452" s="136"/>
      <c r="Y452" s="135"/>
      <c r="Z452" s="114">
        <f t="shared" si="61"/>
        <v>96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3139.5520000000006</v>
      </c>
      <c r="U453" s="15">
        <f t="shared" si="59"/>
        <v>130.81466666666711</v>
      </c>
      <c r="V453" s="135">
        <f t="shared" si="60"/>
        <v>785.88799999999947</v>
      </c>
      <c r="X453" s="136"/>
      <c r="Y453" s="135"/>
      <c r="Z453" s="114">
        <f t="shared" si="61"/>
        <v>96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1803.7333333333336</v>
      </c>
      <c r="U454" s="15">
        <f t="shared" si="59"/>
        <v>75.946666666666715</v>
      </c>
      <c r="V454" s="135">
        <f t="shared" si="60"/>
        <v>475.66666666666652</v>
      </c>
      <c r="W454" s="103">
        <v>11040</v>
      </c>
      <c r="X454" s="136"/>
      <c r="Y454" s="135"/>
      <c r="Z454" s="114">
        <f t="shared" si="61"/>
        <v>95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1803.7333333333336</v>
      </c>
      <c r="U455" s="15">
        <f t="shared" si="59"/>
        <v>75.946666666666715</v>
      </c>
      <c r="V455" s="135">
        <f t="shared" si="60"/>
        <v>475.66666666666652</v>
      </c>
      <c r="W455" s="103">
        <v>11040</v>
      </c>
      <c r="X455" s="136"/>
      <c r="Y455" s="135"/>
      <c r="Z455" s="114">
        <f t="shared" si="61"/>
        <v>95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1803.7333333333336</v>
      </c>
      <c r="U456" s="15">
        <f t="shared" si="59"/>
        <v>75.946666666666715</v>
      </c>
      <c r="V456" s="135">
        <f t="shared" si="60"/>
        <v>475.66666666666652</v>
      </c>
      <c r="W456" s="103">
        <v>11040</v>
      </c>
      <c r="X456" s="136"/>
      <c r="Y456" s="135"/>
      <c r="Z456" s="114">
        <f t="shared" si="61"/>
        <v>95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1803.7333333333336</v>
      </c>
      <c r="U457" s="15">
        <f t="shared" si="59"/>
        <v>75.946666666666715</v>
      </c>
      <c r="V457" s="135">
        <f t="shared" si="60"/>
        <v>475.66666666666652</v>
      </c>
      <c r="W457" s="103">
        <v>11040</v>
      </c>
      <c r="X457" s="136"/>
      <c r="Y457" s="135"/>
      <c r="Z457" s="114">
        <f t="shared" si="61"/>
        <v>95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1803.7333333333336</v>
      </c>
      <c r="U458" s="15">
        <f t="shared" si="59"/>
        <v>75.946666666666715</v>
      </c>
      <c r="V458" s="135">
        <f t="shared" si="60"/>
        <v>475.66666666666652</v>
      </c>
      <c r="W458" s="103">
        <v>11040</v>
      </c>
      <c r="X458" s="136"/>
      <c r="Y458" s="135"/>
      <c r="Z458" s="114">
        <f t="shared" si="61"/>
        <v>95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2036.9899999999998</v>
      </c>
      <c r="U459" s="15">
        <f t="shared" si="59"/>
        <v>85.768000000000029</v>
      </c>
      <c r="V459" s="313">
        <f t="shared" si="60"/>
        <v>537.05000000000018</v>
      </c>
      <c r="W459" s="245">
        <v>11040</v>
      </c>
      <c r="X459" s="312"/>
      <c r="Y459" s="313"/>
      <c r="Z459" s="114">
        <f t="shared" si="61"/>
        <v>95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2036.9899999999998</v>
      </c>
      <c r="U460" s="15">
        <f t="shared" si="59"/>
        <v>85.768000000000029</v>
      </c>
      <c r="V460" s="313">
        <f t="shared" si="60"/>
        <v>537.05000000000018</v>
      </c>
      <c r="W460" s="245">
        <v>11040</v>
      </c>
      <c r="X460" s="312"/>
      <c r="Y460" s="313"/>
      <c r="Z460" s="114">
        <f t="shared" si="61"/>
        <v>95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2036.9899999999998</v>
      </c>
      <c r="U461" s="15">
        <f t="shared" si="59"/>
        <v>85.768000000000029</v>
      </c>
      <c r="V461" s="313">
        <f t="shared" si="60"/>
        <v>537.05000000000018</v>
      </c>
      <c r="W461" s="245">
        <v>11040</v>
      </c>
      <c r="X461" s="312"/>
      <c r="Y461" s="313"/>
      <c r="Z461" s="114">
        <f t="shared" si="61"/>
        <v>95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2036.9899999999998</v>
      </c>
      <c r="U462" s="15">
        <f t="shared" si="59"/>
        <v>85.768000000000029</v>
      </c>
      <c r="V462" s="313">
        <f t="shared" si="60"/>
        <v>537.05000000000018</v>
      </c>
      <c r="W462" s="245">
        <v>11040</v>
      </c>
      <c r="X462" s="312"/>
      <c r="Y462" s="313"/>
      <c r="Z462" s="114">
        <f t="shared" si="61"/>
        <v>95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2036.9899999999998</v>
      </c>
      <c r="U463" s="15">
        <f t="shared" si="59"/>
        <v>85.768000000000029</v>
      </c>
      <c r="V463" s="313">
        <f t="shared" si="60"/>
        <v>537.05000000000018</v>
      </c>
      <c r="W463" s="245">
        <v>11040</v>
      </c>
      <c r="X463" s="312"/>
      <c r="Y463" s="313"/>
      <c r="Z463" s="114">
        <f t="shared" si="61"/>
        <v>95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503.37333333333333</v>
      </c>
      <c r="U464" s="15">
        <f t="shared" si="59"/>
        <v>21.194666666666649</v>
      </c>
      <c r="V464" s="313">
        <f t="shared" si="60"/>
        <v>133.4666666666667</v>
      </c>
      <c r="W464" s="245">
        <v>11040</v>
      </c>
      <c r="X464" s="312"/>
      <c r="Y464" s="313"/>
      <c r="Z464" s="114">
        <f t="shared" si="61"/>
        <v>95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503.37333333333333</v>
      </c>
      <c r="U465" s="15">
        <f t="shared" si="59"/>
        <v>21.194666666666649</v>
      </c>
      <c r="V465" s="313">
        <f t="shared" si="60"/>
        <v>133.4666666666667</v>
      </c>
      <c r="W465" s="245">
        <v>11040</v>
      </c>
      <c r="X465" s="312"/>
      <c r="Y465" s="313"/>
      <c r="Z465" s="114">
        <f t="shared" si="61"/>
        <v>95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503.37333333333333</v>
      </c>
      <c r="U466" s="15">
        <f t="shared" si="59"/>
        <v>21.194666666666649</v>
      </c>
      <c r="V466" s="313">
        <f t="shared" si="60"/>
        <v>133.4666666666667</v>
      </c>
      <c r="W466" s="245">
        <v>11040</v>
      </c>
      <c r="X466" s="312"/>
      <c r="Y466" s="313"/>
      <c r="Z466" s="114">
        <f t="shared" si="61"/>
        <v>95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503.37333333333333</v>
      </c>
      <c r="U467" s="15">
        <f t="shared" si="59"/>
        <v>21.194666666666649</v>
      </c>
      <c r="V467" s="313">
        <f t="shared" si="60"/>
        <v>133.4666666666667</v>
      </c>
      <c r="W467" s="245">
        <v>11040</v>
      </c>
      <c r="X467" s="312"/>
      <c r="Y467" s="313"/>
      <c r="Z467" s="114">
        <f t="shared" si="61"/>
        <v>95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503.37333333333333</v>
      </c>
      <c r="U468" s="15">
        <f t="shared" si="59"/>
        <v>21.194666666666649</v>
      </c>
      <c r="V468" s="313">
        <f t="shared" si="60"/>
        <v>133.4666666666667</v>
      </c>
      <c r="W468" s="245">
        <v>11040</v>
      </c>
      <c r="X468" s="312"/>
      <c r="Y468" s="313"/>
      <c r="Z468" s="114">
        <f t="shared" si="61"/>
        <v>95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474.90499999999997</v>
      </c>
      <c r="U469" s="15">
        <f t="shared" si="59"/>
        <v>19.995999999999981</v>
      </c>
      <c r="V469" s="313">
        <f t="shared" si="60"/>
        <v>125.97500000000002</v>
      </c>
      <c r="W469" s="245">
        <v>11040</v>
      </c>
      <c r="X469" s="312"/>
      <c r="Y469" s="313"/>
      <c r="Z469" s="114">
        <f t="shared" si="61"/>
        <v>95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474.90499999999997</v>
      </c>
      <c r="U470" s="15">
        <f t="shared" si="59"/>
        <v>19.995999999999981</v>
      </c>
      <c r="V470" s="313">
        <f t="shared" si="60"/>
        <v>125.97500000000002</v>
      </c>
      <c r="W470" s="245">
        <v>11040</v>
      </c>
      <c r="X470" s="312"/>
      <c r="Y470" s="313"/>
      <c r="Z470" s="114">
        <f t="shared" si="61"/>
        <v>95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474.90499999999997</v>
      </c>
      <c r="U471" s="15">
        <f t="shared" si="59"/>
        <v>19.995999999999981</v>
      </c>
      <c r="V471" s="313">
        <f t="shared" si="60"/>
        <v>125.97500000000002</v>
      </c>
      <c r="W471" s="245">
        <v>11040</v>
      </c>
      <c r="X471" s="312"/>
      <c r="Y471" s="313"/>
      <c r="Z471" s="114">
        <f t="shared" si="61"/>
        <v>95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474.90499999999997</v>
      </c>
      <c r="U472" s="15">
        <f t="shared" si="59"/>
        <v>19.995999999999981</v>
      </c>
      <c r="V472" s="313">
        <f t="shared" si="60"/>
        <v>125.97500000000002</v>
      </c>
      <c r="W472" s="245">
        <v>11040</v>
      </c>
      <c r="X472" s="312"/>
      <c r="Y472" s="313"/>
      <c r="Z472" s="114">
        <f t="shared" si="61"/>
        <v>95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474.90499999999997</v>
      </c>
      <c r="U473" s="15">
        <f t="shared" si="59"/>
        <v>19.995999999999981</v>
      </c>
      <c r="V473" s="313">
        <f t="shared" si="60"/>
        <v>125.97500000000002</v>
      </c>
      <c r="W473" s="245">
        <v>11040</v>
      </c>
      <c r="X473" s="312"/>
      <c r="Y473" s="313"/>
      <c r="Z473" s="114">
        <f t="shared" si="61"/>
        <v>95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474.90499999999997</v>
      </c>
      <c r="U474" s="15">
        <f t="shared" si="59"/>
        <v>19.995999999999981</v>
      </c>
      <c r="V474" s="313">
        <f t="shared" si="60"/>
        <v>125.97500000000002</v>
      </c>
      <c r="W474" s="245">
        <v>11040</v>
      </c>
      <c r="X474" s="312"/>
      <c r="Y474" s="313"/>
      <c r="Z474" s="114">
        <f t="shared" si="61"/>
        <v>95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474.90499999999997</v>
      </c>
      <c r="U475" s="15">
        <f t="shared" si="59"/>
        <v>19.995999999999981</v>
      </c>
      <c r="V475" s="313">
        <f t="shared" si="60"/>
        <v>125.97500000000002</v>
      </c>
      <c r="W475" s="245">
        <v>11040</v>
      </c>
      <c r="X475" s="312"/>
      <c r="Y475" s="313"/>
      <c r="Z475" s="114">
        <f t="shared" si="61"/>
        <v>95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474.90499999999997</v>
      </c>
      <c r="U476" s="15">
        <f t="shared" si="59"/>
        <v>19.995999999999981</v>
      </c>
      <c r="V476" s="313">
        <f t="shared" si="60"/>
        <v>125.97500000000002</v>
      </c>
      <c r="W476" s="245">
        <v>11040</v>
      </c>
      <c r="X476" s="312"/>
      <c r="Y476" s="313"/>
      <c r="Z476" s="114">
        <f t="shared" si="61"/>
        <v>95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474.90499999999997</v>
      </c>
      <c r="U477" s="15">
        <f t="shared" si="59"/>
        <v>19.995999999999981</v>
      </c>
      <c r="V477" s="313">
        <f t="shared" si="60"/>
        <v>125.97500000000002</v>
      </c>
      <c r="W477" s="245">
        <v>11040</v>
      </c>
      <c r="X477" s="312"/>
      <c r="Y477" s="313"/>
      <c r="Z477" s="114">
        <f t="shared" si="61"/>
        <v>95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474.90499999999997</v>
      </c>
      <c r="U478" s="15">
        <f t="shared" si="59"/>
        <v>19.995999999999981</v>
      </c>
      <c r="V478" s="313">
        <f t="shared" si="60"/>
        <v>125.97500000000002</v>
      </c>
      <c r="W478" s="245">
        <v>11040</v>
      </c>
      <c r="X478" s="312"/>
      <c r="Y478" s="313"/>
      <c r="Z478" s="114">
        <f t="shared" si="61"/>
        <v>95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5534.0033333333331</v>
      </c>
      <c r="U479" s="15">
        <f t="shared" ref="U479:U542" si="65">T479-S479</f>
        <v>233.01066666666702</v>
      </c>
      <c r="V479" s="313">
        <f t="shared" ref="V479:V542" si="66">N479-T479</f>
        <v>1457.3166666666666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95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5534.0033333333331</v>
      </c>
      <c r="U480" s="15">
        <f t="shared" si="65"/>
        <v>233.01066666666702</v>
      </c>
      <c r="V480" s="313">
        <f t="shared" si="66"/>
        <v>1457.3166666666666</v>
      </c>
      <c r="W480" s="245">
        <v>11040</v>
      </c>
      <c r="X480" s="312"/>
      <c r="Y480" s="313"/>
      <c r="Z480" s="114">
        <f t="shared" si="67"/>
        <v>95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4808.5200000000004</v>
      </c>
      <c r="U481" s="15">
        <f t="shared" si="65"/>
        <v>202.46399999999994</v>
      </c>
      <c r="V481" s="313">
        <f t="shared" si="66"/>
        <v>1266.3999999999996</v>
      </c>
      <c r="W481" s="245">
        <v>11040</v>
      </c>
      <c r="X481" s="312"/>
      <c r="Y481" s="313"/>
      <c r="Z481" s="114">
        <f t="shared" si="67"/>
        <v>95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4808.5200000000004</v>
      </c>
      <c r="U482" s="15">
        <f t="shared" si="65"/>
        <v>202.46399999999994</v>
      </c>
      <c r="V482" s="313">
        <f t="shared" si="66"/>
        <v>1266.3999999999996</v>
      </c>
      <c r="W482" s="245">
        <v>11040</v>
      </c>
      <c r="X482" s="312"/>
      <c r="Y482" s="313"/>
      <c r="Z482" s="114">
        <f t="shared" si="67"/>
        <v>95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4808.5200000000004</v>
      </c>
      <c r="U483" s="15">
        <f t="shared" si="65"/>
        <v>202.46399999999994</v>
      </c>
      <c r="V483" s="313">
        <f t="shared" si="66"/>
        <v>1266.3999999999996</v>
      </c>
      <c r="W483" s="245">
        <v>11040</v>
      </c>
      <c r="X483" s="312"/>
      <c r="Y483" s="313"/>
      <c r="Z483" s="114">
        <f t="shared" si="67"/>
        <v>95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4808.5200000000004</v>
      </c>
      <c r="U484" s="15">
        <f t="shared" si="65"/>
        <v>202.46399999999994</v>
      </c>
      <c r="V484" s="313">
        <f t="shared" si="66"/>
        <v>1266.3999999999996</v>
      </c>
      <c r="W484" s="245">
        <v>11040</v>
      </c>
      <c r="X484" s="312"/>
      <c r="Y484" s="313"/>
      <c r="Z484" s="114">
        <f t="shared" si="67"/>
        <v>95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4808.5200000000004</v>
      </c>
      <c r="U485" s="15">
        <f t="shared" si="65"/>
        <v>202.46399999999994</v>
      </c>
      <c r="V485" s="313">
        <f t="shared" si="66"/>
        <v>1266.3999999999996</v>
      </c>
      <c r="W485" s="245">
        <v>11040</v>
      </c>
      <c r="X485" s="312"/>
      <c r="Y485" s="313"/>
      <c r="Z485" s="114">
        <f t="shared" si="67"/>
        <v>95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17.574999999999996</v>
      </c>
      <c r="U486" s="15">
        <f t="shared" si="65"/>
        <v>0.73999999999999844</v>
      </c>
      <c r="V486" s="313">
        <f t="shared" si="66"/>
        <v>5.6250000000000036</v>
      </c>
      <c r="W486" s="245">
        <v>11040</v>
      </c>
      <c r="X486" s="312"/>
      <c r="Y486" s="313"/>
      <c r="Z486" s="114">
        <f t="shared" si="67"/>
        <v>95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17.574999999999996</v>
      </c>
      <c r="U487" s="15">
        <f t="shared" si="65"/>
        <v>0.73999999999999844</v>
      </c>
      <c r="V487" s="313">
        <f t="shared" si="66"/>
        <v>5.6250000000000036</v>
      </c>
      <c r="W487" s="245">
        <v>11040</v>
      </c>
      <c r="X487" s="312"/>
      <c r="Y487" s="313"/>
      <c r="Z487" s="114">
        <f t="shared" si="67"/>
        <v>95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17.574999999999996</v>
      </c>
      <c r="U488" s="15">
        <f t="shared" si="65"/>
        <v>0.73999999999999844</v>
      </c>
      <c r="V488" s="313">
        <f t="shared" si="66"/>
        <v>5.6250000000000036</v>
      </c>
      <c r="W488" s="245">
        <v>11040</v>
      </c>
      <c r="X488" s="312"/>
      <c r="Y488" s="313"/>
      <c r="Z488" s="114">
        <f t="shared" si="67"/>
        <v>95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17.574999999999996</v>
      </c>
      <c r="U489" s="15">
        <f t="shared" si="65"/>
        <v>0.73999999999999844</v>
      </c>
      <c r="V489" s="313">
        <f t="shared" si="66"/>
        <v>5.6250000000000036</v>
      </c>
      <c r="W489" s="245">
        <v>11040</v>
      </c>
      <c r="X489" s="312"/>
      <c r="Y489" s="313"/>
      <c r="Z489" s="114">
        <f t="shared" si="67"/>
        <v>95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17.574999999999996</v>
      </c>
      <c r="U490" s="15">
        <f t="shared" si="65"/>
        <v>0.73999999999999844</v>
      </c>
      <c r="V490" s="313">
        <f t="shared" si="66"/>
        <v>5.6250000000000036</v>
      </c>
      <c r="W490" s="245">
        <v>11040</v>
      </c>
      <c r="X490" s="312"/>
      <c r="Y490" s="313"/>
      <c r="Z490" s="114">
        <f t="shared" si="67"/>
        <v>95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17.574999999999996</v>
      </c>
      <c r="U491" s="15">
        <f t="shared" si="65"/>
        <v>0.73999999999999844</v>
      </c>
      <c r="V491" s="313">
        <f t="shared" si="66"/>
        <v>5.6250000000000036</v>
      </c>
      <c r="W491" s="245">
        <v>11040</v>
      </c>
      <c r="X491" s="312"/>
      <c r="Y491" s="313"/>
      <c r="Z491" s="114">
        <f t="shared" si="67"/>
        <v>95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17.574999999999996</v>
      </c>
      <c r="U492" s="15">
        <f t="shared" si="65"/>
        <v>0.73999999999999844</v>
      </c>
      <c r="V492" s="313">
        <f t="shared" si="66"/>
        <v>5.6250000000000036</v>
      </c>
      <c r="W492" s="245">
        <v>11040</v>
      </c>
      <c r="X492" s="312"/>
      <c r="Y492" s="313"/>
      <c r="Z492" s="114">
        <f t="shared" si="67"/>
        <v>95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17.574999999999996</v>
      </c>
      <c r="U493" s="15">
        <f t="shared" si="65"/>
        <v>0.73999999999999844</v>
      </c>
      <c r="V493" s="313">
        <f t="shared" si="66"/>
        <v>5.6250000000000036</v>
      </c>
      <c r="W493" s="245">
        <v>11040</v>
      </c>
      <c r="X493" s="312"/>
      <c r="Y493" s="313"/>
      <c r="Z493" s="114">
        <f t="shared" si="67"/>
        <v>95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17.574999999999996</v>
      </c>
      <c r="U494" s="15">
        <f t="shared" si="65"/>
        <v>0.73999999999999844</v>
      </c>
      <c r="V494" s="313">
        <f t="shared" si="66"/>
        <v>5.6250000000000036</v>
      </c>
      <c r="W494" s="245">
        <v>11040</v>
      </c>
      <c r="X494" s="312"/>
      <c r="Y494" s="313"/>
      <c r="Z494" s="114">
        <f t="shared" si="67"/>
        <v>95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17.574999999999996</v>
      </c>
      <c r="U495" s="15">
        <f t="shared" si="65"/>
        <v>0.73999999999999844</v>
      </c>
      <c r="V495" s="313">
        <f t="shared" si="66"/>
        <v>5.6250000000000036</v>
      </c>
      <c r="W495" s="245">
        <v>11040</v>
      </c>
      <c r="X495" s="312"/>
      <c r="Y495" s="313"/>
      <c r="Z495" s="114">
        <f t="shared" si="67"/>
        <v>95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17.574999999999996</v>
      </c>
      <c r="U496" s="15">
        <f t="shared" si="65"/>
        <v>0.73999999999999844</v>
      </c>
      <c r="V496" s="313">
        <f t="shared" si="66"/>
        <v>5.6250000000000036</v>
      </c>
      <c r="W496" s="245">
        <v>11040</v>
      </c>
      <c r="X496" s="312"/>
      <c r="Y496" s="313"/>
      <c r="Z496" s="114">
        <f t="shared" si="67"/>
        <v>95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17.574999999999996</v>
      </c>
      <c r="U497" s="15">
        <f t="shared" si="65"/>
        <v>0.73999999999999844</v>
      </c>
      <c r="V497" s="313">
        <f t="shared" si="66"/>
        <v>5.6250000000000036</v>
      </c>
      <c r="W497" s="245">
        <v>11040</v>
      </c>
      <c r="X497" s="312"/>
      <c r="Y497" s="313"/>
      <c r="Z497" s="114">
        <f t="shared" si="67"/>
        <v>95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17.574999999999996</v>
      </c>
      <c r="U498" s="15">
        <f t="shared" si="65"/>
        <v>0.73999999999999844</v>
      </c>
      <c r="V498" s="313">
        <f t="shared" si="66"/>
        <v>5.6250000000000036</v>
      </c>
      <c r="W498" s="245">
        <v>11040</v>
      </c>
      <c r="X498" s="312"/>
      <c r="Y498" s="313"/>
      <c r="Z498" s="114">
        <f t="shared" si="67"/>
        <v>95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17.574999999999996</v>
      </c>
      <c r="U499" s="15">
        <f t="shared" si="65"/>
        <v>0.73999999999999844</v>
      </c>
      <c r="V499" s="313">
        <f t="shared" si="66"/>
        <v>5.6250000000000036</v>
      </c>
      <c r="W499" s="245">
        <v>11040</v>
      </c>
      <c r="X499" s="312"/>
      <c r="Y499" s="313"/>
      <c r="Z499" s="114">
        <f t="shared" si="67"/>
        <v>95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17.574999999999996</v>
      </c>
      <c r="U500" s="15">
        <f t="shared" si="65"/>
        <v>0.73999999999999844</v>
      </c>
      <c r="V500" s="313">
        <f t="shared" si="66"/>
        <v>5.6250000000000036</v>
      </c>
      <c r="W500" s="245">
        <v>11040</v>
      </c>
      <c r="X500" s="312"/>
      <c r="Y500" s="313"/>
      <c r="Z500" s="114">
        <f t="shared" si="67"/>
        <v>95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17.574999999999996</v>
      </c>
      <c r="U501" s="15">
        <f t="shared" si="65"/>
        <v>0.73999999999999844</v>
      </c>
      <c r="V501" s="313">
        <f t="shared" si="66"/>
        <v>5.6250000000000036</v>
      </c>
      <c r="W501" s="245">
        <v>11040</v>
      </c>
      <c r="X501" s="312"/>
      <c r="Y501" s="313"/>
      <c r="Z501" s="114">
        <f t="shared" si="67"/>
        <v>95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17.574999999999996</v>
      </c>
      <c r="U502" s="15">
        <f t="shared" si="65"/>
        <v>0.73999999999999844</v>
      </c>
      <c r="V502" s="313">
        <f t="shared" si="66"/>
        <v>5.6250000000000036</v>
      </c>
      <c r="W502" s="245">
        <v>11040</v>
      </c>
      <c r="X502" s="312"/>
      <c r="Y502" s="313"/>
      <c r="Z502" s="114">
        <f t="shared" si="67"/>
        <v>95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17.574999999999996</v>
      </c>
      <c r="U503" s="15">
        <f t="shared" si="65"/>
        <v>0.73999999999999844</v>
      </c>
      <c r="V503" s="313">
        <f t="shared" si="66"/>
        <v>5.6250000000000036</v>
      </c>
      <c r="W503" s="245">
        <v>11040</v>
      </c>
      <c r="X503" s="312"/>
      <c r="Y503" s="313"/>
      <c r="Z503" s="114">
        <f t="shared" si="67"/>
        <v>95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17.574999999999996</v>
      </c>
      <c r="U504" s="15">
        <f t="shared" si="65"/>
        <v>0.73999999999999844</v>
      </c>
      <c r="V504" s="313">
        <f t="shared" si="66"/>
        <v>5.6250000000000036</v>
      </c>
      <c r="W504" s="245">
        <v>11040</v>
      </c>
      <c r="X504" s="312"/>
      <c r="Y504" s="313"/>
      <c r="Z504" s="114">
        <f t="shared" si="67"/>
        <v>95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17.574999999999996</v>
      </c>
      <c r="U505" s="15">
        <f t="shared" si="65"/>
        <v>0.73999999999999844</v>
      </c>
      <c r="V505" s="313">
        <f t="shared" si="66"/>
        <v>5.6250000000000036</v>
      </c>
      <c r="W505" s="245">
        <v>11040</v>
      </c>
      <c r="X505" s="312"/>
      <c r="Y505" s="313"/>
      <c r="Z505" s="114">
        <f t="shared" si="67"/>
        <v>95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17.574999999999996</v>
      </c>
      <c r="U506" s="15">
        <f t="shared" si="65"/>
        <v>0.73999999999999844</v>
      </c>
      <c r="V506" s="313">
        <f t="shared" si="66"/>
        <v>5.6250000000000036</v>
      </c>
      <c r="W506" s="245">
        <v>11040</v>
      </c>
      <c r="X506" s="312"/>
      <c r="Y506" s="313"/>
      <c r="Z506" s="114">
        <f t="shared" si="67"/>
        <v>95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17.574999999999996</v>
      </c>
      <c r="U507" s="15">
        <f t="shared" si="65"/>
        <v>0.73999999999999844</v>
      </c>
      <c r="V507" s="313">
        <f t="shared" si="66"/>
        <v>5.6250000000000036</v>
      </c>
      <c r="W507" s="245">
        <v>11040</v>
      </c>
      <c r="X507" s="312"/>
      <c r="Y507" s="313"/>
      <c r="Z507" s="114">
        <f t="shared" si="67"/>
        <v>95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17.574999999999996</v>
      </c>
      <c r="U508" s="15">
        <f t="shared" si="65"/>
        <v>0.73999999999999844</v>
      </c>
      <c r="V508" s="313">
        <f t="shared" si="66"/>
        <v>5.6250000000000036</v>
      </c>
      <c r="W508" s="245">
        <v>11040</v>
      </c>
      <c r="X508" s="312"/>
      <c r="Y508" s="313"/>
      <c r="Z508" s="114">
        <f t="shared" si="67"/>
        <v>95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17.574999999999996</v>
      </c>
      <c r="U509" s="15">
        <f t="shared" si="65"/>
        <v>0.73999999999999844</v>
      </c>
      <c r="V509" s="313">
        <f t="shared" si="66"/>
        <v>5.6250000000000036</v>
      </c>
      <c r="W509" s="245">
        <v>11040</v>
      </c>
      <c r="X509" s="312"/>
      <c r="Y509" s="313"/>
      <c r="Z509" s="114">
        <f t="shared" si="67"/>
        <v>95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17.574999999999996</v>
      </c>
      <c r="U510" s="15">
        <f t="shared" si="65"/>
        <v>0.73999999999999844</v>
      </c>
      <c r="V510" s="313">
        <f t="shared" si="66"/>
        <v>5.6250000000000036</v>
      </c>
      <c r="W510" s="245">
        <v>11040</v>
      </c>
      <c r="X510" s="312"/>
      <c r="Y510" s="313"/>
      <c r="Z510" s="114">
        <f t="shared" si="67"/>
        <v>95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17.574999999999996</v>
      </c>
      <c r="U511" s="15">
        <f t="shared" si="65"/>
        <v>0.73999999999999844</v>
      </c>
      <c r="V511" s="313">
        <f t="shared" si="66"/>
        <v>5.6250000000000036</v>
      </c>
      <c r="W511" s="245">
        <v>11040</v>
      </c>
      <c r="X511" s="312"/>
      <c r="Y511" s="313"/>
      <c r="Z511" s="114">
        <f t="shared" si="67"/>
        <v>95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17.574999999999996</v>
      </c>
      <c r="U512" s="15">
        <f t="shared" si="65"/>
        <v>0.73999999999999844</v>
      </c>
      <c r="V512" s="313">
        <f t="shared" si="66"/>
        <v>5.6250000000000036</v>
      </c>
      <c r="W512" s="245">
        <v>11040</v>
      </c>
      <c r="X512" s="312"/>
      <c r="Y512" s="313"/>
      <c r="Z512" s="114">
        <f t="shared" si="67"/>
        <v>95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17.574999999999996</v>
      </c>
      <c r="U513" s="15">
        <f t="shared" si="65"/>
        <v>0.73999999999999844</v>
      </c>
      <c r="V513" s="313">
        <f t="shared" si="66"/>
        <v>5.6250000000000036</v>
      </c>
      <c r="W513" s="245">
        <v>11040</v>
      </c>
      <c r="X513" s="312"/>
      <c r="Y513" s="313"/>
      <c r="Z513" s="114">
        <f t="shared" si="67"/>
        <v>95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17.574999999999996</v>
      </c>
      <c r="U514" s="15">
        <f t="shared" si="65"/>
        <v>0.73999999999999844</v>
      </c>
      <c r="V514" s="313">
        <f t="shared" si="66"/>
        <v>5.6250000000000036</v>
      </c>
      <c r="W514" s="245">
        <v>11040</v>
      </c>
      <c r="X514" s="312"/>
      <c r="Y514" s="313"/>
      <c r="Z514" s="114">
        <f t="shared" si="67"/>
        <v>95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17.574999999999996</v>
      </c>
      <c r="U515" s="15">
        <f t="shared" si="65"/>
        <v>0.73999999999999844</v>
      </c>
      <c r="V515" s="313">
        <f t="shared" si="66"/>
        <v>5.6250000000000036</v>
      </c>
      <c r="W515" s="245">
        <v>11040</v>
      </c>
      <c r="X515" s="312"/>
      <c r="Y515" s="313"/>
      <c r="Z515" s="114">
        <f t="shared" si="67"/>
        <v>95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17.574999999999996</v>
      </c>
      <c r="U516" s="15">
        <f t="shared" si="65"/>
        <v>0.73999999999999844</v>
      </c>
      <c r="V516" s="313">
        <f t="shared" si="66"/>
        <v>5.6250000000000036</v>
      </c>
      <c r="W516" s="245">
        <v>11040</v>
      </c>
      <c r="X516" s="312"/>
      <c r="Y516" s="313"/>
      <c r="Z516" s="114">
        <f t="shared" si="67"/>
        <v>95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17.574999999999996</v>
      </c>
      <c r="U517" s="15">
        <f t="shared" si="65"/>
        <v>0.73999999999999844</v>
      </c>
      <c r="V517" s="313">
        <f t="shared" si="66"/>
        <v>5.6250000000000036</v>
      </c>
      <c r="W517" s="245">
        <v>11040</v>
      </c>
      <c r="X517" s="312"/>
      <c r="Y517" s="313"/>
      <c r="Z517" s="114">
        <f t="shared" si="67"/>
        <v>95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17.574999999999996</v>
      </c>
      <c r="U518" s="15">
        <f t="shared" si="65"/>
        <v>0.73999999999999844</v>
      </c>
      <c r="V518" s="313">
        <f t="shared" si="66"/>
        <v>5.6250000000000036</v>
      </c>
      <c r="W518" s="245">
        <v>11040</v>
      </c>
      <c r="X518" s="312"/>
      <c r="Y518" s="313"/>
      <c r="Z518" s="114">
        <f t="shared" si="67"/>
        <v>95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17.574999999999996</v>
      </c>
      <c r="U519" s="15">
        <f t="shared" si="65"/>
        <v>0.73999999999999844</v>
      </c>
      <c r="V519" s="313">
        <f t="shared" si="66"/>
        <v>5.6250000000000036</v>
      </c>
      <c r="W519" s="245">
        <v>11040</v>
      </c>
      <c r="X519" s="312"/>
      <c r="Y519" s="313"/>
      <c r="Z519" s="114">
        <f t="shared" si="67"/>
        <v>95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17.574999999999996</v>
      </c>
      <c r="U520" s="15">
        <f t="shared" si="65"/>
        <v>0.73999999999999844</v>
      </c>
      <c r="V520" s="313">
        <f t="shared" si="66"/>
        <v>5.6250000000000036</v>
      </c>
      <c r="W520" s="245">
        <v>11040</v>
      </c>
      <c r="X520" s="312"/>
      <c r="Y520" s="313"/>
      <c r="Z520" s="114">
        <f t="shared" si="67"/>
        <v>95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17.574999999999996</v>
      </c>
      <c r="U521" s="15">
        <f t="shared" si="65"/>
        <v>0.73999999999999844</v>
      </c>
      <c r="V521" s="313">
        <f t="shared" si="66"/>
        <v>5.6250000000000036</v>
      </c>
      <c r="W521" s="245">
        <v>11040</v>
      </c>
      <c r="X521" s="312"/>
      <c r="Y521" s="313"/>
      <c r="Z521" s="114">
        <f t="shared" si="67"/>
        <v>95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17.574999999999996</v>
      </c>
      <c r="U522" s="15">
        <f t="shared" si="65"/>
        <v>0.73999999999999844</v>
      </c>
      <c r="V522" s="313">
        <f t="shared" si="66"/>
        <v>5.6250000000000036</v>
      </c>
      <c r="W522" s="245">
        <v>11040</v>
      </c>
      <c r="X522" s="312"/>
      <c r="Y522" s="313"/>
      <c r="Z522" s="114">
        <f t="shared" si="67"/>
        <v>95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17.574999999999996</v>
      </c>
      <c r="U523" s="15">
        <f t="shared" si="65"/>
        <v>0.73999999999999844</v>
      </c>
      <c r="V523" s="313">
        <f t="shared" si="66"/>
        <v>5.6250000000000036</v>
      </c>
      <c r="W523" s="245">
        <v>11040</v>
      </c>
      <c r="X523" s="312"/>
      <c r="Y523" s="313"/>
      <c r="Z523" s="114">
        <f t="shared" si="67"/>
        <v>95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17.574999999999996</v>
      </c>
      <c r="U524" s="15">
        <f t="shared" si="65"/>
        <v>0.73999999999999844</v>
      </c>
      <c r="V524" s="313">
        <f t="shared" si="66"/>
        <v>5.6250000000000036</v>
      </c>
      <c r="W524" s="245">
        <v>11040</v>
      </c>
      <c r="X524" s="312"/>
      <c r="Y524" s="313"/>
      <c r="Z524" s="114">
        <f t="shared" si="67"/>
        <v>95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17.574999999999996</v>
      </c>
      <c r="U525" s="15">
        <f t="shared" si="65"/>
        <v>0.73999999999999844</v>
      </c>
      <c r="V525" s="313">
        <f t="shared" si="66"/>
        <v>5.6250000000000036</v>
      </c>
      <c r="W525" s="245">
        <v>11040</v>
      </c>
      <c r="X525" s="312"/>
      <c r="Y525" s="313"/>
      <c r="Z525" s="114">
        <f t="shared" si="67"/>
        <v>95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17.574999999999996</v>
      </c>
      <c r="U526" s="15">
        <f t="shared" si="65"/>
        <v>0.73999999999999844</v>
      </c>
      <c r="V526" s="313">
        <f t="shared" si="66"/>
        <v>5.6250000000000036</v>
      </c>
      <c r="W526" s="245">
        <v>11040</v>
      </c>
      <c r="X526" s="312"/>
      <c r="Y526" s="313"/>
      <c r="Z526" s="114">
        <f t="shared" si="67"/>
        <v>95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17.574999999999996</v>
      </c>
      <c r="U527" s="15">
        <f t="shared" si="65"/>
        <v>0.73999999999999844</v>
      </c>
      <c r="V527" s="313">
        <f t="shared" si="66"/>
        <v>5.6250000000000036</v>
      </c>
      <c r="W527" s="245">
        <v>11040</v>
      </c>
      <c r="X527" s="312"/>
      <c r="Y527" s="313"/>
      <c r="Z527" s="114">
        <f t="shared" si="67"/>
        <v>95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17.574999999999996</v>
      </c>
      <c r="U528" s="15">
        <f t="shared" si="65"/>
        <v>0.73999999999999844</v>
      </c>
      <c r="V528" s="313">
        <f t="shared" si="66"/>
        <v>5.6250000000000036</v>
      </c>
      <c r="W528" s="245">
        <v>11040</v>
      </c>
      <c r="X528" s="312"/>
      <c r="Y528" s="313"/>
      <c r="Z528" s="114">
        <f t="shared" si="67"/>
        <v>95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17.574999999999996</v>
      </c>
      <c r="U529" s="15">
        <f t="shared" si="65"/>
        <v>0.73999999999999844</v>
      </c>
      <c r="V529" s="313">
        <f t="shared" si="66"/>
        <v>5.6250000000000036</v>
      </c>
      <c r="W529" s="245">
        <v>11040</v>
      </c>
      <c r="X529" s="312"/>
      <c r="Y529" s="313"/>
      <c r="Z529" s="114">
        <f t="shared" si="67"/>
        <v>95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17.574999999999996</v>
      </c>
      <c r="U530" s="15">
        <f t="shared" si="65"/>
        <v>0.73999999999999844</v>
      </c>
      <c r="V530" s="313">
        <f t="shared" si="66"/>
        <v>5.6250000000000036</v>
      </c>
      <c r="W530" s="245">
        <v>11040</v>
      </c>
      <c r="X530" s="312"/>
      <c r="Y530" s="313"/>
      <c r="Z530" s="114">
        <f t="shared" si="67"/>
        <v>95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17.574999999999996</v>
      </c>
      <c r="U531" s="15">
        <f t="shared" si="65"/>
        <v>0.73999999999999844</v>
      </c>
      <c r="V531" s="313">
        <f t="shared" si="66"/>
        <v>5.6250000000000036</v>
      </c>
      <c r="W531" s="245">
        <v>11040</v>
      </c>
      <c r="X531" s="312"/>
      <c r="Y531" s="313"/>
      <c r="Z531" s="114">
        <f t="shared" si="67"/>
        <v>95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17.574999999999996</v>
      </c>
      <c r="U532" s="15">
        <f t="shared" si="65"/>
        <v>0.73999999999999844</v>
      </c>
      <c r="V532" s="313">
        <f t="shared" si="66"/>
        <v>5.6250000000000036</v>
      </c>
      <c r="W532" s="245">
        <v>11040</v>
      </c>
      <c r="X532" s="312"/>
      <c r="Y532" s="313"/>
      <c r="Z532" s="114">
        <f t="shared" si="67"/>
        <v>95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17.574999999999996</v>
      </c>
      <c r="U533" s="15">
        <f t="shared" si="65"/>
        <v>0.73999999999999844</v>
      </c>
      <c r="V533" s="313">
        <f t="shared" si="66"/>
        <v>5.6250000000000036</v>
      </c>
      <c r="W533" s="245">
        <v>11040</v>
      </c>
      <c r="X533" s="312"/>
      <c r="Y533" s="313"/>
      <c r="Z533" s="114">
        <f t="shared" si="67"/>
        <v>95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17.574999999999996</v>
      </c>
      <c r="U534" s="15">
        <f t="shared" si="65"/>
        <v>0.73999999999999844</v>
      </c>
      <c r="V534" s="313">
        <f t="shared" si="66"/>
        <v>5.6250000000000036</v>
      </c>
      <c r="W534" s="245">
        <v>11040</v>
      </c>
      <c r="X534" s="312"/>
      <c r="Y534" s="313"/>
      <c r="Z534" s="114">
        <f t="shared" si="67"/>
        <v>95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17.574999999999996</v>
      </c>
      <c r="U535" s="15">
        <f t="shared" si="65"/>
        <v>0.73999999999999844</v>
      </c>
      <c r="V535" s="313">
        <f t="shared" si="66"/>
        <v>5.6250000000000036</v>
      </c>
      <c r="W535" s="245">
        <v>11040</v>
      </c>
      <c r="X535" s="312"/>
      <c r="Y535" s="313"/>
      <c r="Z535" s="114">
        <f t="shared" si="67"/>
        <v>95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17.574999999999996</v>
      </c>
      <c r="U536" s="15">
        <f t="shared" si="65"/>
        <v>0.73999999999999844</v>
      </c>
      <c r="V536" s="313">
        <f t="shared" si="66"/>
        <v>5.6250000000000036</v>
      </c>
      <c r="W536" s="245">
        <v>11040</v>
      </c>
      <c r="X536" s="312"/>
      <c r="Y536" s="313"/>
      <c r="Z536" s="114">
        <f t="shared" si="67"/>
        <v>95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17.574999999999996</v>
      </c>
      <c r="U537" s="15">
        <f t="shared" si="65"/>
        <v>0.73999999999999844</v>
      </c>
      <c r="V537" s="313">
        <f t="shared" si="66"/>
        <v>5.6250000000000036</v>
      </c>
      <c r="W537" s="245">
        <v>11040</v>
      </c>
      <c r="X537" s="312"/>
      <c r="Y537" s="313"/>
      <c r="Z537" s="114">
        <f t="shared" si="67"/>
        <v>95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17.574999999999996</v>
      </c>
      <c r="U538" s="15">
        <f t="shared" si="65"/>
        <v>0.73999999999999844</v>
      </c>
      <c r="V538" s="313">
        <f t="shared" si="66"/>
        <v>5.6250000000000036</v>
      </c>
      <c r="W538" s="245">
        <v>11040</v>
      </c>
      <c r="X538" s="312"/>
      <c r="Y538" s="313"/>
      <c r="Z538" s="114">
        <f t="shared" si="67"/>
        <v>95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17.574999999999996</v>
      </c>
      <c r="U539" s="15">
        <f t="shared" si="65"/>
        <v>0.73999999999999844</v>
      </c>
      <c r="V539" s="313">
        <f t="shared" si="66"/>
        <v>5.6250000000000036</v>
      </c>
      <c r="W539" s="245">
        <v>11040</v>
      </c>
      <c r="X539" s="312"/>
      <c r="Y539" s="313"/>
      <c r="Z539" s="114">
        <f t="shared" si="67"/>
        <v>95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17.574999999999996</v>
      </c>
      <c r="U540" s="15">
        <f t="shared" si="65"/>
        <v>0.73999999999999844</v>
      </c>
      <c r="V540" s="313">
        <f t="shared" si="66"/>
        <v>5.6250000000000036</v>
      </c>
      <c r="W540" s="245">
        <v>11040</v>
      </c>
      <c r="X540" s="312"/>
      <c r="Y540" s="313"/>
      <c r="Z540" s="114">
        <f t="shared" si="67"/>
        <v>95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17.574999999999996</v>
      </c>
      <c r="U541" s="15">
        <f t="shared" si="65"/>
        <v>0.73999999999999844</v>
      </c>
      <c r="V541" s="313">
        <f t="shared" si="66"/>
        <v>5.6250000000000036</v>
      </c>
      <c r="W541" s="245">
        <v>11040</v>
      </c>
      <c r="X541" s="312"/>
      <c r="Y541" s="313"/>
      <c r="Z541" s="114">
        <f t="shared" si="67"/>
        <v>95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17.574999999999996</v>
      </c>
      <c r="U542" s="15">
        <f t="shared" si="65"/>
        <v>0.73999999999999844</v>
      </c>
      <c r="V542" s="313">
        <f t="shared" si="66"/>
        <v>5.6250000000000036</v>
      </c>
      <c r="W542" s="245">
        <v>11040</v>
      </c>
      <c r="X542" s="312"/>
      <c r="Y542" s="313"/>
      <c r="Z542" s="114">
        <f t="shared" si="67"/>
        <v>95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17.574999999999996</v>
      </c>
      <c r="U543" s="15">
        <f t="shared" ref="U543:U605" si="71">T543-S543</f>
        <v>0.73999999999999844</v>
      </c>
      <c r="V543" s="313">
        <f t="shared" ref="V543:V605" si="72">N543-T543</f>
        <v>5.6250000000000036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95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17.574999999999996</v>
      </c>
      <c r="U544" s="15">
        <f t="shared" si="71"/>
        <v>0.73999999999999844</v>
      </c>
      <c r="V544" s="313">
        <f t="shared" si="72"/>
        <v>5.6250000000000036</v>
      </c>
      <c r="W544" s="245">
        <v>11040</v>
      </c>
      <c r="X544" s="312"/>
      <c r="Y544" s="313"/>
      <c r="Z544" s="114">
        <f t="shared" si="73"/>
        <v>95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17.574999999999996</v>
      </c>
      <c r="U545" s="15">
        <f t="shared" si="71"/>
        <v>0.73999999999999844</v>
      </c>
      <c r="V545" s="313">
        <f t="shared" si="72"/>
        <v>5.6250000000000036</v>
      </c>
      <c r="W545" s="245">
        <v>11040</v>
      </c>
      <c r="X545" s="312"/>
      <c r="Y545" s="313"/>
      <c r="Z545" s="114">
        <f t="shared" si="73"/>
        <v>95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17.574999999999996</v>
      </c>
      <c r="U546" s="15">
        <f t="shared" si="71"/>
        <v>0.73999999999999844</v>
      </c>
      <c r="V546" s="313">
        <f t="shared" si="72"/>
        <v>5.6250000000000036</v>
      </c>
      <c r="W546" s="245">
        <v>11040</v>
      </c>
      <c r="X546" s="312"/>
      <c r="Y546" s="313"/>
      <c r="Z546" s="114">
        <f t="shared" si="73"/>
        <v>95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17.574999999999996</v>
      </c>
      <c r="U547" s="15">
        <f t="shared" si="71"/>
        <v>0.73999999999999844</v>
      </c>
      <c r="V547" s="313">
        <f t="shared" si="72"/>
        <v>5.6250000000000036</v>
      </c>
      <c r="W547" s="245">
        <v>11040</v>
      </c>
      <c r="X547" s="312"/>
      <c r="Y547" s="313"/>
      <c r="Z547" s="114">
        <f t="shared" si="73"/>
        <v>95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17.574999999999996</v>
      </c>
      <c r="U548" s="15">
        <f t="shared" si="71"/>
        <v>0.73999999999999844</v>
      </c>
      <c r="V548" s="313">
        <f t="shared" si="72"/>
        <v>5.6250000000000036</v>
      </c>
      <c r="W548" s="245">
        <v>11040</v>
      </c>
      <c r="X548" s="312"/>
      <c r="Y548" s="313"/>
      <c r="Z548" s="114">
        <f t="shared" si="73"/>
        <v>95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17.574999999999996</v>
      </c>
      <c r="U549" s="15">
        <f t="shared" si="71"/>
        <v>0.73999999999999844</v>
      </c>
      <c r="V549" s="313">
        <f t="shared" si="72"/>
        <v>5.6250000000000036</v>
      </c>
      <c r="W549" s="245">
        <v>11040</v>
      </c>
      <c r="X549" s="312"/>
      <c r="Y549" s="313"/>
      <c r="Z549" s="114">
        <f t="shared" si="73"/>
        <v>95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5509.208333333333</v>
      </c>
      <c r="U550" s="15">
        <f t="shared" si="71"/>
        <v>231.96666666666624</v>
      </c>
      <c r="V550" s="313">
        <f t="shared" si="72"/>
        <v>1450.791666666667</v>
      </c>
      <c r="W550" s="245">
        <v>11040</v>
      </c>
      <c r="X550" s="312"/>
      <c r="Y550" s="313"/>
      <c r="Z550" s="114">
        <f t="shared" si="73"/>
        <v>95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1563.1264374999998</v>
      </c>
      <c r="U551" s="15">
        <f t="shared" si="71"/>
        <v>65.815849999999955</v>
      </c>
      <c r="V551" s="313">
        <f t="shared" si="72"/>
        <v>412.34906250000017</v>
      </c>
      <c r="W551" s="245">
        <v>11040</v>
      </c>
      <c r="X551" s="312"/>
      <c r="Y551" s="313"/>
      <c r="Z551" s="114">
        <f t="shared" si="73"/>
        <v>95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1563.1264374999998</v>
      </c>
      <c r="U552" s="15">
        <f t="shared" si="71"/>
        <v>65.815849999999955</v>
      </c>
      <c r="V552" s="313">
        <f t="shared" si="72"/>
        <v>412.34906250000017</v>
      </c>
      <c r="W552" s="245">
        <v>11040</v>
      </c>
      <c r="X552" s="312"/>
      <c r="Y552" s="313"/>
      <c r="Z552" s="114">
        <f t="shared" si="73"/>
        <v>95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1563.1264374999998</v>
      </c>
      <c r="U553" s="15">
        <f t="shared" si="71"/>
        <v>65.815849999999955</v>
      </c>
      <c r="V553" s="313">
        <f t="shared" si="72"/>
        <v>412.34906250000017</v>
      </c>
      <c r="W553" s="245">
        <v>11040</v>
      </c>
      <c r="X553" s="312"/>
      <c r="Y553" s="313"/>
      <c r="Z553" s="114">
        <f t="shared" si="73"/>
        <v>95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1563.1264374999998</v>
      </c>
      <c r="U554" s="15">
        <f t="shared" si="71"/>
        <v>65.815849999999955</v>
      </c>
      <c r="V554" s="313">
        <f t="shared" si="72"/>
        <v>412.34906250000017</v>
      </c>
      <c r="W554" s="245">
        <v>11040</v>
      </c>
      <c r="X554" s="312"/>
      <c r="Y554" s="313"/>
      <c r="Z554" s="114">
        <f t="shared" si="73"/>
        <v>95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1563.1264374999998</v>
      </c>
      <c r="U555" s="15">
        <f t="shared" si="71"/>
        <v>65.815849999999955</v>
      </c>
      <c r="V555" s="313">
        <f t="shared" si="72"/>
        <v>412.34906250000017</v>
      </c>
      <c r="W555" s="245">
        <v>11040</v>
      </c>
      <c r="X555" s="312"/>
      <c r="Y555" s="313"/>
      <c r="Z555" s="114">
        <f t="shared" si="73"/>
        <v>95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3460.4066666666668</v>
      </c>
      <c r="U556" s="15">
        <f t="shared" si="71"/>
        <v>145.70133333333342</v>
      </c>
      <c r="V556" s="313">
        <f t="shared" si="72"/>
        <v>911.63333333333321</v>
      </c>
      <c r="W556" s="245">
        <v>11040</v>
      </c>
      <c r="X556" s="312"/>
      <c r="Y556" s="313"/>
      <c r="Z556" s="114">
        <f t="shared" si="73"/>
        <v>95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3460.4066666666668</v>
      </c>
      <c r="U557" s="15">
        <f t="shared" si="71"/>
        <v>145.70133333333342</v>
      </c>
      <c r="V557" s="313">
        <f t="shared" si="72"/>
        <v>911.63333333333321</v>
      </c>
      <c r="W557" s="245">
        <v>11040</v>
      </c>
      <c r="X557" s="312"/>
      <c r="Y557" s="313"/>
      <c r="Z557" s="114">
        <f t="shared" si="73"/>
        <v>95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3460.4066666666668</v>
      </c>
      <c r="U558" s="15">
        <f t="shared" si="71"/>
        <v>145.70133333333342</v>
      </c>
      <c r="V558" s="313">
        <f t="shared" si="72"/>
        <v>911.63333333333321</v>
      </c>
      <c r="W558" s="245">
        <v>11040</v>
      </c>
      <c r="X558" s="312"/>
      <c r="Y558" s="313"/>
      <c r="Z558" s="114">
        <f t="shared" si="73"/>
        <v>95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3460.4066666666668</v>
      </c>
      <c r="U559" s="15">
        <f t="shared" si="71"/>
        <v>145.70133333333342</v>
      </c>
      <c r="V559" s="313">
        <f t="shared" si="72"/>
        <v>911.63333333333321</v>
      </c>
      <c r="W559" s="245">
        <v>11040</v>
      </c>
      <c r="X559" s="312"/>
      <c r="Y559" s="313"/>
      <c r="Z559" s="114">
        <f t="shared" si="73"/>
        <v>95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3460.4066666666668</v>
      </c>
      <c r="U560" s="15">
        <f t="shared" si="71"/>
        <v>145.70133333333342</v>
      </c>
      <c r="V560" s="313">
        <f t="shared" si="72"/>
        <v>911.63333333333321</v>
      </c>
      <c r="W560" s="245">
        <v>11040</v>
      </c>
      <c r="X560" s="312"/>
      <c r="Y560" s="313"/>
      <c r="Z560" s="114">
        <f t="shared" si="73"/>
        <v>95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1248.1416666666667</v>
      </c>
      <c r="U561" s="15">
        <f t="shared" si="71"/>
        <v>52.553333333333285</v>
      </c>
      <c r="V561" s="335">
        <f t="shared" si="72"/>
        <v>329.45833333333326</v>
      </c>
      <c r="W561" s="334">
        <v>11040</v>
      </c>
      <c r="X561" s="336"/>
      <c r="Y561" s="335"/>
      <c r="Z561" s="180">
        <f t="shared" si="73"/>
        <v>95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1248.1416666666667</v>
      </c>
      <c r="U562" s="15">
        <f t="shared" si="71"/>
        <v>52.553333333333285</v>
      </c>
      <c r="V562" s="335">
        <f t="shared" si="72"/>
        <v>329.45833333333326</v>
      </c>
      <c r="W562" s="334">
        <v>11040</v>
      </c>
      <c r="X562" s="336"/>
      <c r="Y562" s="335"/>
      <c r="Z562" s="180">
        <f t="shared" si="73"/>
        <v>95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1248.1416666666667</v>
      </c>
      <c r="U563" s="15">
        <f t="shared" si="71"/>
        <v>52.553333333333285</v>
      </c>
      <c r="V563" s="335">
        <f t="shared" si="72"/>
        <v>329.45833333333326</v>
      </c>
      <c r="W563" s="334">
        <v>11040</v>
      </c>
      <c r="X563" s="336"/>
      <c r="Y563" s="335"/>
      <c r="Z563" s="180">
        <f t="shared" si="73"/>
        <v>95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1248.1416666666667</v>
      </c>
      <c r="U564" s="15">
        <f t="shared" si="71"/>
        <v>52.553333333333285</v>
      </c>
      <c r="V564" s="335">
        <f t="shared" si="72"/>
        <v>329.45833333333326</v>
      </c>
      <c r="W564" s="334">
        <v>11040</v>
      </c>
      <c r="X564" s="336"/>
      <c r="Y564" s="335"/>
      <c r="Z564" s="180">
        <f t="shared" si="73"/>
        <v>95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1248.1416666666667</v>
      </c>
      <c r="U565" s="15">
        <f t="shared" si="71"/>
        <v>52.553333333333285</v>
      </c>
      <c r="V565" s="335">
        <f t="shared" si="72"/>
        <v>329.45833333333326</v>
      </c>
      <c r="W565" s="334">
        <v>11040</v>
      </c>
      <c r="X565" s="336"/>
      <c r="Y565" s="335"/>
      <c r="Z565" s="180">
        <f t="shared" si="73"/>
        <v>95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1248.1416666666667</v>
      </c>
      <c r="U566" s="15">
        <f t="shared" si="71"/>
        <v>52.553333333333285</v>
      </c>
      <c r="V566" s="313">
        <f t="shared" si="72"/>
        <v>329.45833333333326</v>
      </c>
      <c r="W566" s="245">
        <v>11040</v>
      </c>
      <c r="X566" s="312"/>
      <c r="Y566" s="313"/>
      <c r="Z566" s="114">
        <f t="shared" si="73"/>
        <v>95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1248.1416666666667</v>
      </c>
      <c r="U567" s="15">
        <f t="shared" si="71"/>
        <v>52.553333333333285</v>
      </c>
      <c r="V567" s="313">
        <f t="shared" si="72"/>
        <v>329.45833333333326</v>
      </c>
      <c r="W567" s="245">
        <v>11040</v>
      </c>
      <c r="X567" s="312"/>
      <c r="Y567" s="313"/>
      <c r="Z567" s="114">
        <f t="shared" si="73"/>
        <v>95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1248.1416666666667</v>
      </c>
      <c r="U568" s="15">
        <f t="shared" si="71"/>
        <v>52.553333333333285</v>
      </c>
      <c r="V568" s="313">
        <f t="shared" si="72"/>
        <v>329.45833333333326</v>
      </c>
      <c r="W568" s="245">
        <v>11040</v>
      </c>
      <c r="X568" s="312"/>
      <c r="Y568" s="313"/>
      <c r="Z568" s="114">
        <f t="shared" si="73"/>
        <v>95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1248.1416666666667</v>
      </c>
      <c r="U569" s="15">
        <f t="shared" si="71"/>
        <v>52.553333333333285</v>
      </c>
      <c r="V569" s="313">
        <f t="shared" si="72"/>
        <v>329.45833333333326</v>
      </c>
      <c r="W569" s="245">
        <v>11040</v>
      </c>
      <c r="X569" s="312"/>
      <c r="Y569" s="313"/>
      <c r="Z569" s="114">
        <f t="shared" si="73"/>
        <v>95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2867.1633333333334</v>
      </c>
      <c r="U570" s="15">
        <f t="shared" si="71"/>
        <v>120.72266666666656</v>
      </c>
      <c r="V570" s="335">
        <f t="shared" si="72"/>
        <v>755.51666666666642</v>
      </c>
      <c r="W570" s="334">
        <v>11040</v>
      </c>
      <c r="X570" s="336"/>
      <c r="Y570" s="335"/>
      <c r="Z570" s="180">
        <f t="shared" si="73"/>
        <v>95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2867.1633333333334</v>
      </c>
      <c r="U571" s="15">
        <f t="shared" si="71"/>
        <v>120.72266666666656</v>
      </c>
      <c r="V571" s="313">
        <f t="shared" si="72"/>
        <v>755.51666666666642</v>
      </c>
      <c r="W571" s="245">
        <v>11040</v>
      </c>
      <c r="X571" s="312"/>
      <c r="Y571" s="313"/>
      <c r="Z571" s="114">
        <f t="shared" si="73"/>
        <v>95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2867.1633333333334</v>
      </c>
      <c r="U572" s="15">
        <f t="shared" si="71"/>
        <v>120.72266666666656</v>
      </c>
      <c r="V572" s="313">
        <f t="shared" si="72"/>
        <v>755.51666666666642</v>
      </c>
      <c r="W572" s="245">
        <v>11040</v>
      </c>
      <c r="X572" s="312"/>
      <c r="Y572" s="313"/>
      <c r="Z572" s="114">
        <f t="shared" si="73"/>
        <v>95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2867.1633333333334</v>
      </c>
      <c r="U573" s="15">
        <f t="shared" si="71"/>
        <v>120.72266666666656</v>
      </c>
      <c r="V573" s="313">
        <f t="shared" si="72"/>
        <v>755.51666666666642</v>
      </c>
      <c r="W573" s="245">
        <v>11040</v>
      </c>
      <c r="X573" s="312"/>
      <c r="Y573" s="313"/>
      <c r="Z573" s="114">
        <f t="shared" si="73"/>
        <v>95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2867.1633333333334</v>
      </c>
      <c r="U574" s="15">
        <f t="shared" si="71"/>
        <v>120.72266666666656</v>
      </c>
      <c r="V574" s="313">
        <f t="shared" si="72"/>
        <v>755.51666666666642</v>
      </c>
      <c r="W574" s="245">
        <v>11040</v>
      </c>
      <c r="X574" s="312"/>
      <c r="Y574" s="313"/>
      <c r="Z574" s="114">
        <f t="shared" si="73"/>
        <v>95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2867.1633333333334</v>
      </c>
      <c r="U575" s="15">
        <f t="shared" si="71"/>
        <v>120.72266666666656</v>
      </c>
      <c r="V575" s="313">
        <f t="shared" si="72"/>
        <v>755.51666666666642</v>
      </c>
      <c r="W575" s="245">
        <v>11040</v>
      </c>
      <c r="X575" s="312"/>
      <c r="Y575" s="313"/>
      <c r="Z575" s="114">
        <f t="shared" si="73"/>
        <v>95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2867.1633333333334</v>
      </c>
      <c r="U576" s="15">
        <f t="shared" si="71"/>
        <v>120.72266666666656</v>
      </c>
      <c r="V576" s="313">
        <f t="shared" si="72"/>
        <v>755.51666666666642</v>
      </c>
      <c r="W576" s="245">
        <v>11040</v>
      </c>
      <c r="X576" s="312"/>
      <c r="Y576" s="313"/>
      <c r="Z576" s="114">
        <f t="shared" si="73"/>
        <v>95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2867.1633333333334</v>
      </c>
      <c r="U577" s="15">
        <f t="shared" si="71"/>
        <v>120.72266666666656</v>
      </c>
      <c r="V577" s="313">
        <f t="shared" si="72"/>
        <v>755.51666666666642</v>
      </c>
      <c r="W577" s="245">
        <v>11040</v>
      </c>
      <c r="X577" s="312"/>
      <c r="Y577" s="313"/>
      <c r="Z577" s="114">
        <f t="shared" si="73"/>
        <v>95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2867.1633333333334</v>
      </c>
      <c r="U578" s="15">
        <f t="shared" si="71"/>
        <v>120.72266666666656</v>
      </c>
      <c r="V578" s="335">
        <f t="shared" si="72"/>
        <v>755.51666666666642</v>
      </c>
      <c r="W578" s="334">
        <v>11040</v>
      </c>
      <c r="X578" s="336"/>
      <c r="Y578" s="335"/>
      <c r="Z578" s="180">
        <f t="shared" si="73"/>
        <v>95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2867.1633333333334</v>
      </c>
      <c r="U579" s="15">
        <f t="shared" si="71"/>
        <v>120.72266666666656</v>
      </c>
      <c r="V579" s="335">
        <f t="shared" si="72"/>
        <v>755.51666666666642</v>
      </c>
      <c r="W579" s="334">
        <v>11040</v>
      </c>
      <c r="X579" s="336"/>
      <c r="Y579" s="335"/>
      <c r="Z579" s="180">
        <f t="shared" si="73"/>
        <v>95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2867.1633333333334</v>
      </c>
      <c r="U580" s="15">
        <f t="shared" si="71"/>
        <v>120.72266666666656</v>
      </c>
      <c r="V580" s="313">
        <f t="shared" si="72"/>
        <v>755.51666666666642</v>
      </c>
      <c r="W580" s="245">
        <v>11040</v>
      </c>
      <c r="X580" s="312"/>
      <c r="Y580" s="313"/>
      <c r="Z580" s="114">
        <f t="shared" si="73"/>
        <v>95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2867.1633333333334</v>
      </c>
      <c r="U581" s="15">
        <f t="shared" si="71"/>
        <v>120.72266666666656</v>
      </c>
      <c r="V581" s="313">
        <f t="shared" si="72"/>
        <v>755.51666666666642</v>
      </c>
      <c r="W581" s="245">
        <v>11040</v>
      </c>
      <c r="X581" s="312"/>
      <c r="Y581" s="313"/>
      <c r="Z581" s="114">
        <f t="shared" si="73"/>
        <v>95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2867.1633333333334</v>
      </c>
      <c r="U582" s="15">
        <f t="shared" si="71"/>
        <v>120.72266666666656</v>
      </c>
      <c r="V582" s="313">
        <f t="shared" si="72"/>
        <v>755.51666666666642</v>
      </c>
      <c r="W582" s="245">
        <v>11040</v>
      </c>
      <c r="X582" s="312"/>
      <c r="Y582" s="313"/>
      <c r="Z582" s="114">
        <f t="shared" si="73"/>
        <v>95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2867.1633333333334</v>
      </c>
      <c r="U583" s="15">
        <f t="shared" si="71"/>
        <v>120.72266666666656</v>
      </c>
      <c r="V583" s="313">
        <f t="shared" si="72"/>
        <v>755.51666666666642</v>
      </c>
      <c r="W583" s="245">
        <v>11040</v>
      </c>
      <c r="X583" s="312"/>
      <c r="Y583" s="313"/>
      <c r="Z583" s="114">
        <f t="shared" si="73"/>
        <v>95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2867.1633333333334</v>
      </c>
      <c r="U584" s="15">
        <f t="shared" si="71"/>
        <v>120.72266666666656</v>
      </c>
      <c r="V584" s="313">
        <f t="shared" si="72"/>
        <v>755.51666666666642</v>
      </c>
      <c r="W584" s="245">
        <v>11040</v>
      </c>
      <c r="X584" s="312"/>
      <c r="Y584" s="313"/>
      <c r="Z584" s="114">
        <f t="shared" si="73"/>
        <v>95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2867.1633333333334</v>
      </c>
      <c r="U585" s="15">
        <f t="shared" si="71"/>
        <v>120.72266666666656</v>
      </c>
      <c r="V585" s="313">
        <f t="shared" si="72"/>
        <v>755.51666666666642</v>
      </c>
      <c r="W585" s="245">
        <v>11040</v>
      </c>
      <c r="X585" s="312"/>
      <c r="Y585" s="313"/>
      <c r="Z585" s="114">
        <f t="shared" si="73"/>
        <v>95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2867.1633333333334</v>
      </c>
      <c r="U586" s="15">
        <f t="shared" si="71"/>
        <v>120.72266666666656</v>
      </c>
      <c r="V586" s="313">
        <f t="shared" si="72"/>
        <v>755.51666666666642</v>
      </c>
      <c r="W586" s="245">
        <v>11040</v>
      </c>
      <c r="X586" s="312"/>
      <c r="Y586" s="313"/>
      <c r="Z586" s="114">
        <f t="shared" si="73"/>
        <v>95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2867.1633333333334</v>
      </c>
      <c r="U587" s="15">
        <f t="shared" si="71"/>
        <v>120.72266666666656</v>
      </c>
      <c r="V587" s="313">
        <f t="shared" si="72"/>
        <v>755.51666666666642</v>
      </c>
      <c r="W587" s="245">
        <v>11040</v>
      </c>
      <c r="X587" s="312"/>
      <c r="Y587" s="313"/>
      <c r="Z587" s="114">
        <f t="shared" si="73"/>
        <v>95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3036.1366666666668</v>
      </c>
      <c r="U588" s="555">
        <f t="shared" si="71"/>
        <v>127.83733333333339</v>
      </c>
      <c r="V588" s="319">
        <f t="shared" si="72"/>
        <v>799.98333333333312</v>
      </c>
      <c r="W588" s="318">
        <v>11040</v>
      </c>
      <c r="X588" s="320"/>
      <c r="Y588" s="319"/>
      <c r="Z588" s="155">
        <f t="shared" si="73"/>
        <v>95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3036.1366666666668</v>
      </c>
      <c r="U589" s="15">
        <f t="shared" si="71"/>
        <v>127.83733333333339</v>
      </c>
      <c r="V589" s="313">
        <f t="shared" si="72"/>
        <v>799.98333333333312</v>
      </c>
      <c r="W589" s="245">
        <v>11040</v>
      </c>
      <c r="X589" s="312"/>
      <c r="Y589" s="313"/>
      <c r="Z589" s="114">
        <f t="shared" si="73"/>
        <v>95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6093.9074016745362</v>
      </c>
      <c r="U590" s="15">
        <f t="shared" si="71"/>
        <v>256.58557480734908</v>
      </c>
      <c r="V590" s="313">
        <f t="shared" si="72"/>
        <v>1604.6598425459315</v>
      </c>
      <c r="W590" s="245">
        <v>11055</v>
      </c>
      <c r="X590" s="312"/>
      <c r="Y590" s="313"/>
      <c r="Z590" s="114">
        <f t="shared" si="73"/>
        <v>95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6093.9074016745362</v>
      </c>
      <c r="U591" s="15">
        <f t="shared" si="71"/>
        <v>256.58557480734908</v>
      </c>
      <c r="V591" s="313">
        <f t="shared" si="72"/>
        <v>1604.6598425459315</v>
      </c>
      <c r="X591" s="312"/>
      <c r="Y591" s="313"/>
      <c r="Z591" s="114">
        <f t="shared" si="73"/>
        <v>95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6093.9074016745362</v>
      </c>
      <c r="U592" s="15">
        <f t="shared" si="71"/>
        <v>256.58557480734908</v>
      </c>
      <c r="V592" s="313">
        <f t="shared" si="72"/>
        <v>1604.6598425459315</v>
      </c>
      <c r="X592" s="312"/>
      <c r="Y592" s="313"/>
      <c r="Z592" s="114">
        <f t="shared" si="73"/>
        <v>95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6093.9074016745362</v>
      </c>
      <c r="U593" s="15">
        <f t="shared" si="71"/>
        <v>256.58557480734908</v>
      </c>
      <c r="V593" s="313">
        <f t="shared" si="72"/>
        <v>1604.6598425459315</v>
      </c>
      <c r="X593" s="312"/>
      <c r="Y593" s="313"/>
      <c r="Z593" s="114">
        <f t="shared" si="73"/>
        <v>95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6093.9074016745362</v>
      </c>
      <c r="U594" s="15">
        <f t="shared" si="71"/>
        <v>256.58557480734908</v>
      </c>
      <c r="V594" s="313">
        <f t="shared" si="72"/>
        <v>1604.6598425459315</v>
      </c>
      <c r="X594" s="312"/>
      <c r="Y594" s="313"/>
      <c r="Z594" s="114">
        <f t="shared" si="73"/>
        <v>95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5292.8898098354075</v>
      </c>
      <c r="U595" s="15">
        <f t="shared" si="71"/>
        <v>222.85851830885895</v>
      </c>
      <c r="V595" s="313">
        <f t="shared" si="72"/>
        <v>1393.86573943037</v>
      </c>
      <c r="W595" s="245">
        <v>11055</v>
      </c>
      <c r="X595" s="312"/>
      <c r="Y595" s="313"/>
      <c r="Z595" s="114">
        <f t="shared" si="73"/>
        <v>95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6268.0416607700008</v>
      </c>
      <c r="U596" s="15">
        <f t="shared" si="71"/>
        <v>263.91754361136827</v>
      </c>
      <c r="V596" s="313">
        <f t="shared" si="72"/>
        <v>1650.4846475710519</v>
      </c>
      <c r="W596" s="245">
        <v>11055</v>
      </c>
      <c r="X596" s="312"/>
      <c r="Y596" s="313"/>
      <c r="Z596" s="114">
        <f t="shared" si="73"/>
        <v>95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6268.0416607700008</v>
      </c>
      <c r="U597" s="15">
        <f t="shared" si="71"/>
        <v>263.91754361136827</v>
      </c>
      <c r="V597" s="313">
        <f t="shared" si="72"/>
        <v>1650.4846475710519</v>
      </c>
      <c r="X597" s="312"/>
      <c r="Y597" s="313"/>
      <c r="Z597" s="114">
        <f t="shared" si="73"/>
        <v>95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5292.8898098354075</v>
      </c>
      <c r="U598" s="15">
        <f t="shared" si="71"/>
        <v>222.85851830885895</v>
      </c>
      <c r="V598" s="313">
        <f t="shared" si="72"/>
        <v>1393.86573943037</v>
      </c>
      <c r="W598" s="245">
        <v>11055</v>
      </c>
      <c r="X598" s="312"/>
      <c r="Y598" s="313"/>
      <c r="Z598" s="114">
        <f t="shared" si="73"/>
        <v>95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5954.5999943981669</v>
      </c>
      <c r="U599" s="15">
        <f t="shared" si="71"/>
        <v>250.71999976413281</v>
      </c>
      <c r="V599" s="313">
        <f t="shared" si="72"/>
        <v>1567.9999985258337</v>
      </c>
      <c r="W599" s="245">
        <v>11055</v>
      </c>
      <c r="X599" s="312"/>
      <c r="Y599" s="313"/>
      <c r="Z599" s="114">
        <f t="shared" si="73"/>
        <v>95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5954.5999943981669</v>
      </c>
      <c r="U600" s="15">
        <f t="shared" si="71"/>
        <v>250.71999976413281</v>
      </c>
      <c r="V600" s="313">
        <f t="shared" si="72"/>
        <v>1567.9999985258337</v>
      </c>
      <c r="X600" s="312"/>
      <c r="Y600" s="313"/>
      <c r="Z600" s="114">
        <f t="shared" si="73"/>
        <v>95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3718.8666666666668</v>
      </c>
      <c r="U601" s="15">
        <f t="shared" si="71"/>
        <v>163.4666666666667</v>
      </c>
      <c r="V601" s="353">
        <f t="shared" si="72"/>
        <v>1186.1333333333332</v>
      </c>
      <c r="X601" s="354"/>
      <c r="Y601" s="353"/>
      <c r="Z601" s="225">
        <f t="shared" si="73"/>
        <v>91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17150.300000000003</v>
      </c>
      <c r="U602" s="15">
        <f t="shared" si="71"/>
        <v>729.80000000000291</v>
      </c>
      <c r="V602" s="313">
        <f t="shared" si="72"/>
        <v>4744.6999999999971</v>
      </c>
      <c r="W602" s="245">
        <v>11121</v>
      </c>
      <c r="X602" s="312"/>
      <c r="Y602" s="313"/>
      <c r="Z602" s="114">
        <f t="shared" si="73"/>
        <v>94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4019.887083333334</v>
      </c>
      <c r="U603" s="15">
        <f t="shared" si="71"/>
        <v>176.69833333333372</v>
      </c>
      <c r="V603" s="319">
        <f t="shared" si="72"/>
        <v>1282.0629166666658</v>
      </c>
      <c r="X603" s="320"/>
      <c r="Y603" s="319"/>
      <c r="Z603" s="155">
        <f t="shared" si="73"/>
        <v>91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2967.0828027296416</v>
      </c>
      <c r="U604" s="572">
        <f t="shared" si="71"/>
        <v>126.25884266934645</v>
      </c>
      <c r="V604" s="335">
        <f t="shared" si="72"/>
        <v>821.68247735075192</v>
      </c>
      <c r="W604" s="334">
        <v>11148</v>
      </c>
      <c r="X604" s="312"/>
      <c r="Y604" s="313"/>
      <c r="Z604" s="114">
        <f t="shared" si="73"/>
        <v>94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6196.607390219202</v>
      </c>
      <c r="U605" s="572">
        <f t="shared" si="71"/>
        <v>263.68542086039179</v>
      </c>
      <c r="V605" s="335">
        <f t="shared" si="72"/>
        <v>1714.9552355925453</v>
      </c>
      <c r="W605" s="334">
        <v>11148</v>
      </c>
      <c r="X605" s="312"/>
      <c r="Y605" s="313"/>
      <c r="Z605" s="114">
        <f t="shared" si="73"/>
        <v>94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4975.8780006896559</v>
      </c>
      <c r="U606" s="572">
        <f t="shared" ref="U606:U656" si="77">T606-S606</f>
        <v>211.73948939104866</v>
      </c>
      <c r="V606" s="335">
        <f t="shared" ref="V606:V656" si="78">N606-T606</f>
        <v>1377.3066810418195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94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3812.8370886399853</v>
      </c>
      <c r="U607" s="572">
        <f t="shared" si="77"/>
        <v>162.24838675063756</v>
      </c>
      <c r="V607" s="335">
        <f t="shared" si="78"/>
        <v>1055.6145138791453</v>
      </c>
      <c r="W607" s="334">
        <v>11148</v>
      </c>
      <c r="X607" s="312"/>
      <c r="Y607" s="313"/>
      <c r="Z607" s="114">
        <f t="shared" si="79"/>
        <v>94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11225.806444804224</v>
      </c>
      <c r="U608" s="572">
        <f t="shared" si="77"/>
        <v>477.69389126826536</v>
      </c>
      <c r="V608" s="335">
        <f t="shared" si="78"/>
        <v>3106.0102932437203</v>
      </c>
      <c r="W608" s="334">
        <v>11148</v>
      </c>
      <c r="X608" s="312"/>
      <c r="Y608" s="313"/>
      <c r="Z608" s="114">
        <f t="shared" si="79"/>
        <v>94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4222.8373393005422</v>
      </c>
      <c r="U609" s="572">
        <f t="shared" si="77"/>
        <v>179.69520592768276</v>
      </c>
      <c r="V609" s="335">
        <f t="shared" si="78"/>
        <v>1169.0188385299371</v>
      </c>
      <c r="W609" s="334">
        <v>11148</v>
      </c>
      <c r="X609" s="312"/>
      <c r="Y609" s="313"/>
      <c r="Z609" s="114">
        <f t="shared" si="79"/>
        <v>94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4888.3151330862702</v>
      </c>
      <c r="U610" s="572">
        <f t="shared" si="77"/>
        <v>208.01340991856432</v>
      </c>
      <c r="V610" s="335">
        <f t="shared" si="78"/>
        <v>1353.0871644706704</v>
      </c>
      <c r="W610" s="334"/>
      <c r="X610" s="312"/>
      <c r="Y610" s="313"/>
      <c r="Z610" s="114">
        <f t="shared" si="79"/>
        <v>94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4588.44175</v>
      </c>
      <c r="U611" s="572">
        <f t="shared" si="77"/>
        <v>197.35233333333326</v>
      </c>
      <c r="V611" s="335">
        <f t="shared" si="78"/>
        <v>1333.1282499999998</v>
      </c>
      <c r="W611" s="334"/>
      <c r="X611" s="312"/>
      <c r="Y611" s="313"/>
      <c r="Z611" s="114">
        <f t="shared" si="79"/>
        <v>93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12937.718250000004</v>
      </c>
      <c r="U612" s="15">
        <f t="shared" si="77"/>
        <v>556.46100000000115</v>
      </c>
      <c r="V612" s="313">
        <f t="shared" si="78"/>
        <v>3757.1117499999982</v>
      </c>
      <c r="W612" s="245">
        <v>11224</v>
      </c>
      <c r="X612" s="312"/>
      <c r="Y612" s="313"/>
      <c r="Z612" s="114">
        <f t="shared" si="79"/>
        <v>93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15317.233333333334</v>
      </c>
      <c r="U613" s="555">
        <f t="shared" si="77"/>
        <v>665.96666666666715</v>
      </c>
      <c r="V613" s="319">
        <f t="shared" si="78"/>
        <v>4662.7666666666664</v>
      </c>
      <c r="W613" s="318">
        <v>11325</v>
      </c>
      <c r="X613" s="320"/>
      <c r="Y613" s="319"/>
      <c r="Z613" s="155">
        <f t="shared" si="79"/>
        <v>92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5335.5499999999993</v>
      </c>
      <c r="U614" s="15">
        <f t="shared" si="77"/>
        <v>239.79999999999927</v>
      </c>
      <c r="V614" s="313">
        <f t="shared" si="78"/>
        <v>1859.4500000000007</v>
      </c>
      <c r="W614" s="245">
        <v>11797</v>
      </c>
      <c r="X614" s="312"/>
      <c r="Y614" s="313"/>
      <c r="Z614" s="137">
        <f t="shared" si="79"/>
        <v>89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5335.5499999999993</v>
      </c>
      <c r="U615" s="15">
        <f t="shared" si="77"/>
        <v>239.79999999999927</v>
      </c>
      <c r="V615" s="313">
        <f t="shared" si="78"/>
        <v>1859.4500000000007</v>
      </c>
      <c r="W615" s="245">
        <v>11797</v>
      </c>
      <c r="X615" s="312"/>
      <c r="Y615" s="313"/>
      <c r="Z615" s="114">
        <f t="shared" si="79"/>
        <v>89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5335.5499999999993</v>
      </c>
      <c r="U616" s="15">
        <f t="shared" si="77"/>
        <v>239.79999999999927</v>
      </c>
      <c r="V616" s="313">
        <f t="shared" si="78"/>
        <v>1859.4500000000007</v>
      </c>
      <c r="W616" s="245">
        <v>11797</v>
      </c>
      <c r="X616" s="312"/>
      <c r="Y616" s="313"/>
      <c r="Z616" s="114">
        <f t="shared" si="79"/>
        <v>89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5335.5499999999993</v>
      </c>
      <c r="U617" s="15">
        <f t="shared" si="77"/>
        <v>239.79999999999927</v>
      </c>
      <c r="V617" s="313">
        <f t="shared" si="78"/>
        <v>1859.4500000000007</v>
      </c>
      <c r="W617" s="245">
        <v>11797</v>
      </c>
      <c r="X617" s="312"/>
      <c r="Y617" s="313"/>
      <c r="Z617" s="114">
        <f t="shared" si="79"/>
        <v>89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5335.5499999999993</v>
      </c>
      <c r="U618" s="15">
        <f t="shared" si="77"/>
        <v>239.79999999999927</v>
      </c>
      <c r="V618" s="313">
        <f t="shared" si="78"/>
        <v>1859.4500000000007</v>
      </c>
      <c r="W618" s="245">
        <v>11797</v>
      </c>
      <c r="X618" s="312"/>
      <c r="Y618" s="313"/>
      <c r="Z618" s="114">
        <f t="shared" si="79"/>
        <v>89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3790.9083333333333</v>
      </c>
      <c r="U619" s="15">
        <f t="shared" si="77"/>
        <v>166.63333333333367</v>
      </c>
      <c r="V619" s="313">
        <f t="shared" si="78"/>
        <v>1209.0916666666667</v>
      </c>
      <c r="W619" s="245">
        <v>11444</v>
      </c>
      <c r="X619" s="312"/>
      <c r="Y619" s="313"/>
      <c r="Z619" s="114">
        <f t="shared" si="79"/>
        <v>91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3790.9083333333333</v>
      </c>
      <c r="U620" s="15">
        <f t="shared" si="77"/>
        <v>166.63333333333367</v>
      </c>
      <c r="V620" s="313">
        <f t="shared" si="78"/>
        <v>1209.0916666666667</v>
      </c>
      <c r="W620" s="245">
        <v>11444</v>
      </c>
      <c r="X620" s="312"/>
      <c r="Y620" s="313"/>
      <c r="Z620" s="114">
        <f t="shared" si="79"/>
        <v>91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9867.2437499999996</v>
      </c>
      <c r="U621" s="15">
        <f t="shared" si="77"/>
        <v>433.72500000000036</v>
      </c>
      <c r="V621" s="313">
        <f t="shared" si="78"/>
        <v>3145.5062500000004</v>
      </c>
      <c r="W621" s="245">
        <v>11485</v>
      </c>
      <c r="X621" s="312"/>
      <c r="Y621" s="313"/>
      <c r="Z621" s="114">
        <f t="shared" si="79"/>
        <v>91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10027.441666666666</v>
      </c>
      <c r="U622" s="15">
        <f t="shared" si="77"/>
        <v>440.76666666666642</v>
      </c>
      <c r="V622" s="313">
        <f t="shared" si="78"/>
        <v>3196.5583333333343</v>
      </c>
      <c r="W622" s="245">
        <v>11485</v>
      </c>
      <c r="X622" s="312"/>
      <c r="Y622" s="313"/>
      <c r="Z622" s="114">
        <f t="shared" si="79"/>
        <v>91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13013.910000000002</v>
      </c>
      <c r="U623" s="15">
        <f t="shared" si="77"/>
        <v>572.04000000000087</v>
      </c>
      <c r="V623" s="313">
        <f t="shared" si="78"/>
        <v>4148.2899999999991</v>
      </c>
      <c r="W623" s="245">
        <v>11486</v>
      </c>
      <c r="X623" s="312"/>
      <c r="Y623" s="313"/>
      <c r="Z623" s="114">
        <f t="shared" si="79"/>
        <v>91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3075.4360000000001</v>
      </c>
      <c r="U624" s="15">
        <f t="shared" si="77"/>
        <v>135.1840000000002</v>
      </c>
      <c r="V624" s="313">
        <f t="shared" si="78"/>
        <v>981.08399999999983</v>
      </c>
      <c r="W624" s="245">
        <v>11486</v>
      </c>
      <c r="X624" s="312"/>
      <c r="Y624" s="313"/>
      <c r="Z624" s="114">
        <f t="shared" si="79"/>
        <v>91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2139.4706666666671</v>
      </c>
      <c r="U625" s="15">
        <f t="shared" si="77"/>
        <v>94.042666666666946</v>
      </c>
      <c r="V625" s="313">
        <f t="shared" si="78"/>
        <v>682.80933333333314</v>
      </c>
      <c r="W625" s="245">
        <v>11486</v>
      </c>
      <c r="X625" s="312"/>
      <c r="Y625" s="313"/>
      <c r="Z625" s="114">
        <f t="shared" si="79"/>
        <v>91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4355.3509999999997</v>
      </c>
      <c r="U626" s="15">
        <f t="shared" si="77"/>
        <v>191.44399999999951</v>
      </c>
      <c r="V626" s="313">
        <f t="shared" si="78"/>
        <v>1388.9690000000001</v>
      </c>
      <c r="W626" s="245">
        <v>11486</v>
      </c>
      <c r="X626" s="312"/>
      <c r="Y626" s="313"/>
      <c r="Z626" s="114">
        <f t="shared" si="79"/>
        <v>91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4355.3509999999997</v>
      </c>
      <c r="U627" s="15">
        <f t="shared" si="77"/>
        <v>191.44399999999951</v>
      </c>
      <c r="V627" s="313">
        <f t="shared" si="78"/>
        <v>1388.9690000000001</v>
      </c>
      <c r="W627" s="245">
        <v>11486</v>
      </c>
      <c r="X627" s="312"/>
      <c r="Y627" s="313"/>
      <c r="Z627" s="114">
        <f t="shared" si="79"/>
        <v>91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4355.3509999999997</v>
      </c>
      <c r="U628" s="15">
        <f t="shared" si="77"/>
        <v>191.44399999999951</v>
      </c>
      <c r="V628" s="313">
        <f t="shared" si="78"/>
        <v>1388.9690000000001</v>
      </c>
      <c r="W628" s="245">
        <v>11486</v>
      </c>
      <c r="X628" s="312"/>
      <c r="Y628" s="313"/>
      <c r="Z628" s="114">
        <f t="shared" si="79"/>
        <v>91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4355.3509999999997</v>
      </c>
      <c r="U629" s="15">
        <f t="shared" si="77"/>
        <v>191.44399999999951</v>
      </c>
      <c r="V629" s="313">
        <f t="shared" si="78"/>
        <v>1388.9690000000001</v>
      </c>
      <c r="W629" s="245">
        <v>11486</v>
      </c>
      <c r="X629" s="312"/>
      <c r="Y629" s="313"/>
      <c r="Z629" s="114">
        <f t="shared" si="79"/>
        <v>91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10300.138333333332</v>
      </c>
      <c r="U630" s="15">
        <f t="shared" si="77"/>
        <v>452.75333333333219</v>
      </c>
      <c r="V630" s="313">
        <f t="shared" si="78"/>
        <v>3283.461666666668</v>
      </c>
      <c r="W630" s="245">
        <v>11486</v>
      </c>
      <c r="X630" s="312"/>
      <c r="Y630" s="313"/>
      <c r="Z630" s="114">
        <f t="shared" si="79"/>
        <v>91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3020.8966666666665</v>
      </c>
      <c r="U631" s="15">
        <f t="shared" si="77"/>
        <v>132.78666666666686</v>
      </c>
      <c r="V631" s="313">
        <f t="shared" si="78"/>
        <v>963.70333333333338</v>
      </c>
      <c r="W631" s="245">
        <v>11486</v>
      </c>
      <c r="X631" s="312"/>
      <c r="Y631" s="313"/>
      <c r="Z631" s="114">
        <f t="shared" si="79"/>
        <v>91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3020.8966666666665</v>
      </c>
      <c r="U632" s="15">
        <f t="shared" si="77"/>
        <v>132.78666666666686</v>
      </c>
      <c r="V632" s="313">
        <f t="shared" si="78"/>
        <v>963.70333333333338</v>
      </c>
      <c r="W632" s="245">
        <v>11486</v>
      </c>
      <c r="X632" s="312"/>
      <c r="Y632" s="313"/>
      <c r="Z632" s="114">
        <f t="shared" si="79"/>
        <v>91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3020.8966666666665</v>
      </c>
      <c r="U633" s="15">
        <f t="shared" si="77"/>
        <v>132.78666666666686</v>
      </c>
      <c r="V633" s="313">
        <f t="shared" si="78"/>
        <v>963.70333333333338</v>
      </c>
      <c r="W633" s="245">
        <v>11486</v>
      </c>
      <c r="X633" s="312"/>
      <c r="Y633" s="313"/>
      <c r="Z633" s="114">
        <f t="shared" si="79"/>
        <v>91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3020.8966666666665</v>
      </c>
      <c r="U634" s="15">
        <f t="shared" si="77"/>
        <v>132.78666666666686</v>
      </c>
      <c r="V634" s="313">
        <f t="shared" si="78"/>
        <v>963.70333333333338</v>
      </c>
      <c r="W634" s="245">
        <v>11486</v>
      </c>
      <c r="X634" s="312"/>
      <c r="Y634" s="313"/>
      <c r="Z634" s="114">
        <f t="shared" si="79"/>
        <v>91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3020.8966666666665</v>
      </c>
      <c r="U635" s="15">
        <f t="shared" si="77"/>
        <v>132.78666666666686</v>
      </c>
      <c r="V635" s="313">
        <f t="shared" si="78"/>
        <v>963.70333333333338</v>
      </c>
      <c r="W635" s="245">
        <v>11486</v>
      </c>
      <c r="X635" s="312"/>
      <c r="Y635" s="313"/>
      <c r="Z635" s="114">
        <f t="shared" si="79"/>
        <v>91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8833.8250000000007</v>
      </c>
      <c r="U636" s="15">
        <f t="shared" si="77"/>
        <v>388.30000000000109</v>
      </c>
      <c r="V636" s="313">
        <f t="shared" si="78"/>
        <v>2816.1749999999993</v>
      </c>
      <c r="W636" s="245">
        <v>11489</v>
      </c>
      <c r="X636" s="312"/>
      <c r="Y636" s="313"/>
      <c r="Z636" s="114">
        <f t="shared" si="79"/>
        <v>91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4948.7737541666665</v>
      </c>
      <c r="U637" s="572">
        <f t="shared" si="77"/>
        <v>217.52851666666629</v>
      </c>
      <c r="V637" s="335">
        <f t="shared" si="78"/>
        <v>1578.0817458333331</v>
      </c>
      <c r="W637" s="334">
        <v>11496</v>
      </c>
      <c r="X637" s="312"/>
      <c r="Y637" s="313"/>
      <c r="Z637" s="114">
        <f t="shared" si="79"/>
        <v>91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4948.7737541666665</v>
      </c>
      <c r="U638" s="572">
        <f t="shared" si="77"/>
        <v>217.52851666666629</v>
      </c>
      <c r="V638" s="335">
        <f t="shared" si="78"/>
        <v>1578.0817458333331</v>
      </c>
      <c r="W638" s="334">
        <v>11496</v>
      </c>
      <c r="X638" s="312"/>
      <c r="Y638" s="313"/>
      <c r="Z638" s="114">
        <f t="shared" si="79"/>
        <v>91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4948.7737541666665</v>
      </c>
      <c r="U639" s="572">
        <f t="shared" si="77"/>
        <v>217.52851666666629</v>
      </c>
      <c r="V639" s="335">
        <f t="shared" si="78"/>
        <v>1578.0817458333331</v>
      </c>
      <c r="W639" s="334">
        <v>11496</v>
      </c>
      <c r="X639" s="312"/>
      <c r="Y639" s="313"/>
      <c r="Z639" s="114">
        <f t="shared" si="79"/>
        <v>91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4948.7737541666665</v>
      </c>
      <c r="U640" s="572">
        <f t="shared" si="77"/>
        <v>217.52851666666629</v>
      </c>
      <c r="V640" s="335">
        <f t="shared" si="78"/>
        <v>1578.0817458333331</v>
      </c>
      <c r="W640" s="334">
        <v>11496</v>
      </c>
      <c r="X640" s="312"/>
      <c r="Y640" s="313"/>
      <c r="Z640" s="114">
        <f t="shared" si="79"/>
        <v>91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4948.7737541666665</v>
      </c>
      <c r="U641" s="572">
        <f t="shared" si="77"/>
        <v>217.52851666666629</v>
      </c>
      <c r="V641" s="335">
        <f t="shared" si="78"/>
        <v>1578.0817458333331</v>
      </c>
      <c r="W641" s="334">
        <v>11496</v>
      </c>
      <c r="X641" s="312"/>
      <c r="Y641" s="313"/>
      <c r="Z641" s="114">
        <f t="shared" si="79"/>
        <v>91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4948.7737541666665</v>
      </c>
      <c r="U642" s="572">
        <f t="shared" si="77"/>
        <v>217.52851666666629</v>
      </c>
      <c r="V642" s="335">
        <f t="shared" si="78"/>
        <v>1578.0817458333331</v>
      </c>
      <c r="W642" s="334">
        <v>11496</v>
      </c>
      <c r="X642" s="312"/>
      <c r="Y642" s="313"/>
      <c r="Z642" s="114">
        <f t="shared" si="79"/>
        <v>91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473743.26749999996</v>
      </c>
      <c r="U643" s="15">
        <f t="shared" si="77"/>
        <v>21055.256333333324</v>
      </c>
      <c r="V643" s="313">
        <f t="shared" si="78"/>
        <v>157915.42249999999</v>
      </c>
      <c r="W643" s="245">
        <v>11642</v>
      </c>
      <c r="X643" s="312"/>
      <c r="Y643" s="313"/>
      <c r="Z643" s="114">
        <f t="shared" si="79"/>
        <v>90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55265.381367810769</v>
      </c>
      <c r="U644" s="15">
        <f t="shared" si="77"/>
        <v>2456.2391719027</v>
      </c>
      <c r="V644" s="313">
        <f t="shared" si="78"/>
        <v>18422.793789270261</v>
      </c>
      <c r="W644" s="245">
        <v>11645</v>
      </c>
      <c r="X644" s="312"/>
      <c r="Y644" s="313"/>
      <c r="Z644" s="114">
        <f t="shared" si="79"/>
        <v>90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52445.68399192096</v>
      </c>
      <c r="U645" s="15">
        <f t="shared" si="77"/>
        <v>2330.9192885298253</v>
      </c>
      <c r="V645" s="313">
        <f t="shared" si="78"/>
        <v>17482.894663973653</v>
      </c>
      <c r="W645" s="245">
        <v>11645</v>
      </c>
      <c r="X645" s="312"/>
      <c r="Y645" s="313"/>
      <c r="Z645" s="114">
        <f t="shared" si="79"/>
        <v>90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13523.925000000001</v>
      </c>
      <c r="U646" s="15">
        <f t="shared" si="77"/>
        <v>601.0633333333335</v>
      </c>
      <c r="V646" s="313">
        <f t="shared" si="78"/>
        <v>4508.9750000000004</v>
      </c>
      <c r="W646" s="245">
        <v>11657</v>
      </c>
      <c r="X646" s="312"/>
      <c r="Y646" s="313"/>
      <c r="Z646" s="114">
        <f t="shared" si="79"/>
        <v>90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15409.919833333332</v>
      </c>
      <c r="U647" s="15">
        <f t="shared" si="77"/>
        <v>519.43549999999959</v>
      </c>
      <c r="V647" s="313">
        <f t="shared" si="78"/>
        <v>5368.5001666666667</v>
      </c>
      <c r="W647" s="245">
        <v>11658</v>
      </c>
      <c r="X647" s="312"/>
      <c r="Y647" s="313"/>
      <c r="Z647" s="114">
        <f t="shared" si="79"/>
        <v>89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9909.2674166666657</v>
      </c>
      <c r="U648" s="15">
        <f t="shared" si="77"/>
        <v>334.02024999999958</v>
      </c>
      <c r="V648" s="313">
        <f t="shared" si="78"/>
        <v>3452.5425833333338</v>
      </c>
      <c r="W648" s="245">
        <v>11658</v>
      </c>
      <c r="X648" s="312"/>
      <c r="Y648" s="313"/>
      <c r="Z648" s="114">
        <f t="shared" si="79"/>
        <v>89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9909.2674166666657</v>
      </c>
      <c r="U649" s="15">
        <f t="shared" si="77"/>
        <v>334.02024999999958</v>
      </c>
      <c r="V649" s="313">
        <f t="shared" si="78"/>
        <v>3452.5425833333338</v>
      </c>
      <c r="W649" s="245">
        <v>11658</v>
      </c>
      <c r="X649" s="312"/>
      <c r="Y649" s="313"/>
      <c r="Z649" s="114">
        <f t="shared" si="79"/>
        <v>89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9909.2674166666657</v>
      </c>
      <c r="U650" s="15">
        <f t="shared" si="77"/>
        <v>334.02024999999958</v>
      </c>
      <c r="V650" s="313">
        <f t="shared" si="78"/>
        <v>3452.5425833333338</v>
      </c>
      <c r="W650" s="245">
        <v>11658</v>
      </c>
      <c r="X650" s="312"/>
      <c r="Y650" s="313"/>
      <c r="Z650" s="114">
        <f t="shared" si="79"/>
        <v>89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9352.3869999999988</v>
      </c>
      <c r="U651" s="15">
        <f t="shared" si="77"/>
        <v>315.2489999999998</v>
      </c>
      <c r="V651" s="313">
        <f t="shared" si="78"/>
        <v>3258.5730000000003</v>
      </c>
      <c r="W651" s="245">
        <v>11658</v>
      </c>
      <c r="X651" s="312"/>
      <c r="Y651" s="313"/>
      <c r="Z651" s="114">
        <f t="shared" si="79"/>
        <v>89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9352.3869999999988</v>
      </c>
      <c r="U652" s="15">
        <f t="shared" si="77"/>
        <v>315.2489999999998</v>
      </c>
      <c r="V652" s="313">
        <f t="shared" si="78"/>
        <v>3258.5730000000003</v>
      </c>
      <c r="W652" s="245">
        <v>11658</v>
      </c>
      <c r="X652" s="312"/>
      <c r="Y652" s="313"/>
      <c r="Z652" s="114">
        <f t="shared" si="79"/>
        <v>89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9352.3869999999988</v>
      </c>
      <c r="U653" s="15">
        <f t="shared" si="77"/>
        <v>315.2489999999998</v>
      </c>
      <c r="V653" s="313">
        <f t="shared" si="78"/>
        <v>3258.5730000000003</v>
      </c>
      <c r="W653" s="245">
        <v>11658</v>
      </c>
      <c r="X653" s="312"/>
      <c r="Y653" s="313"/>
      <c r="Z653" s="114">
        <f t="shared" si="79"/>
        <v>89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9352.3869999999988</v>
      </c>
      <c r="U654" s="15">
        <f t="shared" si="77"/>
        <v>315.2489999999998</v>
      </c>
      <c r="V654" s="313">
        <f t="shared" si="78"/>
        <v>3258.5730000000003</v>
      </c>
      <c r="W654" s="245">
        <v>11658</v>
      </c>
      <c r="X654" s="312"/>
      <c r="Y654" s="313"/>
      <c r="Z654" s="114">
        <f t="shared" si="79"/>
        <v>89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9352.3869999999988</v>
      </c>
      <c r="U655" s="15">
        <f t="shared" si="77"/>
        <v>315.2489999999998</v>
      </c>
      <c r="V655" s="313">
        <f t="shared" si="78"/>
        <v>3258.5730000000003</v>
      </c>
      <c r="W655" s="245">
        <v>11658</v>
      </c>
      <c r="X655" s="312"/>
      <c r="Y655" s="313"/>
      <c r="Z655" s="114">
        <f t="shared" si="79"/>
        <v>89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9352.3869999999988</v>
      </c>
      <c r="U656" s="15">
        <f t="shared" si="77"/>
        <v>315.2489999999998</v>
      </c>
      <c r="V656" s="313">
        <f t="shared" si="78"/>
        <v>3258.5730000000003</v>
      </c>
      <c r="W656" s="245">
        <v>11658</v>
      </c>
      <c r="X656" s="312"/>
      <c r="Y656" s="313"/>
      <c r="Z656" s="114">
        <f t="shared" si="79"/>
        <v>89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9352.3869999999988</v>
      </c>
      <c r="U657" s="15">
        <f t="shared" ref="U657:U683" si="83">T657-S657</f>
        <v>315.2489999999998</v>
      </c>
      <c r="V657" s="313">
        <f t="shared" ref="V657:V683" si="84">N657-T657</f>
        <v>3258.5730000000003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89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9352.3869999999988</v>
      </c>
      <c r="U658" s="15">
        <f t="shared" si="83"/>
        <v>315.2489999999998</v>
      </c>
      <c r="V658" s="313">
        <f t="shared" si="84"/>
        <v>3258.5730000000003</v>
      </c>
      <c r="W658" s="245">
        <v>11658</v>
      </c>
      <c r="X658" s="312"/>
      <c r="Y658" s="313"/>
      <c r="Z658" s="114">
        <f t="shared" si="85"/>
        <v>89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9352.3869999999988</v>
      </c>
      <c r="U659" s="15">
        <f t="shared" si="83"/>
        <v>315.2489999999998</v>
      </c>
      <c r="V659" s="313">
        <f t="shared" si="84"/>
        <v>3258.5730000000003</v>
      </c>
      <c r="W659" s="245">
        <v>11658</v>
      </c>
      <c r="X659" s="312"/>
      <c r="Y659" s="313"/>
      <c r="Z659" s="114">
        <f t="shared" si="85"/>
        <v>89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9352.3869999999988</v>
      </c>
      <c r="U660" s="15">
        <f t="shared" si="83"/>
        <v>315.2489999999998</v>
      </c>
      <c r="V660" s="313">
        <f t="shared" si="84"/>
        <v>3258.5730000000003</v>
      </c>
      <c r="W660" s="245">
        <v>11658</v>
      </c>
      <c r="X660" s="312"/>
      <c r="Y660" s="313"/>
      <c r="Z660" s="114">
        <f t="shared" si="85"/>
        <v>89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9352.3869999999988</v>
      </c>
      <c r="U661" s="15">
        <f t="shared" si="83"/>
        <v>315.2489999999998</v>
      </c>
      <c r="V661" s="313">
        <f t="shared" si="84"/>
        <v>3258.5730000000003</v>
      </c>
      <c r="W661" s="245">
        <v>11658</v>
      </c>
      <c r="X661" s="312"/>
      <c r="Y661" s="313"/>
      <c r="Z661" s="114">
        <f t="shared" si="85"/>
        <v>89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9352.3869999999988</v>
      </c>
      <c r="U662" s="15">
        <f t="shared" si="83"/>
        <v>315.2489999999998</v>
      </c>
      <c r="V662" s="313">
        <f t="shared" si="84"/>
        <v>3258.5730000000003</v>
      </c>
      <c r="W662" s="245">
        <v>11658</v>
      </c>
      <c r="X662" s="312"/>
      <c r="Y662" s="313"/>
      <c r="Z662" s="114">
        <f t="shared" si="85"/>
        <v>89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9352.3869999999988</v>
      </c>
      <c r="U663" s="15">
        <f t="shared" si="83"/>
        <v>315.2489999999998</v>
      </c>
      <c r="V663" s="313">
        <f t="shared" si="84"/>
        <v>3258.5730000000003</v>
      </c>
      <c r="W663" s="245">
        <v>11658</v>
      </c>
      <c r="X663" s="312"/>
      <c r="Y663" s="313"/>
      <c r="Z663" s="114">
        <f t="shared" si="85"/>
        <v>89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9352.3869999999988</v>
      </c>
      <c r="U664" s="15">
        <f t="shared" si="83"/>
        <v>315.2489999999998</v>
      </c>
      <c r="V664" s="313">
        <f t="shared" si="84"/>
        <v>3258.5730000000003</v>
      </c>
      <c r="W664" s="245">
        <v>11658</v>
      </c>
      <c r="X664" s="312"/>
      <c r="Y664" s="313"/>
      <c r="Z664" s="114">
        <f t="shared" si="85"/>
        <v>89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9352.3869999999988</v>
      </c>
      <c r="U665" s="15">
        <f t="shared" si="83"/>
        <v>315.2489999999998</v>
      </c>
      <c r="V665" s="313">
        <f t="shared" si="84"/>
        <v>3258.5730000000003</v>
      </c>
      <c r="W665" s="245">
        <v>11658</v>
      </c>
      <c r="X665" s="312"/>
      <c r="Y665" s="313"/>
      <c r="Z665" s="114">
        <f t="shared" si="85"/>
        <v>89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9352.3869999999988</v>
      </c>
      <c r="U666" s="15">
        <f t="shared" si="83"/>
        <v>315.2489999999998</v>
      </c>
      <c r="V666" s="313">
        <f t="shared" si="84"/>
        <v>3258.5730000000003</v>
      </c>
      <c r="W666" s="245">
        <v>11658</v>
      </c>
      <c r="X666" s="312"/>
      <c r="Y666" s="313"/>
      <c r="Z666" s="114">
        <f t="shared" si="85"/>
        <v>89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9352.3869999999988</v>
      </c>
      <c r="U667" s="15">
        <f t="shared" si="83"/>
        <v>315.2489999999998</v>
      </c>
      <c r="V667" s="313">
        <f t="shared" si="84"/>
        <v>3258.5730000000003</v>
      </c>
      <c r="W667" s="245">
        <v>11658</v>
      </c>
      <c r="X667" s="312"/>
      <c r="Y667" s="313"/>
      <c r="Z667" s="114">
        <f t="shared" si="85"/>
        <v>89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9352.3869999999988</v>
      </c>
      <c r="U668" s="15">
        <f t="shared" si="83"/>
        <v>315.2489999999998</v>
      </c>
      <c r="V668" s="313">
        <f t="shared" si="84"/>
        <v>3258.5730000000003</v>
      </c>
      <c r="W668" s="245">
        <v>11658</v>
      </c>
      <c r="X668" s="312"/>
      <c r="Y668" s="313"/>
      <c r="Z668" s="114">
        <f t="shared" si="85"/>
        <v>89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9352.3869999999988</v>
      </c>
      <c r="U669" s="15">
        <f t="shared" si="83"/>
        <v>315.2489999999998</v>
      </c>
      <c r="V669" s="313">
        <f t="shared" si="84"/>
        <v>3258.5730000000003</v>
      </c>
      <c r="W669" s="245">
        <v>11658</v>
      </c>
      <c r="X669" s="312"/>
      <c r="Y669" s="313"/>
      <c r="Z669" s="114">
        <f t="shared" si="85"/>
        <v>89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14826.094666666668</v>
      </c>
      <c r="U670" s="15">
        <f t="shared" si="83"/>
        <v>499.7559999999994</v>
      </c>
      <c r="V670" s="313">
        <f t="shared" si="84"/>
        <v>5165.1453333333338</v>
      </c>
      <c r="W670" s="245">
        <v>11658</v>
      </c>
      <c r="X670" s="312"/>
      <c r="Y670" s="313"/>
      <c r="Z670" s="114">
        <f t="shared" si="85"/>
        <v>89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14826.094666666668</v>
      </c>
      <c r="U671" s="15">
        <f t="shared" si="83"/>
        <v>499.7559999999994</v>
      </c>
      <c r="V671" s="313">
        <f t="shared" si="84"/>
        <v>5165.1453333333338</v>
      </c>
      <c r="W671" s="245">
        <v>11658</v>
      </c>
      <c r="X671" s="312"/>
      <c r="Y671" s="313"/>
      <c r="Z671" s="114">
        <f t="shared" si="85"/>
        <v>89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14826.094666666668</v>
      </c>
      <c r="U672" s="15">
        <f t="shared" si="83"/>
        <v>499.7559999999994</v>
      </c>
      <c r="V672" s="313">
        <f t="shared" si="84"/>
        <v>5165.1453333333338</v>
      </c>
      <c r="W672" s="245">
        <v>11658</v>
      </c>
      <c r="X672" s="312"/>
      <c r="Y672" s="313"/>
      <c r="Z672" s="114">
        <f t="shared" si="85"/>
        <v>89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14826.094666666668</v>
      </c>
      <c r="U673" s="15">
        <f t="shared" si="83"/>
        <v>499.7559999999994</v>
      </c>
      <c r="V673" s="313">
        <f t="shared" si="84"/>
        <v>5165.1453333333338</v>
      </c>
      <c r="W673" s="245">
        <v>11658</v>
      </c>
      <c r="X673" s="312"/>
      <c r="Y673" s="313"/>
      <c r="Z673" s="114">
        <f t="shared" si="85"/>
        <v>89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5196.0276666666659</v>
      </c>
      <c r="U674" s="15">
        <f t="shared" si="83"/>
        <v>175.14699999999993</v>
      </c>
      <c r="V674" s="313">
        <f t="shared" si="84"/>
        <v>1810.8523333333342</v>
      </c>
      <c r="W674" s="245">
        <v>11658</v>
      </c>
      <c r="X674" s="312"/>
      <c r="Y674" s="313"/>
      <c r="Z674" s="114">
        <f t="shared" si="85"/>
        <v>89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5196.0276666666659</v>
      </c>
      <c r="U675" s="15">
        <f t="shared" si="83"/>
        <v>175.14699999999993</v>
      </c>
      <c r="V675" s="313">
        <f t="shared" si="84"/>
        <v>1810.8523333333342</v>
      </c>
      <c r="W675" s="245">
        <v>11658</v>
      </c>
      <c r="X675" s="312"/>
      <c r="Y675" s="313"/>
      <c r="Z675" s="114">
        <f t="shared" si="85"/>
        <v>89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5196.0276666666659</v>
      </c>
      <c r="U676" s="15">
        <f t="shared" si="83"/>
        <v>175.14699999999993</v>
      </c>
      <c r="V676" s="313">
        <f t="shared" si="84"/>
        <v>1810.8523333333342</v>
      </c>
      <c r="W676" s="245">
        <v>11658</v>
      </c>
      <c r="X676" s="312"/>
      <c r="Y676" s="313"/>
      <c r="Z676" s="114">
        <f t="shared" si="85"/>
        <v>89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5196.0276666666659</v>
      </c>
      <c r="U677" s="15">
        <f t="shared" si="83"/>
        <v>175.14699999999993</v>
      </c>
      <c r="V677" s="313">
        <f t="shared" si="84"/>
        <v>1810.8523333333342</v>
      </c>
      <c r="W677" s="245">
        <v>11658</v>
      </c>
      <c r="X677" s="312"/>
      <c r="Y677" s="313"/>
      <c r="Z677" s="114">
        <f t="shared" si="85"/>
        <v>89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5196.0276666666659</v>
      </c>
      <c r="U678" s="15">
        <f t="shared" si="83"/>
        <v>175.14699999999993</v>
      </c>
      <c r="V678" s="313">
        <f t="shared" si="84"/>
        <v>1810.8523333333342</v>
      </c>
      <c r="W678" s="245">
        <v>11658</v>
      </c>
      <c r="X678" s="312"/>
      <c r="Y678" s="313"/>
      <c r="Z678" s="114">
        <f t="shared" si="85"/>
        <v>89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5196.0276666666659</v>
      </c>
      <c r="U679" s="15">
        <f t="shared" si="83"/>
        <v>175.14699999999993</v>
      </c>
      <c r="V679" s="313">
        <f t="shared" si="84"/>
        <v>1810.8523333333342</v>
      </c>
      <c r="W679" s="245">
        <v>11658</v>
      </c>
      <c r="X679" s="312"/>
      <c r="Y679" s="313"/>
      <c r="Z679" s="114">
        <f t="shared" si="85"/>
        <v>89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5196.0276666666659</v>
      </c>
      <c r="U680" s="15">
        <f t="shared" si="83"/>
        <v>175.14699999999993</v>
      </c>
      <c r="V680" s="313">
        <f t="shared" si="84"/>
        <v>1810.8523333333342</v>
      </c>
      <c r="W680" s="245">
        <v>11658</v>
      </c>
      <c r="X680" s="312"/>
      <c r="Y680" s="313"/>
      <c r="Z680" s="114">
        <f t="shared" si="85"/>
        <v>89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5196.0276666666659</v>
      </c>
      <c r="U681" s="15">
        <f t="shared" si="83"/>
        <v>175.14699999999993</v>
      </c>
      <c r="V681" s="313">
        <f t="shared" si="84"/>
        <v>1810.8523333333342</v>
      </c>
      <c r="W681" s="245">
        <v>11658</v>
      </c>
      <c r="X681" s="312"/>
      <c r="Y681" s="313"/>
      <c r="Z681" s="114">
        <f t="shared" si="85"/>
        <v>89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5196.0276666666659</v>
      </c>
      <c r="U682" s="15">
        <f>T682-S682</f>
        <v>175.14699999999993</v>
      </c>
      <c r="V682" s="313">
        <f t="shared" si="84"/>
        <v>1810.8523333333342</v>
      </c>
      <c r="W682" s="245">
        <v>11658</v>
      </c>
      <c r="X682" s="312"/>
      <c r="Y682" s="313"/>
      <c r="Z682" s="114">
        <f t="shared" si="85"/>
        <v>89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5196.0276666666659</v>
      </c>
      <c r="U683" s="15">
        <f t="shared" si="83"/>
        <v>175.14699999999993</v>
      </c>
      <c r="V683" s="313">
        <f t="shared" si="84"/>
        <v>1810.8523333333342</v>
      </c>
      <c r="W683" s="245">
        <v>11658</v>
      </c>
      <c r="X683" s="312">
        <f>R683*46</f>
        <v>2685.5873333333329</v>
      </c>
      <c r="Y683" s="313"/>
      <c r="Z683" s="114">
        <f t="shared" si="85"/>
        <v>89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1525882.6906267509</v>
      </c>
      <c r="U684" s="26">
        <f>SUM(U415:U683)</f>
        <v>63099.78637129048</v>
      </c>
      <c r="V684" s="26">
        <f>SUM(V415:V683)</f>
        <v>479997.11301196972</v>
      </c>
      <c r="X684" s="312"/>
      <c r="Y684" s="313"/>
      <c r="Z684" s="114"/>
      <c r="AA684" s="357">
        <f>+Z683+AA683</f>
        <v>135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4071628.5738767497</v>
      </c>
      <c r="U686" s="29">
        <f>+U684+U413</f>
        <v>82513.278871290502</v>
      </c>
      <c r="V686" s="29">
        <f>+V684+V413</f>
        <v>539755.64976196957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7506.3666666666677</v>
      </c>
      <c r="U689" s="15">
        <f t="shared" ref="U689:U703" si="88">T689-S689</f>
        <v>349.13333333333321</v>
      </c>
      <c r="V689" s="179">
        <f t="shared" ref="V689:V760" si="89">N689-T689</f>
        <v>2968.6333333333323</v>
      </c>
      <c r="Y689" s="135"/>
      <c r="Z689" s="137">
        <f t="shared" ref="Z689:Z760" si="90">IF((DATEDIF(G689,Z$4,"m"))&gt;=120,120,(DATEDIF(G689,Z$4,"m")))</f>
        <v>86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8523.9192500000008</v>
      </c>
      <c r="U690" s="15">
        <f t="shared" si="88"/>
        <v>391.90433333333385</v>
      </c>
      <c r="V690" s="179">
        <f t="shared" si="89"/>
        <v>3234.2107499999984</v>
      </c>
      <c r="Y690" s="135"/>
      <c r="Z690" s="137">
        <f t="shared" si="90"/>
        <v>87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1586.6833333333334</v>
      </c>
      <c r="U691" s="15">
        <f t="shared" si="88"/>
        <v>76.466666666666697</v>
      </c>
      <c r="V691" s="135">
        <f t="shared" si="89"/>
        <v>708.31666666666661</v>
      </c>
      <c r="Y691" s="135"/>
      <c r="Z691" s="114">
        <f t="shared" si="90"/>
        <v>83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1586.6833333333334</v>
      </c>
      <c r="U692" s="15">
        <f t="shared" si="88"/>
        <v>76.466666666666697</v>
      </c>
      <c r="V692" s="135">
        <f t="shared" si="89"/>
        <v>708.31666666666661</v>
      </c>
      <c r="Y692" s="135"/>
      <c r="Z692" s="114">
        <f t="shared" si="90"/>
        <v>83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3726.3829166666669</v>
      </c>
      <c r="U693" s="15">
        <f t="shared" si="88"/>
        <v>193.57833333333338</v>
      </c>
      <c r="V693" s="313">
        <f t="shared" si="89"/>
        <v>2081.9670833333334</v>
      </c>
      <c r="Y693" s="313"/>
      <c r="Z693" s="114">
        <f t="shared" si="90"/>
        <v>77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3726.3829166666669</v>
      </c>
      <c r="U694" s="15">
        <f t="shared" si="88"/>
        <v>193.57833333333338</v>
      </c>
      <c r="V694" s="313">
        <f t="shared" si="89"/>
        <v>2081.9670833333334</v>
      </c>
      <c r="Y694" s="313"/>
      <c r="Z694" s="114">
        <f t="shared" si="90"/>
        <v>77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3726.3829166666669</v>
      </c>
      <c r="U695" s="15">
        <f t="shared" si="88"/>
        <v>193.57833333333338</v>
      </c>
      <c r="V695" s="313">
        <f t="shared" si="89"/>
        <v>2081.9670833333334</v>
      </c>
      <c r="Y695" s="313"/>
      <c r="Z695" s="114">
        <f t="shared" si="90"/>
        <v>77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3726.3829166666669</v>
      </c>
      <c r="U696" s="15">
        <f t="shared" si="88"/>
        <v>193.57833333333338</v>
      </c>
      <c r="V696" s="313">
        <f t="shared" si="89"/>
        <v>2081.9670833333334</v>
      </c>
      <c r="Y696" s="313"/>
      <c r="Z696" s="114">
        <f t="shared" si="90"/>
        <v>77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3726.3829166666669</v>
      </c>
      <c r="U697" s="15">
        <f t="shared" si="88"/>
        <v>193.57833333333338</v>
      </c>
      <c r="V697" s="313">
        <f t="shared" si="89"/>
        <v>2081.9670833333334</v>
      </c>
      <c r="Y697" s="313"/>
      <c r="Z697" s="114">
        <f t="shared" si="90"/>
        <v>77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3726.3829166666669</v>
      </c>
      <c r="U698" s="15">
        <f t="shared" si="88"/>
        <v>193.57833333333338</v>
      </c>
      <c r="V698" s="313">
        <f t="shared" si="89"/>
        <v>2081.9670833333334</v>
      </c>
      <c r="Y698" s="313"/>
      <c r="Z698" s="114">
        <f t="shared" si="90"/>
        <v>77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3726.3829166666669</v>
      </c>
      <c r="U699" s="15">
        <f t="shared" si="88"/>
        <v>193.57833333333338</v>
      </c>
      <c r="V699" s="313">
        <f t="shared" si="89"/>
        <v>2081.9670833333334</v>
      </c>
      <c r="Y699" s="313"/>
      <c r="Z699" s="114">
        <f t="shared" si="90"/>
        <v>77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3726.3829166666669</v>
      </c>
      <c r="U700" s="15">
        <f t="shared" si="88"/>
        <v>193.57833333333338</v>
      </c>
      <c r="V700" s="313">
        <f t="shared" si="89"/>
        <v>2081.9670833333334</v>
      </c>
      <c r="Y700" s="313"/>
      <c r="Z700" s="114">
        <f t="shared" si="90"/>
        <v>77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3726.3829166666669</v>
      </c>
      <c r="U701" s="15">
        <f t="shared" si="88"/>
        <v>193.57833333333338</v>
      </c>
      <c r="V701" s="313">
        <f t="shared" si="89"/>
        <v>2081.9670833333334</v>
      </c>
      <c r="Y701" s="313"/>
      <c r="Z701" s="114">
        <f t="shared" si="90"/>
        <v>77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3726.3829166666669</v>
      </c>
      <c r="U702" s="15">
        <f t="shared" si="88"/>
        <v>193.57833333333338</v>
      </c>
      <c r="V702" s="313">
        <f t="shared" si="89"/>
        <v>2081.9670833333334</v>
      </c>
      <c r="Y702" s="313"/>
      <c r="Z702" s="114">
        <f t="shared" si="90"/>
        <v>77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3726.3957499999997</v>
      </c>
      <c r="U703" s="15">
        <f t="shared" si="88"/>
        <v>193.57900000000018</v>
      </c>
      <c r="V703" s="313">
        <f t="shared" si="89"/>
        <v>2081.9742500000002</v>
      </c>
      <c r="Y703" s="313"/>
      <c r="Z703" s="114">
        <f t="shared" si="90"/>
        <v>77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60193.877500000017</v>
      </c>
      <c r="U704" s="26">
        <f t="shared" si="92"/>
        <v>3023.3333333333344</v>
      </c>
      <c r="V704" s="26">
        <f t="shared" si="92"/>
        <v>30521.122499999994</v>
      </c>
      <c r="X704" s="312"/>
      <c r="Y704" s="313"/>
      <c r="Z704" s="114"/>
      <c r="AA704" s="357">
        <f>+Z703+AA703</f>
        <v>77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4131822.4513767497</v>
      </c>
      <c r="U706" s="29">
        <f t="shared" si="93"/>
        <v>85536.612204623831</v>
      </c>
      <c r="V706" s="29">
        <f t="shared" si="93"/>
        <v>570276.77226196951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13970.250000000002</v>
      </c>
      <c r="U708" s="15">
        <f>T708-S708</f>
        <v>798.30000000000109</v>
      </c>
      <c r="V708" s="135">
        <f t="shared" si="89"/>
        <v>9979.7499999999982</v>
      </c>
      <c r="Y708" s="135"/>
      <c r="Z708" s="114">
        <f t="shared" si="90"/>
        <v>70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13970.250000000002</v>
      </c>
      <c r="U709" s="15">
        <f t="shared" ref="U709:U736" si="95">T709-S709</f>
        <v>798.30000000000109</v>
      </c>
      <c r="V709" s="135">
        <f t="shared" si="89"/>
        <v>9979.7499999999982</v>
      </c>
      <c r="Y709" s="135"/>
      <c r="Z709" s="114">
        <f t="shared" si="90"/>
        <v>70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34996.5</v>
      </c>
      <c r="U710" s="15">
        <f t="shared" si="95"/>
        <v>1999.8000000000029</v>
      </c>
      <c r="V710" s="135">
        <f t="shared" si="89"/>
        <v>24998.5</v>
      </c>
      <c r="Y710" s="135"/>
      <c r="Z710" s="114">
        <f t="shared" si="90"/>
        <v>70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34996.5</v>
      </c>
      <c r="U711" s="15">
        <f t="shared" si="95"/>
        <v>1999.8000000000029</v>
      </c>
      <c r="V711" s="135">
        <f t="shared" si="89"/>
        <v>24998.5</v>
      </c>
      <c r="Y711" s="135"/>
      <c r="Z711" s="114">
        <f t="shared" si="90"/>
        <v>70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2662.3765000000003</v>
      </c>
      <c r="U712" s="15">
        <f t="shared" si="95"/>
        <v>154.34066666666649</v>
      </c>
      <c r="V712" s="313">
        <f t="shared" si="89"/>
        <v>1968.8434999999999</v>
      </c>
      <c r="Y712" s="313"/>
      <c r="Z712" s="114">
        <f t="shared" si="90"/>
        <v>69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1502.37725</v>
      </c>
      <c r="U713" s="15">
        <f t="shared" si="95"/>
        <v>87.094333333333225</v>
      </c>
      <c r="V713" s="313">
        <f t="shared" si="89"/>
        <v>1111.4527499999999</v>
      </c>
      <c r="Y713" s="313"/>
      <c r="Z713" s="114">
        <f t="shared" si="90"/>
        <v>69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4131.0875000000005</v>
      </c>
      <c r="U714" s="15">
        <f t="shared" si="95"/>
        <v>239.48333333333358</v>
      </c>
      <c r="V714" s="313">
        <f t="shared" si="89"/>
        <v>3054.4124999999995</v>
      </c>
      <c r="Y714" s="313"/>
      <c r="Z714" s="114">
        <f t="shared" si="90"/>
        <v>69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2198.72525</v>
      </c>
      <c r="U715" s="15">
        <f t="shared" si="95"/>
        <v>127.46233333333339</v>
      </c>
      <c r="V715" s="313">
        <f t="shared" si="89"/>
        <v>1626.1447499999999</v>
      </c>
      <c r="Y715" s="313"/>
      <c r="Z715" s="114">
        <f t="shared" si="90"/>
        <v>69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85216.012000000002</v>
      </c>
      <c r="U716" s="15">
        <f t="shared" si="95"/>
        <v>4940.0586666666641</v>
      </c>
      <c r="V716" s="346">
        <f t="shared" si="89"/>
        <v>62986.748000000007</v>
      </c>
      <c r="Y716" s="346"/>
      <c r="Z716" s="95">
        <f t="shared" si="90"/>
        <v>69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13425.79</v>
      </c>
      <c r="U717" s="15">
        <f t="shared" si="95"/>
        <v>778.3066666666673</v>
      </c>
      <c r="V717" s="313">
        <f t="shared" si="89"/>
        <v>9924.41</v>
      </c>
      <c r="Y717" s="313"/>
      <c r="Z717" s="114">
        <f t="shared" si="90"/>
        <v>69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3998.5324166666669</v>
      </c>
      <c r="U718" s="15">
        <f t="shared" si="95"/>
        <v>219.09766666666701</v>
      </c>
      <c r="V718" s="313">
        <f t="shared" si="89"/>
        <v>2575.3975833333334</v>
      </c>
      <c r="Y718" s="313"/>
      <c r="Z718" s="114">
        <f t="shared" si="90"/>
        <v>73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3998.5324166666669</v>
      </c>
      <c r="U719" s="15">
        <f t="shared" si="95"/>
        <v>219.09766666666701</v>
      </c>
      <c r="V719" s="313">
        <f t="shared" si="89"/>
        <v>2575.3975833333334</v>
      </c>
      <c r="Y719" s="313"/>
      <c r="Z719" s="114">
        <f t="shared" si="90"/>
        <v>73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3529.4891666666663</v>
      </c>
      <c r="U720" s="15">
        <f t="shared" si="95"/>
        <v>193.39666666666653</v>
      </c>
      <c r="V720" s="313">
        <f t="shared" si="89"/>
        <v>2273.4108333333334</v>
      </c>
      <c r="Y720" s="313"/>
      <c r="Z720" s="114">
        <f t="shared" si="90"/>
        <v>73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2387.5744999999997</v>
      </c>
      <c r="U721" s="15">
        <f t="shared" si="95"/>
        <v>130.82600000000002</v>
      </c>
      <c r="V721" s="313">
        <f t="shared" si="89"/>
        <v>1538.2055000000005</v>
      </c>
      <c r="Y721" s="313"/>
      <c r="Z721" s="114">
        <f t="shared" si="90"/>
        <v>73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2387.5744999999997</v>
      </c>
      <c r="U722" s="15">
        <f t="shared" si="95"/>
        <v>130.82600000000002</v>
      </c>
      <c r="V722" s="135">
        <f t="shared" si="89"/>
        <v>1538.2055000000005</v>
      </c>
      <c r="Y722" s="135"/>
      <c r="Z722" s="114">
        <f t="shared" si="90"/>
        <v>73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2387.5744999999997</v>
      </c>
      <c r="U723" s="15">
        <f t="shared" si="95"/>
        <v>130.82600000000002</v>
      </c>
      <c r="V723" s="135">
        <f t="shared" si="89"/>
        <v>1538.2055000000005</v>
      </c>
      <c r="Y723" s="135"/>
      <c r="Z723" s="114">
        <f t="shared" si="90"/>
        <v>73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1149.2815833333334</v>
      </c>
      <c r="U724" s="15">
        <f t="shared" si="95"/>
        <v>62.974333333333334</v>
      </c>
      <c r="V724" s="135">
        <f t="shared" si="89"/>
        <v>740.94841666666662</v>
      </c>
      <c r="Y724" s="135"/>
      <c r="Z724" s="114">
        <f t="shared" si="90"/>
        <v>73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18702.125</v>
      </c>
      <c r="U725" s="15">
        <f>T725-S725</f>
        <v>997.44666666666672</v>
      </c>
      <c r="V725" s="135">
        <f>N725-T725</f>
        <v>11222.275000000001</v>
      </c>
      <c r="Z725" s="114">
        <f t="shared" si="90"/>
        <v>75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46249.681250000001</v>
      </c>
      <c r="U726" s="15">
        <f>T726-S726</f>
        <v>2466.6496666666644</v>
      </c>
      <c r="V726" s="135">
        <f>N726-T726</f>
        <v>27750.808750000004</v>
      </c>
      <c r="Z726" s="114">
        <f t="shared" si="90"/>
        <v>75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13386.931250000001</v>
      </c>
      <c r="U727" s="15">
        <f t="shared" si="95"/>
        <v>713.96966666666594</v>
      </c>
      <c r="V727" s="313">
        <f t="shared" si="89"/>
        <v>8033.1587499999987</v>
      </c>
      <c r="Y727" s="313"/>
      <c r="Z727" s="114">
        <f t="shared" si="90"/>
        <v>75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13386.931250000001</v>
      </c>
      <c r="U728" s="15">
        <f t="shared" si="95"/>
        <v>713.96966666666594</v>
      </c>
      <c r="V728" s="313">
        <f t="shared" si="89"/>
        <v>8033.1587499999987</v>
      </c>
      <c r="Y728" s="313"/>
      <c r="Z728" s="114">
        <f t="shared" si="90"/>
        <v>75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13386.931250000001</v>
      </c>
      <c r="U729" s="15">
        <f t="shared" si="95"/>
        <v>713.96966666666594</v>
      </c>
      <c r="V729" s="313">
        <f t="shared" si="89"/>
        <v>8033.1587499999987</v>
      </c>
      <c r="Y729" s="313"/>
      <c r="Z729" s="114">
        <f t="shared" si="90"/>
        <v>75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13386.931250000001</v>
      </c>
      <c r="U730" s="15">
        <f t="shared" si="95"/>
        <v>713.96966666666594</v>
      </c>
      <c r="V730" s="313">
        <f t="shared" si="89"/>
        <v>8033.1587499999987</v>
      </c>
      <c r="Y730" s="313"/>
      <c r="Z730" s="114">
        <f t="shared" si="90"/>
        <v>75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13386.931250000001</v>
      </c>
      <c r="U731" s="15">
        <f t="shared" si="95"/>
        <v>713.96966666666594</v>
      </c>
      <c r="V731" s="313">
        <f t="shared" si="89"/>
        <v>8033.1587499999987</v>
      </c>
      <c r="Y731" s="313"/>
      <c r="Z731" s="114">
        <f t="shared" si="90"/>
        <v>75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13386.931250000001</v>
      </c>
      <c r="U732" s="15">
        <f t="shared" si="95"/>
        <v>713.96966666666594</v>
      </c>
      <c r="V732" s="313">
        <f t="shared" si="89"/>
        <v>8033.1587499999987</v>
      </c>
      <c r="Y732" s="313"/>
      <c r="Z732" s="114">
        <f t="shared" si="90"/>
        <v>75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13386.931250000001</v>
      </c>
      <c r="U733" s="15">
        <f t="shared" si="95"/>
        <v>713.96966666666594</v>
      </c>
      <c r="V733" s="313">
        <f t="shared" si="89"/>
        <v>8033.1587499999987</v>
      </c>
      <c r="Y733" s="313"/>
      <c r="Z733" s="114">
        <f t="shared" si="90"/>
        <v>75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2125.5166666666664</v>
      </c>
      <c r="U734" s="15">
        <f t="shared" si="95"/>
        <v>116.4666666666667</v>
      </c>
      <c r="V734" s="313">
        <f t="shared" si="89"/>
        <v>1369.4833333333336</v>
      </c>
      <c r="Y734" s="313"/>
      <c r="Z734" s="114">
        <f t="shared" si="90"/>
        <v>73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1298.1166666666668</v>
      </c>
      <c r="U735" s="15">
        <f t="shared" si="95"/>
        <v>73.133333333333439</v>
      </c>
      <c r="V735" s="135">
        <f t="shared" si="89"/>
        <v>896.88333333333321</v>
      </c>
      <c r="Y735" s="135"/>
      <c r="Z735" s="114">
        <f t="shared" si="90"/>
        <v>71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9004.9333333333325</v>
      </c>
      <c r="U736" s="15">
        <f t="shared" si="95"/>
        <v>562.80833333333248</v>
      </c>
      <c r="V736" s="135">
        <f t="shared" si="89"/>
        <v>7880.3166666666675</v>
      </c>
      <c r="Y736" s="135"/>
      <c r="Z736" s="114">
        <f t="shared" si="90"/>
        <v>64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397997.31925000012</v>
      </c>
      <c r="U737" s="26">
        <f t="shared" si="96"/>
        <v>22224.282666666659</v>
      </c>
      <c r="V737" s="26">
        <f t="shared" si="96"/>
        <v>268760.1607500001</v>
      </c>
      <c r="X737" s="312"/>
      <c r="Y737" s="313"/>
      <c r="Z737" s="114"/>
      <c r="AA737" s="357">
        <f>+Z736+AA736</f>
        <v>64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4529819.7706267498</v>
      </c>
      <c r="U739" s="29">
        <f t="shared" si="97"/>
        <v>107760.89487129048</v>
      </c>
      <c r="V739" s="29">
        <f t="shared" si="97"/>
        <v>839036.93301196955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6341.5380000000005</v>
      </c>
      <c r="U741" s="15">
        <f>T741-S741</f>
        <v>402.63733333333403</v>
      </c>
      <c r="V741" s="135">
        <f t="shared" si="89"/>
        <v>5738.5820000000003</v>
      </c>
      <c r="W741" s="238">
        <v>15039</v>
      </c>
      <c r="Y741" s="135"/>
      <c r="Z741" s="114">
        <f t="shared" si="90"/>
        <v>63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53570.769</v>
      </c>
      <c r="U742" s="15">
        <f>T742-S742</f>
        <v>3401.3186666666661</v>
      </c>
      <c r="V742" s="135">
        <f t="shared" si="89"/>
        <v>48469.790999999997</v>
      </c>
      <c r="W742" s="238">
        <v>15039</v>
      </c>
      <c r="Y742" s="135"/>
      <c r="Z742" s="114">
        <f t="shared" si="90"/>
        <v>63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20607.121500000001</v>
      </c>
      <c r="U743" s="15">
        <f>T743-S743</f>
        <v>1308.3886666666658</v>
      </c>
      <c r="V743" s="313">
        <f t="shared" si="89"/>
        <v>18645.538500000002</v>
      </c>
      <c r="W743" s="365">
        <v>15038</v>
      </c>
      <c r="Y743" s="313"/>
      <c r="Z743" s="114">
        <f t="shared" si="90"/>
        <v>63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12704.795250000001</v>
      </c>
      <c r="U744" s="15">
        <f t="shared" ref="U744:U766" si="99">T744-S744</f>
        <v>806.65366666666705</v>
      </c>
      <c r="V744" s="313">
        <f t="shared" si="89"/>
        <v>11495.81475</v>
      </c>
      <c r="W744" s="365">
        <v>15167</v>
      </c>
      <c r="Y744" s="313"/>
      <c r="Z744" s="114">
        <f t="shared" si="90"/>
        <v>63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11894.16375</v>
      </c>
      <c r="U745" s="15">
        <f t="shared" si="99"/>
        <v>755.18500000000131</v>
      </c>
      <c r="V745" s="313">
        <f t="shared" si="89"/>
        <v>10762.38625</v>
      </c>
      <c r="W745" s="365">
        <v>15167</v>
      </c>
      <c r="Y745" s="313"/>
      <c r="Z745" s="114">
        <f t="shared" si="90"/>
        <v>63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12365.7135</v>
      </c>
      <c r="U746" s="15">
        <f t="shared" si="99"/>
        <v>785.1246666666666</v>
      </c>
      <c r="V746" s="313">
        <f t="shared" si="89"/>
        <v>11189.026500000002</v>
      </c>
      <c r="W746" s="365">
        <v>15167</v>
      </c>
      <c r="Y746" s="313"/>
      <c r="Z746" s="114">
        <f t="shared" si="90"/>
        <v>63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8753.4090000000015</v>
      </c>
      <c r="U747" s="15">
        <f t="shared" si="99"/>
        <v>555.77200000000084</v>
      </c>
      <c r="V747" s="313">
        <f t="shared" si="89"/>
        <v>7920.7509999999984</v>
      </c>
      <c r="W747" s="365">
        <v>15167</v>
      </c>
      <c r="Y747" s="313"/>
      <c r="Z747" s="114">
        <f t="shared" si="90"/>
        <v>63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11465.510166666669</v>
      </c>
      <c r="U748" s="15">
        <f t="shared" si="99"/>
        <v>739.71033333333435</v>
      </c>
      <c r="V748" s="313">
        <f t="shared" si="89"/>
        <v>10726.799833333333</v>
      </c>
      <c r="W748" s="365">
        <v>15167</v>
      </c>
      <c r="Y748" s="313"/>
      <c r="Z748" s="114">
        <f t="shared" si="90"/>
        <v>62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3373.068666666667</v>
      </c>
      <c r="U749" s="15">
        <f t="shared" si="99"/>
        <v>217.61733333333314</v>
      </c>
      <c r="V749" s="313">
        <f t="shared" si="89"/>
        <v>3156.4513333333334</v>
      </c>
      <c r="W749" s="365">
        <v>15167</v>
      </c>
      <c r="Y749" s="313"/>
      <c r="Z749" s="114">
        <f t="shared" si="90"/>
        <v>62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4637.5121666666664</v>
      </c>
      <c r="U750" s="15">
        <f t="shared" si="99"/>
        <v>299.19433333333382</v>
      </c>
      <c r="V750" s="313">
        <f t="shared" si="89"/>
        <v>4339.3178333333335</v>
      </c>
      <c r="W750" s="365">
        <v>15167</v>
      </c>
      <c r="Y750" s="313"/>
      <c r="Z750" s="114">
        <f t="shared" si="90"/>
        <v>62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9215.5869999999995</v>
      </c>
      <c r="U751" s="15">
        <f t="shared" si="99"/>
        <v>594.55400000000009</v>
      </c>
      <c r="V751" s="313">
        <f t="shared" si="89"/>
        <v>8622.0329999999994</v>
      </c>
      <c r="W751" s="365">
        <v>15167</v>
      </c>
      <c r="Y751" s="313"/>
      <c r="Z751" s="114">
        <f t="shared" si="90"/>
        <v>62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2640.2833333333333</v>
      </c>
      <c r="U752" s="15">
        <f t="shared" si="99"/>
        <v>173.13333333333321</v>
      </c>
      <c r="V752" s="313">
        <f t="shared" si="89"/>
        <v>2554.7166666666667</v>
      </c>
      <c r="W752" s="365">
        <v>15291</v>
      </c>
      <c r="Y752" s="313"/>
      <c r="Z752" s="114">
        <f t="shared" si="90"/>
        <v>61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4063.6064999999994</v>
      </c>
      <c r="U753" s="15">
        <f t="shared" si="99"/>
        <v>266.46599999999989</v>
      </c>
      <c r="V753" s="313">
        <f t="shared" si="89"/>
        <v>3931.3735000000001</v>
      </c>
      <c r="W753" s="558">
        <v>15308</v>
      </c>
      <c r="Y753" s="313"/>
      <c r="Z753" s="114">
        <f t="shared" si="90"/>
        <v>61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4497</v>
      </c>
      <c r="U754" s="15">
        <f t="shared" si="99"/>
        <v>299.80000000000018</v>
      </c>
      <c r="V754" s="313">
        <f t="shared" si="89"/>
        <v>4498</v>
      </c>
      <c r="W754" s="558">
        <v>15408</v>
      </c>
      <c r="Y754" s="313"/>
      <c r="Z754" s="114">
        <f t="shared" si="90"/>
        <v>60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27577.829166666666</v>
      </c>
      <c r="U755" s="15">
        <f t="shared" si="99"/>
        <v>1869.6833333333307</v>
      </c>
      <c r="V755" s="313">
        <f t="shared" si="89"/>
        <v>28513.670833333334</v>
      </c>
      <c r="W755" s="558">
        <v>15607</v>
      </c>
      <c r="Y755" s="313"/>
      <c r="Z755" s="114">
        <f t="shared" si="90"/>
        <v>59</v>
      </c>
    </row>
    <row r="756" spans="1:26" s="245" customFormat="1" x14ac:dyDescent="0.25">
      <c r="A756" s="97"/>
      <c r="B756" s="656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20870.303000000004</v>
      </c>
      <c r="U756" s="15">
        <f t="shared" si="99"/>
        <v>1464.5826666666653</v>
      </c>
      <c r="V756" s="313">
        <f t="shared" si="89"/>
        <v>23068.177</v>
      </c>
      <c r="W756" s="558"/>
      <c r="Y756" s="313"/>
      <c r="Z756" s="114">
        <f t="shared" si="90"/>
        <v>57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1863.8666666666666</v>
      </c>
      <c r="U757" s="15">
        <f t="shared" si="99"/>
        <v>133.13333333333344</v>
      </c>
      <c r="V757" s="313">
        <f t="shared" si="89"/>
        <v>2131.1333333333332</v>
      </c>
      <c r="W757" s="365">
        <v>16105</v>
      </c>
      <c r="Y757" s="313"/>
      <c r="Z757" s="114">
        <f t="shared" si="90"/>
        <v>56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1770.5333333333331</v>
      </c>
      <c r="U758" s="15">
        <f t="shared" si="99"/>
        <v>126.46666666666647</v>
      </c>
      <c r="V758" s="313">
        <f t="shared" si="89"/>
        <v>2024.4666666666669</v>
      </c>
      <c r="W758" s="365">
        <v>16105</v>
      </c>
      <c r="Y758" s="313"/>
      <c r="Z758" s="114">
        <f t="shared" si="90"/>
        <v>56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730.58333333333337</v>
      </c>
      <c r="U759" s="15">
        <f t="shared" si="99"/>
        <v>53.133333333333326</v>
      </c>
      <c r="V759" s="313">
        <f t="shared" si="89"/>
        <v>864.41666666666663</v>
      </c>
      <c r="W759" s="365">
        <v>16236</v>
      </c>
      <c r="Y759" s="313"/>
      <c r="Z759" s="114">
        <f t="shared" si="90"/>
        <v>55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730.58333333333337</v>
      </c>
      <c r="U760" s="15">
        <f t="shared" si="99"/>
        <v>53.133333333333326</v>
      </c>
      <c r="V760" s="313">
        <f t="shared" si="89"/>
        <v>864.41666666666663</v>
      </c>
      <c r="W760" s="365">
        <v>16236</v>
      </c>
      <c r="Y760" s="313"/>
      <c r="Z760" s="114">
        <f t="shared" si="90"/>
        <v>55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8506.2083333333339</v>
      </c>
      <c r="U761" s="15">
        <f t="shared" si="99"/>
        <v>618.63333333333412</v>
      </c>
      <c r="V761" s="313">
        <f t="shared" ref="V761:V768" si="102">N761-T761</f>
        <v>10053.791666666666</v>
      </c>
      <c r="W761" s="365">
        <v>16048</v>
      </c>
      <c r="Y761" s="313"/>
      <c r="Z761" s="114">
        <f t="shared" ref="Z761:Z767" si="103">IF((DATEDIF(G761,Z$4,"m"))&gt;=120,120,(DATEDIF(G761,Z$4,"m")))</f>
        <v>55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4465.5416666666661</v>
      </c>
      <c r="U762" s="15">
        <f t="shared" si="99"/>
        <v>324.76666666666642</v>
      </c>
      <c r="V762" s="313">
        <f t="shared" si="102"/>
        <v>5278.4583333333339</v>
      </c>
      <c r="W762" s="365">
        <v>16048</v>
      </c>
      <c r="Y762" s="313"/>
      <c r="Z762" s="114">
        <f t="shared" si="103"/>
        <v>55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43116.75</v>
      </c>
      <c r="U763" s="15">
        <f t="shared" si="99"/>
        <v>3193.8333333333285</v>
      </c>
      <c r="V763" s="313">
        <f t="shared" si="102"/>
        <v>52699.25</v>
      </c>
      <c r="W763" s="365"/>
      <c r="Y763" s="313"/>
      <c r="Z763" s="114">
        <f t="shared" si="103"/>
        <v>54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2420.1179999999999</v>
      </c>
      <c r="U764" s="15">
        <f t="shared" si="99"/>
        <v>179.26800000000003</v>
      </c>
      <c r="V764" s="244">
        <f t="shared" si="102"/>
        <v>2958.922</v>
      </c>
      <c r="W764" s="238">
        <v>16181</v>
      </c>
      <c r="Y764" s="244"/>
      <c r="Z764" s="309">
        <f t="shared" si="103"/>
        <v>54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888.75450000000012</v>
      </c>
      <c r="U765" s="15">
        <f t="shared" si="99"/>
        <v>65.833666666666659</v>
      </c>
      <c r="V765" s="244">
        <f t="shared" si="102"/>
        <v>1087.2554999999998</v>
      </c>
      <c r="W765" s="238">
        <v>16181</v>
      </c>
      <c r="Y765" s="244"/>
      <c r="Z765" s="309">
        <f t="shared" si="103"/>
        <v>54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2177.1495</v>
      </c>
      <c r="U766" s="15">
        <f t="shared" si="99"/>
        <v>161.27033333333338</v>
      </c>
      <c r="V766" s="244">
        <f t="shared" si="102"/>
        <v>2661.9604999999997</v>
      </c>
      <c r="W766" s="238">
        <v>16181</v>
      </c>
      <c r="Y766" s="244"/>
      <c r="Z766" s="309">
        <f t="shared" si="103"/>
        <v>54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4497.3</v>
      </c>
      <c r="U767" s="15">
        <f>T767-S767</f>
        <v>333.13333333333321</v>
      </c>
      <c r="V767" s="313">
        <f t="shared" si="102"/>
        <v>5497.7</v>
      </c>
      <c r="W767" s="365">
        <v>16312</v>
      </c>
      <c r="Y767" s="313"/>
      <c r="Z767" s="114">
        <f t="shared" si="103"/>
        <v>54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1515681.2986666667</v>
      </c>
      <c r="U769" s="259">
        <f t="shared" si="104"/>
        <v>41730.486666666715</v>
      </c>
      <c r="V769" s="259">
        <f t="shared" si="104"/>
        <v>683680.50133333309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6045501.069293417</v>
      </c>
      <c r="U771" s="29">
        <f t="shared" si="105"/>
        <v>149491.3815379572</v>
      </c>
      <c r="V771" s="29">
        <f t="shared" si="105"/>
        <v>1522717.4343453026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2329.5355</v>
      </c>
      <c r="U773" s="15">
        <f>T773-S773</f>
        <v>182.70866666666689</v>
      </c>
      <c r="V773" s="135">
        <f>N773-T773</f>
        <v>3151.7245000000003</v>
      </c>
      <c r="W773" s="103">
        <v>16617</v>
      </c>
      <c r="X773" s="136"/>
      <c r="Y773" s="230"/>
      <c r="Z773" s="114">
        <f>IF((DATEDIF(G773,Z$4,"m"))&gt;=120,120,(DATEDIF(G773,Z$4,"m")))</f>
        <v>51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2329.5355</v>
      </c>
      <c r="U774" s="15">
        <f>T774-S774</f>
        <v>182.70866666666689</v>
      </c>
      <c r="V774" s="135">
        <f>N774-T774</f>
        <v>3151.7245000000003</v>
      </c>
      <c r="W774" s="103">
        <v>16617</v>
      </c>
      <c r="X774" s="136"/>
      <c r="Y774" s="230"/>
      <c r="Z774" s="114">
        <f>IF((DATEDIF(G774,Z$4,"m"))&gt;=120,120,(DATEDIF(G774,Z$4,"m")))</f>
        <v>51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4659.0709999999999</v>
      </c>
      <c r="U775" s="113">
        <f>SUM(U773:U774)</f>
        <v>365.41733333333377</v>
      </c>
      <c r="V775" s="113">
        <f>SUM(V773:V774)</f>
        <v>6303.4490000000005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2647.2545625000002</v>
      </c>
      <c r="U777" s="15">
        <f>T777-S777</f>
        <v>235.31151666666665</v>
      </c>
      <c r="V777" s="135">
        <f t="shared" ref="V777:V789" si="107">N777-T777</f>
        <v>4412.0909375000001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45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2647.2545625000002</v>
      </c>
      <c r="U778" s="15">
        <f t="shared" ref="U778:U789" si="110">T778-S778</f>
        <v>235.31151666666665</v>
      </c>
      <c r="V778" s="135">
        <f t="shared" si="107"/>
        <v>4412.0909375000001</v>
      </c>
      <c r="W778" s="103">
        <v>17327</v>
      </c>
      <c r="X778" s="136"/>
      <c r="Y778" s="230"/>
      <c r="Z778" s="114">
        <f t="shared" si="108"/>
        <v>45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2647.2545625000002</v>
      </c>
      <c r="U779" s="15">
        <f t="shared" si="110"/>
        <v>235.31151666666665</v>
      </c>
      <c r="V779" s="135">
        <f t="shared" si="107"/>
        <v>4412.0909375000001</v>
      </c>
      <c r="W779" s="103">
        <v>17327</v>
      </c>
      <c r="X779" s="136"/>
      <c r="Y779" s="230"/>
      <c r="Z779" s="114">
        <f t="shared" si="108"/>
        <v>45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2647.2545625000002</v>
      </c>
      <c r="U780" s="15">
        <f t="shared" si="110"/>
        <v>235.31151666666665</v>
      </c>
      <c r="V780" s="135">
        <f t="shared" si="107"/>
        <v>4412.0909375000001</v>
      </c>
      <c r="W780" s="103">
        <v>17327</v>
      </c>
      <c r="X780" s="136"/>
      <c r="Y780" s="230"/>
      <c r="Z780" s="114">
        <f t="shared" si="108"/>
        <v>45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2647.2545625000002</v>
      </c>
      <c r="U781" s="15">
        <f t="shared" si="110"/>
        <v>235.31151666666665</v>
      </c>
      <c r="V781" s="135">
        <f t="shared" si="107"/>
        <v>4412.0909375000001</v>
      </c>
      <c r="W781" s="103">
        <v>17327</v>
      </c>
      <c r="X781" s="136"/>
      <c r="Y781" s="230"/>
      <c r="Z781" s="114">
        <f t="shared" si="108"/>
        <v>45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2951.9137500000002</v>
      </c>
      <c r="U782" s="15">
        <f t="shared" si="110"/>
        <v>262.39233333333323</v>
      </c>
      <c r="V782" s="135">
        <f t="shared" si="107"/>
        <v>4919.8562500000007</v>
      </c>
      <c r="W782" s="103">
        <v>17327</v>
      </c>
      <c r="X782" s="136"/>
      <c r="Y782" s="230"/>
      <c r="Z782" s="114">
        <f t="shared" si="108"/>
        <v>45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1134.2174999999997</v>
      </c>
      <c r="U783" s="15">
        <f t="shared" si="110"/>
        <v>100.81933333333313</v>
      </c>
      <c r="V783" s="135">
        <f t="shared" si="107"/>
        <v>1890.3625000000002</v>
      </c>
      <c r="W783" s="103">
        <v>17327</v>
      </c>
      <c r="X783" s="136"/>
      <c r="Y783" s="230"/>
      <c r="Z783" s="114">
        <f t="shared" si="108"/>
        <v>45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245.99081249999998</v>
      </c>
      <c r="U784" s="15">
        <f t="shared" si="110"/>
        <v>21.865849999999995</v>
      </c>
      <c r="V784" s="135">
        <f t="shared" si="107"/>
        <v>409.98468750000006</v>
      </c>
      <c r="W784" s="103">
        <v>17327</v>
      </c>
      <c r="X784" s="136"/>
      <c r="Y784" s="230"/>
      <c r="Z784" s="114">
        <f t="shared" si="108"/>
        <v>45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245.99081249999998</v>
      </c>
      <c r="U785" s="15">
        <f t="shared" si="110"/>
        <v>21.865849999999995</v>
      </c>
      <c r="V785" s="135">
        <f t="shared" si="107"/>
        <v>409.98468750000006</v>
      </c>
      <c r="W785" s="103">
        <v>17327</v>
      </c>
      <c r="X785" s="136"/>
      <c r="Y785" s="230"/>
      <c r="Z785" s="114">
        <f t="shared" si="108"/>
        <v>45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245.99081249999998</v>
      </c>
      <c r="U786" s="15">
        <f t="shared" si="110"/>
        <v>21.865849999999995</v>
      </c>
      <c r="V786" s="135">
        <f t="shared" si="107"/>
        <v>409.98468750000006</v>
      </c>
      <c r="W786" s="103">
        <v>17327</v>
      </c>
      <c r="X786" s="136"/>
      <c r="Y786" s="230"/>
      <c r="Z786" s="114">
        <f t="shared" si="108"/>
        <v>45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245.99081249999998</v>
      </c>
      <c r="U787" s="15">
        <f t="shared" si="110"/>
        <v>21.865849999999995</v>
      </c>
      <c r="V787" s="135">
        <f t="shared" si="107"/>
        <v>409.98468750000006</v>
      </c>
      <c r="W787" s="103">
        <v>17327</v>
      </c>
      <c r="X787" s="136"/>
      <c r="Y787" s="230"/>
      <c r="Z787" s="114">
        <f t="shared" si="108"/>
        <v>45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245.99081249999998</v>
      </c>
      <c r="U788" s="15">
        <f t="shared" si="110"/>
        <v>21.865849999999995</v>
      </c>
      <c r="V788" s="135">
        <f t="shared" si="107"/>
        <v>409.98468750000006</v>
      </c>
      <c r="W788" s="103">
        <v>17327</v>
      </c>
      <c r="X788" s="136"/>
      <c r="Y788" s="230"/>
      <c r="Z788" s="114">
        <f t="shared" si="108"/>
        <v>45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3699.6593333333331</v>
      </c>
      <c r="U789" s="15">
        <f t="shared" si="110"/>
        <v>252.24950000000035</v>
      </c>
      <c r="V789" s="135">
        <f t="shared" si="107"/>
        <v>6390.3206666666665</v>
      </c>
      <c r="W789" s="103">
        <v>17327</v>
      </c>
      <c r="X789" s="136"/>
      <c r="Y789" s="230"/>
      <c r="Z789" s="114">
        <f t="shared" si="108"/>
        <v>44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22252.017458333336</v>
      </c>
      <c r="U790" s="113">
        <f>SUM(U777:U789)</f>
        <v>1901.3479999999995</v>
      </c>
      <c r="V790" s="113">
        <f>SUM(V777:V789)</f>
        <v>37310.917541666669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4537.499894399999</v>
      </c>
      <c r="U792" s="15">
        <f>T792-S792</f>
        <v>412.49999039999966</v>
      </c>
      <c r="V792" s="135">
        <f t="shared" ref="V792:V855" si="112">N792-T792</f>
        <v>7837.4998175999999</v>
      </c>
      <c r="W792" s="103">
        <v>17317</v>
      </c>
      <c r="Z792" s="114">
        <f t="shared" ref="Z792:Z855" si="113">IF((DATEDIF(G792,Z$4,"m"))&gt;=120,120,(DATEDIF(G792,Z$4,"m")))</f>
        <v>44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4537.5159719999992</v>
      </c>
      <c r="U793" s="15">
        <f t="shared" ref="U793:U856" si="115">T793-S793</f>
        <v>412.50145199999952</v>
      </c>
      <c r="V793" s="135">
        <f t="shared" si="112"/>
        <v>7837.527587999999</v>
      </c>
      <c r="W793" s="103">
        <v>17317</v>
      </c>
      <c r="Z793" s="114">
        <f t="shared" si="113"/>
        <v>44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4537.5159719999992</v>
      </c>
      <c r="U794" s="15">
        <f t="shared" si="115"/>
        <v>412.50145199999952</v>
      </c>
      <c r="V794" s="135">
        <f t="shared" si="112"/>
        <v>7837.527587999999</v>
      </c>
      <c r="W794" s="103">
        <v>17317</v>
      </c>
      <c r="Z794" s="114">
        <f t="shared" si="113"/>
        <v>44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4537.5159719999992</v>
      </c>
      <c r="U795" s="15">
        <f t="shared" si="115"/>
        <v>412.50145199999952</v>
      </c>
      <c r="V795" s="135">
        <f t="shared" si="112"/>
        <v>7837.527587999999</v>
      </c>
      <c r="W795" s="103">
        <v>17317</v>
      </c>
      <c r="Z795" s="114">
        <f t="shared" si="113"/>
        <v>44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2564.0996699999996</v>
      </c>
      <c r="U796" s="15">
        <f t="shared" si="115"/>
        <v>233.09996999999976</v>
      </c>
      <c r="V796" s="135">
        <f t="shared" si="112"/>
        <v>4428.8994299999995</v>
      </c>
      <c r="W796" s="103">
        <v>17317</v>
      </c>
      <c r="Z796" s="114">
        <f t="shared" si="113"/>
        <v>44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2564.0996699999996</v>
      </c>
      <c r="U797" s="15">
        <f t="shared" si="115"/>
        <v>233.09996999999976</v>
      </c>
      <c r="V797" s="135">
        <f t="shared" si="112"/>
        <v>4428.8994299999995</v>
      </c>
      <c r="W797" s="103">
        <v>17317</v>
      </c>
      <c r="Z797" s="114">
        <f t="shared" si="113"/>
        <v>44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2564.0996699999996</v>
      </c>
      <c r="U798" s="15">
        <f t="shared" si="115"/>
        <v>233.09996999999976</v>
      </c>
      <c r="V798" s="135">
        <f t="shared" si="112"/>
        <v>4428.8994299999995</v>
      </c>
      <c r="W798" s="103">
        <v>17317</v>
      </c>
      <c r="Z798" s="114">
        <f t="shared" si="113"/>
        <v>44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2564.0996699999996</v>
      </c>
      <c r="U799" s="15">
        <f t="shared" si="115"/>
        <v>233.09996999999976</v>
      </c>
      <c r="V799" s="135">
        <f t="shared" si="112"/>
        <v>4428.8994299999995</v>
      </c>
      <c r="W799" s="103">
        <v>17317</v>
      </c>
      <c r="Z799" s="114">
        <f t="shared" si="113"/>
        <v>44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2564.0996699999996</v>
      </c>
      <c r="U800" s="15">
        <f t="shared" si="115"/>
        <v>233.09996999999976</v>
      </c>
      <c r="V800" s="135">
        <f t="shared" si="112"/>
        <v>4428.8994299999995</v>
      </c>
      <c r="W800" s="103">
        <v>17317</v>
      </c>
      <c r="Z800" s="114">
        <f t="shared" si="113"/>
        <v>44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2564.0996699999996</v>
      </c>
      <c r="U801" s="15">
        <f t="shared" si="115"/>
        <v>233.09996999999976</v>
      </c>
      <c r="V801" s="135">
        <f t="shared" si="112"/>
        <v>4428.8994299999995</v>
      </c>
      <c r="W801" s="103">
        <v>17317</v>
      </c>
      <c r="Z801" s="114">
        <f t="shared" si="113"/>
        <v>44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554.39967000000001</v>
      </c>
      <c r="U802" s="15">
        <f t="shared" si="115"/>
        <v>50.399970000000053</v>
      </c>
      <c r="V802" s="135">
        <f t="shared" si="112"/>
        <v>957.59942999999998</v>
      </c>
      <c r="W802" s="103">
        <v>17317</v>
      </c>
      <c r="Z802" s="114">
        <f t="shared" si="113"/>
        <v>44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554.39967000000001</v>
      </c>
      <c r="U803" s="15">
        <f t="shared" si="115"/>
        <v>50.399970000000053</v>
      </c>
      <c r="V803" s="135">
        <f t="shared" si="112"/>
        <v>957.59942999999998</v>
      </c>
      <c r="W803" s="103">
        <v>17317</v>
      </c>
      <c r="Z803" s="114">
        <f t="shared" si="113"/>
        <v>44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554.39967000000001</v>
      </c>
      <c r="U804" s="15">
        <f t="shared" si="115"/>
        <v>50.399970000000053</v>
      </c>
      <c r="V804" s="135">
        <f t="shared" si="112"/>
        <v>957.59942999999998</v>
      </c>
      <c r="W804" s="103">
        <v>17317</v>
      </c>
      <c r="Z804" s="114">
        <f t="shared" si="113"/>
        <v>44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554.39967000000001</v>
      </c>
      <c r="U805" s="15">
        <f t="shared" si="115"/>
        <v>50.399970000000053</v>
      </c>
      <c r="V805" s="135">
        <f t="shared" si="112"/>
        <v>957.59942999999998</v>
      </c>
      <c r="W805" s="103">
        <v>17317</v>
      </c>
      <c r="Z805" s="114">
        <f t="shared" si="113"/>
        <v>44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554.39967000000001</v>
      </c>
      <c r="U806" s="15">
        <f t="shared" si="115"/>
        <v>50.399970000000053</v>
      </c>
      <c r="V806" s="135">
        <f t="shared" si="112"/>
        <v>957.59942999999998</v>
      </c>
      <c r="W806" s="103">
        <v>17317</v>
      </c>
      <c r="Z806" s="114">
        <f t="shared" si="113"/>
        <v>44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554.39967000000001</v>
      </c>
      <c r="U807" s="15">
        <f t="shared" si="115"/>
        <v>50.399970000000053</v>
      </c>
      <c r="V807" s="135">
        <f t="shared" si="112"/>
        <v>957.59942999999998</v>
      </c>
      <c r="W807" s="103">
        <v>17317</v>
      </c>
      <c r="Z807" s="114">
        <f t="shared" si="113"/>
        <v>44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554.39967000000001</v>
      </c>
      <c r="U808" s="15">
        <f t="shared" si="115"/>
        <v>50.399970000000053</v>
      </c>
      <c r="V808" s="135">
        <f t="shared" si="112"/>
        <v>957.59942999999998</v>
      </c>
      <c r="W808" s="103">
        <v>17317</v>
      </c>
      <c r="Z808" s="114">
        <f t="shared" si="113"/>
        <v>44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554.39967000000001</v>
      </c>
      <c r="U809" s="15">
        <f t="shared" si="115"/>
        <v>50.399970000000053</v>
      </c>
      <c r="V809" s="135">
        <f t="shared" si="112"/>
        <v>957.59942999999998</v>
      </c>
      <c r="W809" s="103">
        <v>17317</v>
      </c>
      <c r="Z809" s="114">
        <f t="shared" si="113"/>
        <v>44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554.39967000000001</v>
      </c>
      <c r="U810" s="15">
        <f t="shared" si="115"/>
        <v>50.399970000000053</v>
      </c>
      <c r="V810" s="135">
        <f t="shared" si="112"/>
        <v>957.59942999999998</v>
      </c>
      <c r="W810" s="103">
        <v>17317</v>
      </c>
      <c r="Z810" s="114">
        <f t="shared" si="113"/>
        <v>44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554.39967000000001</v>
      </c>
      <c r="U811" s="15">
        <f t="shared" si="115"/>
        <v>50.399970000000053</v>
      </c>
      <c r="V811" s="135">
        <f t="shared" si="112"/>
        <v>957.59942999999998</v>
      </c>
      <c r="W811" s="103">
        <v>17317</v>
      </c>
      <c r="Z811" s="114">
        <f t="shared" si="113"/>
        <v>44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554.39967000000001</v>
      </c>
      <c r="U812" s="15">
        <f t="shared" si="115"/>
        <v>50.399970000000053</v>
      </c>
      <c r="V812" s="135">
        <f t="shared" si="112"/>
        <v>957.59942999999998</v>
      </c>
      <c r="W812" s="103">
        <v>17317</v>
      </c>
      <c r="Z812" s="114">
        <f t="shared" si="113"/>
        <v>44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554.39967000000001</v>
      </c>
      <c r="U813" s="15">
        <f t="shared" si="115"/>
        <v>50.399970000000053</v>
      </c>
      <c r="V813" s="135">
        <f t="shared" si="112"/>
        <v>957.59942999999998</v>
      </c>
      <c r="W813" s="103">
        <v>17317</v>
      </c>
      <c r="Z813" s="114">
        <f t="shared" si="113"/>
        <v>44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554.39967000000001</v>
      </c>
      <c r="U814" s="15">
        <f t="shared" si="115"/>
        <v>50.399970000000053</v>
      </c>
      <c r="V814" s="135">
        <f t="shared" si="112"/>
        <v>957.59942999999998</v>
      </c>
      <c r="W814" s="103">
        <v>17317</v>
      </c>
      <c r="Z814" s="114">
        <f t="shared" si="113"/>
        <v>44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554.39967000000001</v>
      </c>
      <c r="U815" s="15">
        <f t="shared" si="115"/>
        <v>50.399970000000053</v>
      </c>
      <c r="V815" s="135">
        <f t="shared" si="112"/>
        <v>957.59942999999998</v>
      </c>
      <c r="W815" s="103">
        <v>17317</v>
      </c>
      <c r="Z815" s="114">
        <f t="shared" si="113"/>
        <v>44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554.39967000000001</v>
      </c>
      <c r="U816" s="15">
        <f t="shared" si="115"/>
        <v>50.399970000000053</v>
      </c>
      <c r="V816" s="135">
        <f t="shared" si="112"/>
        <v>957.59942999999998</v>
      </c>
      <c r="W816" s="103">
        <v>17317</v>
      </c>
      <c r="Z816" s="114">
        <f t="shared" si="113"/>
        <v>44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554.39967000000001</v>
      </c>
      <c r="U817" s="15">
        <f t="shared" si="115"/>
        <v>50.399970000000053</v>
      </c>
      <c r="V817" s="135">
        <f t="shared" si="112"/>
        <v>957.59942999999998</v>
      </c>
      <c r="W817" s="103">
        <v>17317</v>
      </c>
      <c r="Z817" s="114">
        <f t="shared" si="113"/>
        <v>44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554.39967000000001</v>
      </c>
      <c r="U818" s="15">
        <f t="shared" si="115"/>
        <v>50.399970000000053</v>
      </c>
      <c r="V818" s="135">
        <f t="shared" si="112"/>
        <v>957.59942999999998</v>
      </c>
      <c r="W818" s="103">
        <v>17317</v>
      </c>
      <c r="Z818" s="114">
        <f t="shared" si="113"/>
        <v>44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554.39967000000001</v>
      </c>
      <c r="U819" s="15">
        <f t="shared" si="115"/>
        <v>50.399970000000053</v>
      </c>
      <c r="V819" s="135">
        <f t="shared" si="112"/>
        <v>957.59942999999998</v>
      </c>
      <c r="W819" s="103">
        <v>17317</v>
      </c>
      <c r="Z819" s="114">
        <f t="shared" si="113"/>
        <v>44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554.39967000000001</v>
      </c>
      <c r="U820" s="15">
        <f t="shared" si="115"/>
        <v>50.399970000000053</v>
      </c>
      <c r="V820" s="135">
        <f t="shared" si="112"/>
        <v>957.59942999999998</v>
      </c>
      <c r="W820" s="103">
        <v>17317</v>
      </c>
      <c r="Z820" s="114">
        <f t="shared" si="113"/>
        <v>44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554.39967000000001</v>
      </c>
      <c r="U821" s="15">
        <f t="shared" si="115"/>
        <v>50.399970000000053</v>
      </c>
      <c r="V821" s="135">
        <f t="shared" si="112"/>
        <v>957.59942999999998</v>
      </c>
      <c r="W821" s="103">
        <v>17317</v>
      </c>
      <c r="Z821" s="114">
        <f t="shared" si="113"/>
        <v>44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554.39967000000001</v>
      </c>
      <c r="U822" s="15">
        <f t="shared" si="115"/>
        <v>50.399970000000053</v>
      </c>
      <c r="V822" s="135">
        <f t="shared" si="112"/>
        <v>957.59942999999998</v>
      </c>
      <c r="W822" s="103">
        <v>17317</v>
      </c>
      <c r="Z822" s="114">
        <f t="shared" si="113"/>
        <v>44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554.39967000000001</v>
      </c>
      <c r="U823" s="15">
        <f t="shared" si="115"/>
        <v>50.399970000000053</v>
      </c>
      <c r="V823" s="135">
        <f t="shared" si="112"/>
        <v>957.59942999999998</v>
      </c>
      <c r="W823" s="103">
        <v>17317</v>
      </c>
      <c r="Z823" s="114">
        <f t="shared" si="113"/>
        <v>44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554.39967000000001</v>
      </c>
      <c r="U824" s="15">
        <f t="shared" si="115"/>
        <v>50.399970000000053</v>
      </c>
      <c r="V824" s="135">
        <f t="shared" si="112"/>
        <v>957.59942999999998</v>
      </c>
      <c r="W824" s="103">
        <v>17317</v>
      </c>
      <c r="Z824" s="114">
        <f t="shared" si="113"/>
        <v>44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554.39967000000001</v>
      </c>
      <c r="U825" s="15">
        <f t="shared" si="115"/>
        <v>50.399970000000053</v>
      </c>
      <c r="V825" s="135">
        <f t="shared" si="112"/>
        <v>957.59942999999998</v>
      </c>
      <c r="W825" s="103">
        <v>17317</v>
      </c>
      <c r="Z825" s="114">
        <f t="shared" si="113"/>
        <v>44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554.39967000000001</v>
      </c>
      <c r="U826" s="15">
        <f t="shared" si="115"/>
        <v>50.399970000000053</v>
      </c>
      <c r="V826" s="135">
        <f t="shared" si="112"/>
        <v>957.59942999999998</v>
      </c>
      <c r="W826" s="103">
        <v>17317</v>
      </c>
      <c r="Z826" s="114">
        <f t="shared" si="113"/>
        <v>44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554.39967000000001</v>
      </c>
      <c r="U827" s="15">
        <f t="shared" si="115"/>
        <v>50.399970000000053</v>
      </c>
      <c r="V827" s="135">
        <f t="shared" si="112"/>
        <v>957.59942999999998</v>
      </c>
      <c r="W827" s="103">
        <v>17317</v>
      </c>
      <c r="Z827" s="114">
        <f t="shared" si="113"/>
        <v>44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1286.9996304000001</v>
      </c>
      <c r="U828" s="15">
        <f t="shared" si="115"/>
        <v>116.99996640000018</v>
      </c>
      <c r="V828" s="135">
        <f t="shared" si="112"/>
        <v>2222.9993616000002</v>
      </c>
      <c r="W828" s="103">
        <v>17317</v>
      </c>
      <c r="Z828" s="114">
        <f t="shared" si="113"/>
        <v>44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1286.9996304000001</v>
      </c>
      <c r="U829" s="15">
        <f t="shared" si="115"/>
        <v>116.99996640000018</v>
      </c>
      <c r="V829" s="135">
        <f t="shared" si="112"/>
        <v>2222.9993616000002</v>
      </c>
      <c r="W829" s="103">
        <v>17317</v>
      </c>
      <c r="Z829" s="114">
        <f t="shared" si="113"/>
        <v>44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1286.9996304000001</v>
      </c>
      <c r="U830" s="15">
        <f t="shared" si="115"/>
        <v>116.99996640000018</v>
      </c>
      <c r="V830" s="135">
        <f t="shared" si="112"/>
        <v>2222.9993616000002</v>
      </c>
      <c r="W830" s="103">
        <v>17317</v>
      </c>
      <c r="Z830" s="114">
        <f t="shared" si="113"/>
        <v>44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1286.9996304000001</v>
      </c>
      <c r="U831" s="15">
        <f t="shared" si="115"/>
        <v>116.99996640000018</v>
      </c>
      <c r="V831" s="135">
        <f t="shared" si="112"/>
        <v>2222.9993616000002</v>
      </c>
      <c r="W831" s="103">
        <v>17317</v>
      </c>
      <c r="Z831" s="114">
        <f t="shared" si="113"/>
        <v>44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1286.9996304000001</v>
      </c>
      <c r="U832" s="15">
        <f t="shared" si="115"/>
        <v>116.99996640000018</v>
      </c>
      <c r="V832" s="135">
        <f t="shared" si="112"/>
        <v>2222.9993616000002</v>
      </c>
      <c r="W832" s="103">
        <v>17317</v>
      </c>
      <c r="Z832" s="114">
        <f t="shared" si="113"/>
        <v>44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1286.9996304000001</v>
      </c>
      <c r="U833" s="15">
        <f t="shared" si="115"/>
        <v>116.99996640000018</v>
      </c>
      <c r="V833" s="135">
        <f t="shared" si="112"/>
        <v>2222.9993616000002</v>
      </c>
      <c r="W833" s="103">
        <v>17317</v>
      </c>
      <c r="Z833" s="114">
        <f t="shared" si="113"/>
        <v>44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1286.9996304000001</v>
      </c>
      <c r="U834" s="15">
        <f t="shared" si="115"/>
        <v>116.99996640000018</v>
      </c>
      <c r="V834" s="135">
        <f t="shared" si="112"/>
        <v>2222.9993616000002</v>
      </c>
      <c r="W834" s="103">
        <v>17317</v>
      </c>
      <c r="Z834" s="114">
        <f t="shared" si="113"/>
        <v>44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1286.9996304000001</v>
      </c>
      <c r="U835" s="15">
        <f t="shared" si="115"/>
        <v>116.99996640000018</v>
      </c>
      <c r="V835" s="135">
        <f t="shared" si="112"/>
        <v>2222.9993616000002</v>
      </c>
      <c r="W835" s="103">
        <v>17317</v>
      </c>
      <c r="Z835" s="114">
        <f t="shared" si="113"/>
        <v>44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1286.9996304000001</v>
      </c>
      <c r="U836" s="15">
        <f t="shared" si="115"/>
        <v>116.99996640000018</v>
      </c>
      <c r="V836" s="135">
        <f t="shared" si="112"/>
        <v>2222.9993616000002</v>
      </c>
      <c r="W836" s="103">
        <v>17317</v>
      </c>
      <c r="Z836" s="114">
        <f t="shared" si="113"/>
        <v>44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1286.9996304000001</v>
      </c>
      <c r="U837" s="15">
        <f t="shared" si="115"/>
        <v>116.99996640000018</v>
      </c>
      <c r="V837" s="135">
        <f t="shared" si="112"/>
        <v>2222.9993616000002</v>
      </c>
      <c r="W837" s="103">
        <v>17317</v>
      </c>
      <c r="Z837" s="114">
        <f t="shared" si="113"/>
        <v>44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1286.9996304000001</v>
      </c>
      <c r="U838" s="15">
        <f t="shared" si="115"/>
        <v>116.99996640000018</v>
      </c>
      <c r="V838" s="135">
        <f t="shared" si="112"/>
        <v>2222.9993616000002</v>
      </c>
      <c r="W838" s="103">
        <v>17317</v>
      </c>
      <c r="Z838" s="114">
        <f t="shared" si="113"/>
        <v>44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1286.9996304000001</v>
      </c>
      <c r="U839" s="15">
        <f t="shared" si="115"/>
        <v>116.99996640000018</v>
      </c>
      <c r="V839" s="135">
        <f t="shared" si="112"/>
        <v>2222.9993616000002</v>
      </c>
      <c r="W839" s="103">
        <v>17317</v>
      </c>
      <c r="Z839" s="114">
        <f t="shared" si="113"/>
        <v>44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1286.9996304000001</v>
      </c>
      <c r="U840" s="15">
        <f t="shared" si="115"/>
        <v>116.99996640000018</v>
      </c>
      <c r="V840" s="135">
        <f t="shared" si="112"/>
        <v>2222.9993616000002</v>
      </c>
      <c r="W840" s="103">
        <v>17317</v>
      </c>
      <c r="Z840" s="114">
        <f t="shared" si="113"/>
        <v>44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1286.9666303999998</v>
      </c>
      <c r="U841" s="15">
        <f t="shared" si="115"/>
        <v>116.99696640000002</v>
      </c>
      <c r="V841" s="135">
        <f t="shared" si="112"/>
        <v>2222.9423615999999</v>
      </c>
      <c r="W841" s="103">
        <v>17317</v>
      </c>
      <c r="Z841" s="114">
        <f t="shared" si="113"/>
        <v>44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1822.1279999999999</v>
      </c>
      <c r="U842" s="15">
        <f t="shared" si="115"/>
        <v>165.64799999999991</v>
      </c>
      <c r="V842" s="135">
        <f t="shared" si="112"/>
        <v>3147.3119999999999</v>
      </c>
      <c r="W842" s="103">
        <v>17315</v>
      </c>
      <c r="Z842" s="114">
        <f t="shared" si="113"/>
        <v>44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1822.1279999999999</v>
      </c>
      <c r="U843" s="15">
        <f t="shared" si="115"/>
        <v>165.64799999999991</v>
      </c>
      <c r="V843" s="135">
        <f t="shared" si="112"/>
        <v>3147.3119999999999</v>
      </c>
      <c r="W843" s="103">
        <v>17315</v>
      </c>
      <c r="Z843" s="114">
        <f t="shared" si="113"/>
        <v>44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1822.1279999999999</v>
      </c>
      <c r="U844" s="15">
        <f t="shared" si="115"/>
        <v>165.64799999999991</v>
      </c>
      <c r="V844" s="135">
        <f t="shared" si="112"/>
        <v>3147.3119999999999</v>
      </c>
      <c r="W844" s="103">
        <v>17315</v>
      </c>
      <c r="Z844" s="114">
        <f t="shared" si="113"/>
        <v>44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1822.1279999999999</v>
      </c>
      <c r="U845" s="15">
        <f t="shared" si="115"/>
        <v>165.64799999999991</v>
      </c>
      <c r="V845" s="135">
        <f t="shared" si="112"/>
        <v>3147.3119999999999</v>
      </c>
      <c r="W845" s="103">
        <v>17315</v>
      </c>
      <c r="Z845" s="114">
        <f t="shared" si="113"/>
        <v>44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2198.166666666667</v>
      </c>
      <c r="U846" s="15">
        <f t="shared" si="115"/>
        <v>199.83333333333348</v>
      </c>
      <c r="V846" s="135">
        <f t="shared" si="112"/>
        <v>3796.833333333333</v>
      </c>
      <c r="W846" s="103">
        <v>17375</v>
      </c>
      <c r="Z846" s="114">
        <f t="shared" si="113"/>
        <v>44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614.16666666666674</v>
      </c>
      <c r="U847" s="15">
        <f t="shared" si="115"/>
        <v>55.833333333333371</v>
      </c>
      <c r="V847" s="135">
        <f t="shared" si="112"/>
        <v>1060.8333333333333</v>
      </c>
      <c r="W847" s="103">
        <v>17375</v>
      </c>
      <c r="Z847" s="114">
        <f t="shared" si="113"/>
        <v>44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614.16666666666674</v>
      </c>
      <c r="U848" s="15">
        <f t="shared" si="115"/>
        <v>55.833333333333371</v>
      </c>
      <c r="V848" s="135">
        <f t="shared" si="112"/>
        <v>1060.8333333333333</v>
      </c>
      <c r="W848" s="103">
        <v>17375</v>
      </c>
      <c r="Z848" s="114">
        <f t="shared" si="113"/>
        <v>44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614.16666666666674</v>
      </c>
      <c r="U849" s="15">
        <f t="shared" si="115"/>
        <v>55.833333333333371</v>
      </c>
      <c r="V849" s="135">
        <f t="shared" si="112"/>
        <v>1060.8333333333333</v>
      </c>
      <c r="W849" s="103">
        <v>17375</v>
      </c>
      <c r="Z849" s="114">
        <f t="shared" si="113"/>
        <v>44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10844.166666666668</v>
      </c>
      <c r="U850" s="15">
        <f t="shared" si="115"/>
        <v>985.83333333333394</v>
      </c>
      <c r="V850" s="135">
        <f t="shared" si="112"/>
        <v>18730.833333333332</v>
      </c>
      <c r="W850" s="103">
        <v>17375</v>
      </c>
      <c r="Z850" s="114">
        <f t="shared" si="113"/>
        <v>44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614.16666666666674</v>
      </c>
      <c r="U851" s="15">
        <f t="shared" si="115"/>
        <v>55.833333333333371</v>
      </c>
      <c r="V851" s="135">
        <f t="shared" si="112"/>
        <v>1060.8333333333333</v>
      </c>
      <c r="W851" s="103">
        <v>17375</v>
      </c>
      <c r="Z851" s="114">
        <f t="shared" si="113"/>
        <v>44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614.16666666666674</v>
      </c>
      <c r="U852" s="15">
        <f t="shared" si="115"/>
        <v>55.833333333333371</v>
      </c>
      <c r="V852" s="135">
        <f t="shared" si="112"/>
        <v>1060.8333333333333</v>
      </c>
      <c r="W852" s="103">
        <v>17375</v>
      </c>
      <c r="Z852" s="114">
        <f t="shared" si="113"/>
        <v>44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614.16666666666674</v>
      </c>
      <c r="U853" s="15">
        <f t="shared" si="115"/>
        <v>55.833333333333371</v>
      </c>
      <c r="V853" s="135">
        <f t="shared" si="112"/>
        <v>1060.8333333333333</v>
      </c>
      <c r="W853" s="103">
        <v>17375</v>
      </c>
      <c r="Z853" s="114">
        <f t="shared" si="113"/>
        <v>44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614.16666666666674</v>
      </c>
      <c r="U854" s="15">
        <f t="shared" si="115"/>
        <v>55.833333333333371</v>
      </c>
      <c r="V854" s="135">
        <f t="shared" si="112"/>
        <v>1060.8333333333333</v>
      </c>
      <c r="W854" s="103">
        <v>17375</v>
      </c>
      <c r="Z854" s="114">
        <f t="shared" si="113"/>
        <v>44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614.16666666666674</v>
      </c>
      <c r="U855" s="15">
        <f t="shared" si="115"/>
        <v>55.833333333333371</v>
      </c>
      <c r="V855" s="135">
        <f t="shared" si="112"/>
        <v>1060.8333333333333</v>
      </c>
      <c r="W855" s="103">
        <v>17375</v>
      </c>
      <c r="Z855" s="114">
        <f t="shared" si="113"/>
        <v>44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614.16666666666674</v>
      </c>
      <c r="U856" s="15">
        <f t="shared" si="115"/>
        <v>55.833333333333371</v>
      </c>
      <c r="V856" s="135">
        <f t="shared" ref="V856:V882" si="117">N856-T856</f>
        <v>1060.8333333333333</v>
      </c>
      <c r="W856" s="103">
        <v>17375</v>
      </c>
      <c r="Z856" s="114">
        <f t="shared" ref="Z856:Z882" si="118">IF((DATEDIF(G856,Z$4,"m"))&gt;=120,120,(DATEDIF(G856,Z$4,"m")))</f>
        <v>44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265.83333333333337</v>
      </c>
      <c r="U857" s="15">
        <f t="shared" ref="U857:U882" si="120">T857-S857</f>
        <v>24.166666666666686</v>
      </c>
      <c r="V857" s="280">
        <f t="shared" si="117"/>
        <v>459.16666666666663</v>
      </c>
      <c r="W857" s="279">
        <v>17384</v>
      </c>
      <c r="Z857" s="281">
        <f t="shared" si="118"/>
        <v>44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265.83333333333337</v>
      </c>
      <c r="U858" s="15">
        <f t="shared" si="120"/>
        <v>24.166666666666686</v>
      </c>
      <c r="V858" s="280">
        <f t="shared" si="117"/>
        <v>459.16666666666663</v>
      </c>
      <c r="W858" s="279">
        <v>17384</v>
      </c>
      <c r="Z858" s="281">
        <f t="shared" si="118"/>
        <v>44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265.83333333333337</v>
      </c>
      <c r="U859" s="15">
        <f t="shared" si="120"/>
        <v>24.166666666666686</v>
      </c>
      <c r="V859" s="280">
        <f t="shared" si="117"/>
        <v>459.16666666666663</v>
      </c>
      <c r="W859" s="279">
        <v>17384</v>
      </c>
      <c r="Z859" s="281">
        <f t="shared" si="118"/>
        <v>44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265.83333333333337</v>
      </c>
      <c r="U860" s="15">
        <f t="shared" si="120"/>
        <v>24.166666666666686</v>
      </c>
      <c r="V860" s="280">
        <f t="shared" si="117"/>
        <v>459.16666666666663</v>
      </c>
      <c r="W860" s="279">
        <v>17384</v>
      </c>
      <c r="Z860" s="281">
        <f t="shared" si="118"/>
        <v>44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265.83333333333337</v>
      </c>
      <c r="U861" s="15">
        <f t="shared" si="120"/>
        <v>24.166666666666686</v>
      </c>
      <c r="V861" s="280">
        <f t="shared" si="117"/>
        <v>459.16666666666663</v>
      </c>
      <c r="W861" s="279">
        <v>17384</v>
      </c>
      <c r="Z861" s="281">
        <f t="shared" si="118"/>
        <v>44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265.83333333333337</v>
      </c>
      <c r="U862" s="15">
        <f t="shared" si="120"/>
        <v>24.166666666666686</v>
      </c>
      <c r="V862" s="280">
        <f t="shared" si="117"/>
        <v>459.16666666666663</v>
      </c>
      <c r="W862" s="279">
        <v>17384</v>
      </c>
      <c r="Z862" s="281">
        <f t="shared" si="118"/>
        <v>44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265.83333333333337</v>
      </c>
      <c r="U863" s="15">
        <f t="shared" si="120"/>
        <v>24.166666666666686</v>
      </c>
      <c r="V863" s="280">
        <f t="shared" si="117"/>
        <v>459.16666666666663</v>
      </c>
      <c r="W863" s="279">
        <v>17384</v>
      </c>
      <c r="Z863" s="281">
        <f t="shared" si="118"/>
        <v>44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265.83333333333337</v>
      </c>
      <c r="U864" s="15">
        <f t="shared" si="120"/>
        <v>24.166666666666686</v>
      </c>
      <c r="V864" s="280">
        <f t="shared" si="117"/>
        <v>459.16666666666663</v>
      </c>
      <c r="W864" s="279">
        <v>17384</v>
      </c>
      <c r="Z864" s="281">
        <f t="shared" si="118"/>
        <v>44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265.83333333333337</v>
      </c>
      <c r="U865" s="15">
        <f t="shared" si="120"/>
        <v>24.166666666666686</v>
      </c>
      <c r="V865" s="280">
        <f t="shared" si="117"/>
        <v>459.16666666666663</v>
      </c>
      <c r="W865" s="279">
        <v>17384</v>
      </c>
      <c r="Z865" s="281">
        <f t="shared" si="118"/>
        <v>44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265.83333333333337</v>
      </c>
      <c r="U866" s="15">
        <f t="shared" si="120"/>
        <v>24.166666666666686</v>
      </c>
      <c r="V866" s="280">
        <f t="shared" si="117"/>
        <v>459.16666666666663</v>
      </c>
      <c r="W866" s="279">
        <v>17384</v>
      </c>
      <c r="Z866" s="281">
        <f t="shared" si="118"/>
        <v>44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265.83333333333337</v>
      </c>
      <c r="U867" s="15">
        <f t="shared" si="120"/>
        <v>24.166666666666686</v>
      </c>
      <c r="V867" s="280">
        <f t="shared" si="117"/>
        <v>459.16666666666663</v>
      </c>
      <c r="W867" s="279">
        <v>17384</v>
      </c>
      <c r="Z867" s="281">
        <f t="shared" si="118"/>
        <v>44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265.83333333333337</v>
      </c>
      <c r="U868" s="15">
        <f t="shared" si="120"/>
        <v>24.166666666666686</v>
      </c>
      <c r="V868" s="280">
        <f t="shared" si="117"/>
        <v>459.16666666666663</v>
      </c>
      <c r="W868" s="279">
        <v>17384</v>
      </c>
      <c r="Z868" s="281">
        <f t="shared" si="118"/>
        <v>44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265.83333333333337</v>
      </c>
      <c r="U869" s="15">
        <f t="shared" si="120"/>
        <v>24.166666666666686</v>
      </c>
      <c r="V869" s="280">
        <f t="shared" si="117"/>
        <v>459.16666666666663</v>
      </c>
      <c r="W869" s="279">
        <v>17384</v>
      </c>
      <c r="Z869" s="281">
        <f t="shared" si="118"/>
        <v>44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265.83333333333337</v>
      </c>
      <c r="U870" s="15">
        <f t="shared" si="120"/>
        <v>24.166666666666686</v>
      </c>
      <c r="V870" s="280">
        <f t="shared" si="117"/>
        <v>459.16666666666663</v>
      </c>
      <c r="W870" s="279">
        <v>17384</v>
      </c>
      <c r="Z870" s="281">
        <f t="shared" si="118"/>
        <v>44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265.83333333333337</v>
      </c>
      <c r="U871" s="15">
        <f t="shared" si="120"/>
        <v>24.166666666666686</v>
      </c>
      <c r="V871" s="280">
        <f t="shared" si="117"/>
        <v>459.16666666666663</v>
      </c>
      <c r="W871" s="279">
        <v>17384</v>
      </c>
      <c r="Z871" s="281">
        <f t="shared" si="118"/>
        <v>44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265.83333333333337</v>
      </c>
      <c r="U872" s="15">
        <f t="shared" si="120"/>
        <v>24.166666666666686</v>
      </c>
      <c r="V872" s="280">
        <f t="shared" si="117"/>
        <v>459.16666666666663</v>
      </c>
      <c r="W872" s="279">
        <v>17384</v>
      </c>
      <c r="Z872" s="281">
        <f t="shared" si="118"/>
        <v>44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265.83333333333337</v>
      </c>
      <c r="U873" s="15">
        <f t="shared" si="120"/>
        <v>24.166666666666686</v>
      </c>
      <c r="V873" s="280">
        <f t="shared" si="117"/>
        <v>459.16666666666663</v>
      </c>
      <c r="W873" s="279">
        <v>17384</v>
      </c>
      <c r="Z873" s="281">
        <f t="shared" si="118"/>
        <v>44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265.83333333333337</v>
      </c>
      <c r="U874" s="15">
        <f t="shared" si="120"/>
        <v>24.166666666666686</v>
      </c>
      <c r="V874" s="280">
        <f t="shared" si="117"/>
        <v>459.16666666666663</v>
      </c>
      <c r="W874" s="279">
        <v>17384</v>
      </c>
      <c r="Z874" s="281">
        <f t="shared" si="118"/>
        <v>44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265.83333333333337</v>
      </c>
      <c r="U875" s="15">
        <f t="shared" si="120"/>
        <v>24.166666666666686</v>
      </c>
      <c r="V875" s="280">
        <f t="shared" si="117"/>
        <v>459.16666666666663</v>
      </c>
      <c r="W875" s="279">
        <v>17384</v>
      </c>
      <c r="Z875" s="281">
        <f t="shared" si="118"/>
        <v>44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265.83333333333337</v>
      </c>
      <c r="U876" s="15">
        <f t="shared" si="120"/>
        <v>24.166666666666686</v>
      </c>
      <c r="V876" s="280">
        <f t="shared" si="117"/>
        <v>459.16666666666663</v>
      </c>
      <c r="W876" s="279">
        <v>17384</v>
      </c>
      <c r="Z876" s="281">
        <f t="shared" si="118"/>
        <v>44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265.83333333333337</v>
      </c>
      <c r="U877" s="15">
        <f t="shared" si="120"/>
        <v>24.166666666666686</v>
      </c>
      <c r="V877" s="280">
        <f t="shared" si="117"/>
        <v>459.16666666666663</v>
      </c>
      <c r="W877" s="279">
        <v>17384</v>
      </c>
      <c r="Z877" s="281">
        <f t="shared" si="118"/>
        <v>44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265.83333333333337</v>
      </c>
      <c r="U878" s="15">
        <f t="shared" si="120"/>
        <v>24.166666666666686</v>
      </c>
      <c r="V878" s="280">
        <f t="shared" si="117"/>
        <v>459.16666666666663</v>
      </c>
      <c r="W878" s="279">
        <v>17384</v>
      </c>
      <c r="Z878" s="281">
        <f t="shared" si="118"/>
        <v>44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265.83333333333337</v>
      </c>
      <c r="U879" s="15">
        <f t="shared" si="120"/>
        <v>24.166666666666686</v>
      </c>
      <c r="V879" s="280">
        <f t="shared" si="117"/>
        <v>459.16666666666663</v>
      </c>
      <c r="W879" s="279">
        <v>17384</v>
      </c>
      <c r="Z879" s="281">
        <f t="shared" si="118"/>
        <v>44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265.83333333333337</v>
      </c>
      <c r="U880" s="15">
        <f t="shared" si="120"/>
        <v>24.166666666666686</v>
      </c>
      <c r="V880" s="280">
        <f t="shared" si="117"/>
        <v>459.16666666666663</v>
      </c>
      <c r="W880" s="279">
        <v>17384</v>
      </c>
      <c r="Z880" s="281">
        <f t="shared" si="118"/>
        <v>44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265.83333333333337</v>
      </c>
      <c r="U881" s="15">
        <f t="shared" si="120"/>
        <v>24.166666666666686</v>
      </c>
      <c r="V881" s="280">
        <f t="shared" si="117"/>
        <v>459.16666666666663</v>
      </c>
      <c r="W881" s="279">
        <v>17384</v>
      </c>
      <c r="Z881" s="281">
        <f t="shared" si="118"/>
        <v>44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265.83333333333337</v>
      </c>
      <c r="U882" s="15">
        <f t="shared" si="120"/>
        <v>24.166666666666686</v>
      </c>
      <c r="V882" s="280">
        <f t="shared" si="117"/>
        <v>459.16666666666663</v>
      </c>
      <c r="W882" s="279">
        <v>17384</v>
      </c>
      <c r="Z882" s="281">
        <f t="shared" si="118"/>
        <v>44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98737.011075999908</v>
      </c>
      <c r="U883" s="113">
        <f>SUM(U792:U882)</f>
        <v>8976.0919159999921</v>
      </c>
      <c r="V883" s="113">
        <f>SUM(V792:V882)</f>
        <v>170545.74640399986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6475.6710000000003</v>
      </c>
      <c r="U885" s="15">
        <f>T885-S885</f>
        <v>602.38799999999992</v>
      </c>
      <c r="V885" s="280">
        <f>N885-T885</f>
        <v>11595.968999999999</v>
      </c>
      <c r="W885" s="279">
        <v>17419</v>
      </c>
      <c r="Z885" s="281">
        <f>IF((DATEDIF(G885,Z$4,"m"))&gt;=120,120,(DATEDIF(G885,Z$4,"m")))</f>
        <v>43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3175.4484999999995</v>
      </c>
      <c r="U886" s="15">
        <f>T886-S886</f>
        <v>302.42366666666658</v>
      </c>
      <c r="V886" s="135">
        <f>N886-T886</f>
        <v>5897.2614999999996</v>
      </c>
      <c r="W886" s="103">
        <v>17577</v>
      </c>
      <c r="X886" s="136"/>
      <c r="Y886" s="230"/>
      <c r="Z886" s="114">
        <f>IF((DATEDIF(G886,Z$4,"m"))&gt;=120,120,(DATEDIF(G886,Z$4,"m")))</f>
        <v>42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3244.125</v>
      </c>
      <c r="U887" s="15">
        <f>T887-S887</f>
        <v>316.5</v>
      </c>
      <c r="V887" s="291">
        <f>N887-T887</f>
        <v>6250.875</v>
      </c>
      <c r="W887" s="279">
        <v>17876</v>
      </c>
      <c r="X887" s="292"/>
      <c r="Y887" s="293"/>
      <c r="Z887" s="281">
        <f>IF((DATEDIF(G887,Z$4,"m"))&gt;=120,120,(DATEDIF(G887,Z$4,"m")))</f>
        <v>41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12895.244500000001</v>
      </c>
      <c r="U888" s="109">
        <f t="shared" si="121"/>
        <v>1221.3116666666665</v>
      </c>
      <c r="V888" s="109">
        <f t="shared" si="121"/>
        <v>23744.105499999998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138543.34403433325</v>
      </c>
      <c r="U890" s="115">
        <f>+U883+U790+U775+U888</f>
        <v>12464.168915999993</v>
      </c>
      <c r="V890" s="115">
        <f>+V883+V790+V775+V888</f>
        <v>237904.21844566651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6184044.4133277498</v>
      </c>
      <c r="U892" s="294">
        <f>+U890+U771</f>
        <v>161955.5504539572</v>
      </c>
      <c r="V892" s="294">
        <f>+V890+V771</f>
        <v>1760621.6527909692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2551.25</v>
      </c>
      <c r="U894" s="15">
        <f>T894-S894</f>
        <v>261.66666666666652</v>
      </c>
      <c r="V894" s="280">
        <f>N894-T894</f>
        <v>5298.75</v>
      </c>
      <c r="W894" s="103">
        <v>17876</v>
      </c>
      <c r="X894" s="136"/>
      <c r="Y894" s="230"/>
      <c r="Z894" s="114">
        <f>IF((DATEDIF(G894,Z$4,"m"))&gt;=120,120,(DATEDIF(G894,Z$4,"m")))</f>
        <v>39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2551.25</v>
      </c>
      <c r="U895" s="15">
        <f>T895-S895</f>
        <v>261.66666666666652</v>
      </c>
      <c r="V895" s="280">
        <f>N895-T895</f>
        <v>5298.75</v>
      </c>
      <c r="W895" s="103">
        <v>17876</v>
      </c>
      <c r="X895" s="136"/>
      <c r="Y895" s="230"/>
      <c r="Z895" s="114">
        <f>IF((DATEDIF(G895,Z$4,"m"))&gt;=120,120,(DATEDIF(G895,Z$4,"m")))</f>
        <v>39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5102.5</v>
      </c>
      <c r="U896" s="113">
        <f>SUM(U893:U895)</f>
        <v>523.33333333333303</v>
      </c>
      <c r="V896" s="113">
        <f>SUM(V893:V895)</f>
        <v>10597.5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7415.4150000000009</v>
      </c>
      <c r="U898" s="15">
        <f>T898-S898</f>
        <v>780.57000000000062</v>
      </c>
      <c r="V898" s="280">
        <f>N898-T898</f>
        <v>16001.684999999998</v>
      </c>
      <c r="W898" s="103">
        <v>17890</v>
      </c>
      <c r="X898" s="136"/>
      <c r="Y898" s="230"/>
      <c r="Z898" s="114">
        <f>IF((DATEDIF(G898,Z$4,"m"))&gt;=120,120,(DATEDIF(G898,Z$4,"m")))</f>
        <v>38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12188.183333333334</v>
      </c>
      <c r="U899" s="15">
        <f>T899-S899</f>
        <v>1282.9666666666672</v>
      </c>
      <c r="V899" s="280">
        <f>N899-T899</f>
        <v>26301.816666666666</v>
      </c>
      <c r="W899" s="103">
        <v>18036</v>
      </c>
      <c r="Y899" s="135"/>
      <c r="Z899" s="114">
        <f>IF((DATEDIF(G899,Z$4,"m"))&gt;=120,120,(DATEDIF(G899,Z$4,"m")))</f>
        <v>38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19603.598333333335</v>
      </c>
      <c r="U900" s="113">
        <f>SUM(U898:U899)</f>
        <v>2063.5366666666678</v>
      </c>
      <c r="V900" s="113">
        <f>SUM(V898:V899)</f>
        <v>42303.501666666663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7605.8</v>
      </c>
      <c r="U902" s="15">
        <f>T902-S902</f>
        <v>894.79999999999927</v>
      </c>
      <c r="V902" s="280">
        <f>N902-T902</f>
        <v>19239.2</v>
      </c>
      <c r="W902" s="103">
        <v>18257</v>
      </c>
      <c r="X902" s="103"/>
      <c r="Y902" s="135"/>
      <c r="Z902" s="114">
        <f>IF((DATEDIF(G902,Z$4,"m"))&gt;=120,120,(DATEDIF(G902,Z$4,"m")))</f>
        <v>34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55575.94666666667</v>
      </c>
      <c r="U903" s="15">
        <f>T903-S903</f>
        <v>6538.3466666666645</v>
      </c>
      <c r="V903" s="280">
        <f>N903-T903</f>
        <v>140575.45333333331</v>
      </c>
      <c r="W903" s="103">
        <v>18058</v>
      </c>
      <c r="X903" s="103"/>
      <c r="Y903" s="135"/>
      <c r="Z903" s="114">
        <f>IF((DATEDIF(G903,Z$4,"m"))&gt;=120,120,(DATEDIF(G903,Z$4,"m")))</f>
        <v>34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63181.746666666673</v>
      </c>
      <c r="U904" s="113">
        <f>SUM(U902:U903)</f>
        <v>7433.1466666666638</v>
      </c>
      <c r="V904" s="113">
        <f>SUM(V902:V903)</f>
        <v>159814.65333333332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6874.0805833333334</v>
      </c>
      <c r="U906" s="15">
        <f>T906-S906</f>
        <v>833.22188888888923</v>
      </c>
      <c r="V906" s="280">
        <f>N906-T906</f>
        <v>625.91641666666692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33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6874.0805833333334</v>
      </c>
      <c r="U907" s="15">
        <f t="shared" ref="U907:U912" si="124">T907-S907</f>
        <v>833.22188888888923</v>
      </c>
      <c r="V907" s="280">
        <f t="shared" ref="V907:V912" si="125">N907-T907</f>
        <v>625.91641666666692</v>
      </c>
      <c r="W907" s="103">
        <v>18253</v>
      </c>
      <c r="Z907" s="114">
        <f t="shared" si="122"/>
        <v>33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6874.0805833333334</v>
      </c>
      <c r="U908" s="15">
        <f t="shared" si="124"/>
        <v>833.22188888888923</v>
      </c>
      <c r="V908" s="280">
        <f t="shared" si="125"/>
        <v>625.91641666666692</v>
      </c>
      <c r="W908" s="103">
        <v>18308</v>
      </c>
      <c r="Z908" s="114">
        <f t="shared" si="122"/>
        <v>33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6874.0805833333334</v>
      </c>
      <c r="U909" s="15">
        <f t="shared" si="124"/>
        <v>833.22188888888923</v>
      </c>
      <c r="V909" s="280">
        <f t="shared" si="125"/>
        <v>625.91641666666692</v>
      </c>
      <c r="W909" s="103">
        <v>18308</v>
      </c>
      <c r="Z909" s="114">
        <f t="shared" si="122"/>
        <v>33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9533.210500000001</v>
      </c>
      <c r="U910" s="15">
        <f t="shared" si="124"/>
        <v>1155.5406666666677</v>
      </c>
      <c r="V910" s="280">
        <f t="shared" si="125"/>
        <v>25134.0095</v>
      </c>
      <c r="W910" s="103">
        <v>18384</v>
      </c>
      <c r="X910" s="103"/>
      <c r="Y910" s="135"/>
      <c r="Z910" s="114">
        <f t="shared" si="122"/>
        <v>33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9533.210500000001</v>
      </c>
      <c r="U911" s="15">
        <f t="shared" si="124"/>
        <v>1155.5406666666677</v>
      </c>
      <c r="V911" s="280">
        <f t="shared" si="125"/>
        <v>25134.0095</v>
      </c>
      <c r="W911" s="103">
        <v>18384</v>
      </c>
      <c r="X911" s="103"/>
      <c r="Y911" s="135"/>
      <c r="Z911" s="114">
        <f t="shared" si="122"/>
        <v>33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25487.733333333334</v>
      </c>
      <c r="U912" s="15">
        <f t="shared" si="124"/>
        <v>2389.4749999999985</v>
      </c>
      <c r="V912" s="280">
        <f t="shared" si="125"/>
        <v>70092.266666666663</v>
      </c>
      <c r="W912" s="103">
        <v>18325</v>
      </c>
      <c r="X912" s="103"/>
      <c r="Y912" s="135"/>
      <c r="Z912" s="114">
        <f t="shared" si="122"/>
        <v>32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72050.476666666669</v>
      </c>
      <c r="U913" s="109">
        <f>SUM(U906:U912)</f>
        <v>8033.4438888888908</v>
      </c>
      <c r="V913" s="109">
        <f>SUM(V906:V912)</f>
        <v>122863.95133333333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7983.8045833333326</v>
      </c>
      <c r="U915" s="15">
        <f>T915-S915</f>
        <v>1030.1683333333331</v>
      </c>
      <c r="V915" s="135">
        <f>N915-T915</f>
        <v>22922.245416666665</v>
      </c>
      <c r="W915" s="103">
        <v>18517</v>
      </c>
      <c r="X915" s="103"/>
      <c r="Y915" s="135"/>
      <c r="Z915" s="114">
        <f>IF((DATEDIF(G915,Z$4,"m"))&gt;=120,120,(DATEDIF(G915,Z$4,"m")))</f>
        <v>31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4461.4218333333329</v>
      </c>
      <c r="U916" s="15">
        <f>T916-S916</f>
        <v>575.66733333333286</v>
      </c>
      <c r="V916" s="135">
        <f>N916-T916</f>
        <v>12809.598166666667</v>
      </c>
      <c r="W916" s="103">
        <v>18517</v>
      </c>
      <c r="X916" s="103"/>
      <c r="Y916" s="135"/>
      <c r="Z916" s="114">
        <f>IF((DATEDIF(G916,Z$4,"m"))&gt;=120,120,(DATEDIF(G916,Z$4,"m")))</f>
        <v>31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4461.4218333333329</v>
      </c>
      <c r="U917" s="15">
        <f>T917-S917</f>
        <v>575.66733333333286</v>
      </c>
      <c r="V917" s="135">
        <f>N917-T917</f>
        <v>12809.598166666667</v>
      </c>
      <c r="W917" s="103">
        <v>18517</v>
      </c>
      <c r="X917" s="103"/>
      <c r="Y917" s="135"/>
      <c r="Z917" s="114">
        <f>IF((DATEDIF(G917,Z$4,"m"))&gt;=120,120,(DATEDIF(G917,Z$4,"m")))</f>
        <v>31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16906.648249999998</v>
      </c>
      <c r="U918" s="113">
        <f>SUM(U915:U917)</f>
        <v>2181.5029999999988</v>
      </c>
      <c r="V918" s="113">
        <f>SUM(V915:V917)</f>
        <v>48541.441749999998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2507.25</v>
      </c>
      <c r="U920" s="15">
        <f>T920-S920</f>
        <v>334.29999999999973</v>
      </c>
      <c r="V920" s="135">
        <f>N920-T920</f>
        <v>7522.75</v>
      </c>
      <c r="W920" s="103">
        <v>18561</v>
      </c>
      <c r="X920" s="103"/>
      <c r="Y920" s="135"/>
      <c r="Z920" s="114">
        <f>IF((DATEDIF(G920,Z$4,"m"))&gt;=120,120,(DATEDIF(G920,Z$4,"m")))</f>
        <v>30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1917.25</v>
      </c>
      <c r="U921" s="15">
        <f>T921-S921</f>
        <v>255.63333333333344</v>
      </c>
      <c r="V921" s="135">
        <f>N921-T921</f>
        <v>5752.75</v>
      </c>
      <c r="W921" s="103">
        <v>18561</v>
      </c>
      <c r="X921" s="103"/>
      <c r="Y921" s="135"/>
      <c r="Z921" s="114">
        <f>IF((DATEDIF(G921,Z$4,"m"))&gt;=120,120,(DATEDIF(G921,Z$4,"m")))</f>
        <v>30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4424.5</v>
      </c>
      <c r="U922" s="113">
        <f>SUM(U919:U921)</f>
        <v>589.93333333333317</v>
      </c>
      <c r="V922" s="113">
        <f>SUM(V919:V921)</f>
        <v>13275.5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181269.46991666665</v>
      </c>
      <c r="U924" s="115">
        <f>+U896+U900+U904+U913+U918+U922</f>
        <v>20824.896888888885</v>
      </c>
      <c r="V924" s="115">
        <f>+V896+V900+V904+V913+V918+V922</f>
        <v>397396.5480833333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6365313.8832444167</v>
      </c>
      <c r="U926" s="294">
        <f>+U924+U892</f>
        <v>182780.44734284608</v>
      </c>
      <c r="V926" s="294">
        <f>+V924+V892</f>
        <v>2158018.2008743025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1200.8969999999999</v>
      </c>
      <c r="U928" s="15">
        <f>T928-S928</f>
        <v>177.91066666666666</v>
      </c>
      <c r="V928" s="135">
        <f>N928-T928</f>
        <v>4137.4229999999998</v>
      </c>
      <c r="W928" s="104" t="s">
        <v>2339</v>
      </c>
      <c r="X928" s="136"/>
      <c r="Y928" s="135"/>
      <c r="Z928" s="114">
        <f>IF((DATEDIF(G928,Z$4,"m"))&gt;=120,120,(DATEDIF(G928,Z$4,"m")))</f>
        <v>27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1200.8969999999999</v>
      </c>
      <c r="U929" s="15">
        <f>T929-S929</f>
        <v>177.91066666666666</v>
      </c>
      <c r="V929" s="135">
        <f>N929-T929</f>
        <v>4137.4229999999998</v>
      </c>
      <c r="W929" s="104" t="s">
        <v>2339</v>
      </c>
      <c r="X929" s="136"/>
      <c r="Y929" s="135"/>
      <c r="Z929" s="114">
        <f>IF((DATEDIF(G929,Z$4,"m"))&gt;=120,120,(DATEDIF(G929,Z$4,"m")))</f>
        <v>27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2401.7939999999999</v>
      </c>
      <c r="U930" s="113">
        <f>SUM(U927:U929)</f>
        <v>355.82133333333331</v>
      </c>
      <c r="V930" s="113">
        <f>SUM(V927:V929)</f>
        <v>8274.8459999999995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4418.1328533333326</v>
      </c>
      <c r="U933" s="15">
        <f t="shared" ref="U933:U939" si="128">T933-S933</f>
        <v>679.71274666666613</v>
      </c>
      <c r="V933" s="135">
        <f t="shared" ref="V933:V939" si="129">N933-T933</f>
        <v>15974.249546666666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26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4418.1328533333326</v>
      </c>
      <c r="U934" s="15">
        <f t="shared" si="128"/>
        <v>679.71274666666613</v>
      </c>
      <c r="V934" s="135">
        <f t="shared" si="129"/>
        <v>15974.249546666666</v>
      </c>
      <c r="W934" s="104" t="s">
        <v>2343</v>
      </c>
      <c r="X934" s="136"/>
      <c r="Y934" s="135"/>
      <c r="Z934" s="114">
        <f t="shared" si="130"/>
        <v>26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4418.1328533333326</v>
      </c>
      <c r="U935" s="15">
        <f t="shared" si="128"/>
        <v>679.71274666666613</v>
      </c>
      <c r="V935" s="135">
        <f t="shared" si="129"/>
        <v>15974.249546666666</v>
      </c>
      <c r="W935" s="104" t="s">
        <v>2343</v>
      </c>
      <c r="X935" s="136"/>
      <c r="Y935" s="135"/>
      <c r="Z935" s="114">
        <f t="shared" si="130"/>
        <v>26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977.3631833333335</v>
      </c>
      <c r="U936" s="15">
        <f t="shared" si="128"/>
        <v>150.36356666666677</v>
      </c>
      <c r="V936" s="135">
        <f t="shared" si="129"/>
        <v>3534.5438166666668</v>
      </c>
      <c r="W936" s="104" t="s">
        <v>2343</v>
      </c>
      <c r="X936" s="136"/>
      <c r="Y936" s="135"/>
      <c r="Z936" s="114">
        <f t="shared" si="130"/>
        <v>26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1156.4193333333333</v>
      </c>
      <c r="U937" s="15">
        <f t="shared" si="128"/>
        <v>177.91066666666666</v>
      </c>
      <c r="V937" s="135">
        <f t="shared" si="129"/>
        <v>4181.9006666666664</v>
      </c>
      <c r="W937" s="104" t="s">
        <v>2343</v>
      </c>
      <c r="X937" s="136"/>
      <c r="Y937" s="135"/>
      <c r="Z937" s="114">
        <f t="shared" si="130"/>
        <v>26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1156.4193333333333</v>
      </c>
      <c r="U938" s="15">
        <f t="shared" si="128"/>
        <v>177.91066666666666</v>
      </c>
      <c r="V938" s="135">
        <f t="shared" si="129"/>
        <v>4181.9006666666664</v>
      </c>
      <c r="W938" s="104" t="s">
        <v>2343</v>
      </c>
      <c r="X938" s="136"/>
      <c r="Y938" s="135"/>
      <c r="Z938" s="114">
        <f t="shared" si="130"/>
        <v>26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1156.4193333333333</v>
      </c>
      <c r="U939" s="15">
        <f t="shared" si="128"/>
        <v>177.91066666666666</v>
      </c>
      <c r="V939" s="135">
        <f t="shared" si="129"/>
        <v>4181.9006666666664</v>
      </c>
      <c r="W939" s="104" t="s">
        <v>2343</v>
      </c>
      <c r="X939" s="136"/>
      <c r="Y939" s="135"/>
      <c r="Z939" s="114">
        <f t="shared" si="130"/>
        <v>26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17701.019743333331</v>
      </c>
      <c r="U940" s="113">
        <f>SUM(U932:U939)</f>
        <v>2723.2338066666653</v>
      </c>
      <c r="V940" s="113">
        <f>SUM(V932:V939)</f>
        <v>64002.994456666667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1435.2677500000002</v>
      </c>
      <c r="U943" s="15">
        <f>T943-S943</f>
        <v>273.38433333333342</v>
      </c>
      <c r="V943" s="135">
        <f>N943-T943</f>
        <v>6767.2622500000007</v>
      </c>
      <c r="W943" s="104" t="s">
        <v>2348</v>
      </c>
      <c r="X943" s="136"/>
      <c r="Y943" s="135"/>
      <c r="Z943" s="114">
        <f>IF((DATEDIF(G943,Z$4,"m"))&gt;=120,120,(DATEDIF(G943,Z$4,"m")))</f>
        <v>21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1435.2677500000002</v>
      </c>
      <c r="U944" s="113">
        <f>SUM(U943)</f>
        <v>273.38433333333342</v>
      </c>
      <c r="V944" s="113">
        <f>SUM(V943)</f>
        <v>6767.2622500000007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3139.3158333333331</v>
      </c>
      <c r="U946" s="15">
        <f>T946-S946</f>
        <v>627.86316666666653</v>
      </c>
      <c r="V946" s="135">
        <f>N946-T946</f>
        <v>15697.579166666666</v>
      </c>
      <c r="W946" s="104" t="s">
        <v>2353</v>
      </c>
      <c r="X946" s="136"/>
      <c r="Y946" s="135"/>
      <c r="Z946" s="114">
        <f>IF((DATEDIF(G946,Z$4,"m"))&gt;=120,120,(DATEDIF(G946,Z$4,"m")))</f>
        <v>20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3139.3158333333331</v>
      </c>
      <c r="U947" s="15">
        <f>T947-S947</f>
        <v>627.86316666666653</v>
      </c>
      <c r="V947" s="135">
        <f>N947-T947</f>
        <v>15697.579166666666</v>
      </c>
      <c r="W947" s="104" t="s">
        <v>2353</v>
      </c>
      <c r="X947" s="136"/>
      <c r="Y947" s="135"/>
      <c r="Z947" s="114">
        <f>IF((DATEDIF(G947,Z$4,"m"))&gt;=120,120,(DATEDIF(G947,Z$4,"m")))</f>
        <v>20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6278.6316666666662</v>
      </c>
      <c r="U948" s="113">
        <f>SUM(U946:U947)</f>
        <v>1255.7263333333331</v>
      </c>
      <c r="V948" s="113">
        <f>SUM(V946:V947)</f>
        <v>31395.158333333333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75164.67833333333</v>
      </c>
      <c r="U950" s="15">
        <f t="shared" ref="U950:U964" si="132">T950-S950</f>
        <v>17685.806666666664</v>
      </c>
      <c r="V950" s="135">
        <f>N950-T950</f>
        <v>455410.52166666661</v>
      </c>
      <c r="W950" s="104" t="s">
        <v>2358</v>
      </c>
      <c r="X950" s="136"/>
      <c r="Y950" s="135"/>
      <c r="Z950" s="114">
        <f>IF((DATEDIF(G950,Z$4,"m"))&gt;=120,120,(DATEDIF(G950,Z$4,"m")))</f>
        <v>17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2620.6916666666666</v>
      </c>
      <c r="U951" s="15">
        <f t="shared" si="132"/>
        <v>616.63333333333321</v>
      </c>
      <c r="V951" s="135">
        <f>N951-T951</f>
        <v>15879.308333333334</v>
      </c>
      <c r="W951" s="104" t="s">
        <v>2363</v>
      </c>
      <c r="X951" s="136"/>
      <c r="Y951" s="135"/>
      <c r="Z951" s="114">
        <f>IF((DATEDIF(G951,Z$4,"m"))&gt;=120,120,(DATEDIF(G951,Z$4,"m")))</f>
        <v>17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27055.783333333333</v>
      </c>
      <c r="U952" s="15">
        <f t="shared" si="132"/>
        <v>6366.0666666666657</v>
      </c>
      <c r="V952" s="135">
        <f>N952-T952</f>
        <v>163927.21666666667</v>
      </c>
      <c r="W952" s="104" t="s">
        <v>2367</v>
      </c>
      <c r="X952" s="136"/>
      <c r="Y952" s="135"/>
      <c r="Z952" s="114">
        <f>IF((DATEDIF(G952,Z$4,"m"))&gt;=120,120,(DATEDIF(G952,Z$4,"m")))</f>
        <v>17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27055.783333333333</v>
      </c>
      <c r="U953" s="15">
        <f t="shared" si="132"/>
        <v>6366.0666666666657</v>
      </c>
      <c r="V953" s="135">
        <f t="shared" ref="V953:V964" si="134">N953-T953</f>
        <v>163927.21666666667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17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27055.783333333333</v>
      </c>
      <c r="U954" s="15">
        <f t="shared" si="132"/>
        <v>6366.0666666666657</v>
      </c>
      <c r="V954" s="135">
        <f t="shared" si="134"/>
        <v>163927.21666666667</v>
      </c>
      <c r="W954" s="104" t="s">
        <v>2367</v>
      </c>
      <c r="X954" s="136"/>
      <c r="Y954" s="135"/>
      <c r="Z954" s="114">
        <f t="shared" si="135"/>
        <v>17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966.24033333333341</v>
      </c>
      <c r="U955" s="15">
        <f t="shared" si="132"/>
        <v>227.35066666666671</v>
      </c>
      <c r="V955" s="135">
        <f t="shared" si="134"/>
        <v>5855.2796666666673</v>
      </c>
      <c r="W955" s="104" t="s">
        <v>2367</v>
      </c>
      <c r="X955" s="136"/>
      <c r="Y955" s="135"/>
      <c r="Z955" s="114">
        <f t="shared" si="135"/>
        <v>17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966.24033333333341</v>
      </c>
      <c r="U956" s="15">
        <f t="shared" si="132"/>
        <v>227.35066666666671</v>
      </c>
      <c r="V956" s="135">
        <f t="shared" si="134"/>
        <v>5855.2796666666673</v>
      </c>
      <c r="W956" s="104" t="s">
        <v>2367</v>
      </c>
      <c r="X956" s="136"/>
      <c r="Y956" s="135"/>
      <c r="Z956" s="114">
        <f t="shared" si="135"/>
        <v>17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1187.8211666666668</v>
      </c>
      <c r="U957" s="15">
        <f t="shared" si="132"/>
        <v>279.48733333333337</v>
      </c>
      <c r="V957" s="135">
        <f t="shared" si="134"/>
        <v>7197.7988333333342</v>
      </c>
      <c r="W957" s="104" t="s">
        <v>2367</v>
      </c>
      <c r="X957" s="136"/>
      <c r="Y957" s="135"/>
      <c r="Z957" s="114">
        <f t="shared" si="135"/>
        <v>17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1187.8211666666668</v>
      </c>
      <c r="U958" s="15">
        <f t="shared" si="132"/>
        <v>279.48733333333337</v>
      </c>
      <c r="V958" s="135">
        <f t="shared" si="134"/>
        <v>7197.7988333333342</v>
      </c>
      <c r="W958" s="104" t="s">
        <v>2367</v>
      </c>
      <c r="X958" s="136"/>
      <c r="Y958" s="135"/>
      <c r="Z958" s="114">
        <f t="shared" si="135"/>
        <v>17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1187.8211666666668</v>
      </c>
      <c r="U959" s="15">
        <f t="shared" si="132"/>
        <v>279.48733333333337</v>
      </c>
      <c r="V959" s="135">
        <f t="shared" si="134"/>
        <v>7197.7988333333342</v>
      </c>
      <c r="W959" s="104" t="s">
        <v>2367</v>
      </c>
      <c r="X959" s="136"/>
      <c r="Y959" s="135"/>
      <c r="Z959" s="114">
        <f t="shared" si="135"/>
        <v>17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1187.8211666666668</v>
      </c>
      <c r="U960" s="15">
        <f t="shared" si="132"/>
        <v>279.48733333333337</v>
      </c>
      <c r="V960" s="135">
        <f t="shared" si="134"/>
        <v>7197.7988333333342</v>
      </c>
      <c r="W960" s="104" t="s">
        <v>2367</v>
      </c>
      <c r="X960" s="136"/>
      <c r="Y960" s="135"/>
      <c r="Z960" s="114">
        <f t="shared" si="135"/>
        <v>17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1187.8211666666668</v>
      </c>
      <c r="U961" s="15">
        <f t="shared" si="132"/>
        <v>279.48733333333337</v>
      </c>
      <c r="V961" s="135">
        <f t="shared" si="134"/>
        <v>7197.7988333333342</v>
      </c>
      <c r="W961" s="104" t="s">
        <v>2367</v>
      </c>
      <c r="X961" s="136"/>
      <c r="Y961" s="135"/>
      <c r="Z961" s="114">
        <f t="shared" si="135"/>
        <v>17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1187.8211666666668</v>
      </c>
      <c r="U962" s="15">
        <f t="shared" si="132"/>
        <v>279.48733333333337</v>
      </c>
      <c r="V962" s="135">
        <f t="shared" si="134"/>
        <v>7197.7988333333342</v>
      </c>
      <c r="W962" s="104" t="s">
        <v>2367</v>
      </c>
      <c r="X962" s="136"/>
      <c r="Y962" s="135"/>
      <c r="Z962" s="114">
        <f t="shared" si="135"/>
        <v>17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1187.8211666666668</v>
      </c>
      <c r="U963" s="15">
        <f t="shared" si="132"/>
        <v>279.48733333333337</v>
      </c>
      <c r="V963" s="135">
        <f t="shared" si="134"/>
        <v>7197.7988333333342</v>
      </c>
      <c r="W963" s="104" t="s">
        <v>2367</v>
      </c>
      <c r="X963" s="136"/>
      <c r="Y963" s="135"/>
      <c r="Z963" s="114">
        <f t="shared" si="135"/>
        <v>17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1187.8211666666668</v>
      </c>
      <c r="U964" s="15">
        <f t="shared" si="132"/>
        <v>279.48733333333337</v>
      </c>
      <c r="V964" s="135">
        <f t="shared" si="134"/>
        <v>7197.7988333333342</v>
      </c>
      <c r="W964" s="104" t="s">
        <v>2367</v>
      </c>
      <c r="X964" s="136"/>
      <c r="Y964" s="135"/>
      <c r="Z964" s="114">
        <f t="shared" si="135"/>
        <v>17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170387.7699999999</v>
      </c>
      <c r="U965" s="109">
        <f>SUM(U950:U964)</f>
        <v>40091.239999999969</v>
      </c>
      <c r="V965" s="109">
        <f>SUM(V950:V964)</f>
        <v>1032364.4299999997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198204.48315999989</v>
      </c>
      <c r="U967" s="115">
        <f>+U930+U940+U944+U948+U965</f>
        <v>44699.405806666633</v>
      </c>
      <c r="V967" s="115">
        <f>+V930+V940+V944+V948+V965</f>
        <v>1142804.6910399997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6563518.366404417</v>
      </c>
      <c r="U969" s="294">
        <f t="shared" si="136"/>
        <v>227479.85314951272</v>
      </c>
      <c r="V969" s="294">
        <f>+V967+V926</f>
        <v>3300822.8919143025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2774.7059166666663</v>
      </c>
      <c r="U971" s="15">
        <f t="shared" ref="U971:U973" si="139">T971-S971</f>
        <v>853.75566666666646</v>
      </c>
      <c r="V971" s="135">
        <f t="shared" ref="V971:V972" si="140">N971-T971</f>
        <v>22838.964083333332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13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2774.7059166666663</v>
      </c>
      <c r="U972" s="15">
        <f t="shared" si="139"/>
        <v>853.75566666666646</v>
      </c>
      <c r="V972" s="135">
        <f t="shared" si="140"/>
        <v>22838.964083333332</v>
      </c>
      <c r="W972" s="104" t="s">
        <v>2367</v>
      </c>
      <c r="X972" s="136"/>
      <c r="Y972" s="135"/>
      <c r="Z972" s="114">
        <f t="shared" si="141"/>
        <v>13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4477.6376666666665</v>
      </c>
      <c r="U973" s="15">
        <f t="shared" si="139"/>
        <v>1377.7346666666667</v>
      </c>
      <c r="V973" s="135">
        <f>N973-T973</f>
        <v>36855.402333333332</v>
      </c>
      <c r="W973" s="104" t="s">
        <v>2367</v>
      </c>
      <c r="X973" s="136"/>
      <c r="Y973" s="135"/>
      <c r="Z973" s="114">
        <f t="shared" si="141"/>
        <v>13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10027.049499999999</v>
      </c>
      <c r="U974" s="109">
        <f t="shared" si="142"/>
        <v>3085.2459999999996</v>
      </c>
      <c r="V974" s="109">
        <f t="shared" si="142"/>
        <v>82533.330499999996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727.09166666666658</v>
      </c>
      <c r="U976" s="15">
        <f t="shared" ref="U976" si="143">T976-S976</f>
        <v>290.83666666666659</v>
      </c>
      <c r="V976" s="135">
        <f>N976-T976</f>
        <v>7999.0083333333341</v>
      </c>
      <c r="W976" s="104"/>
      <c r="X976" s="136"/>
      <c r="Y976" s="135"/>
      <c r="Z976" s="114">
        <f t="shared" ref="Z976" si="144">IF((DATEDIF(G976,Z$4,"m"))&gt;=120,120,(DATEDIF(G976,Z$4,"m")))</f>
        <v>10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727.09166666666658</v>
      </c>
      <c r="U977" s="109">
        <f t="shared" si="145"/>
        <v>290.83666666666659</v>
      </c>
      <c r="V977" s="109">
        <f t="shared" si="145"/>
        <v>7999.0083333333341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164.55</v>
      </c>
      <c r="U979" s="15">
        <f t="shared" ref="U979:U980" si="147">T979-S979</f>
        <v>73.13333333333334</v>
      </c>
      <c r="V979" s="135">
        <f t="shared" ref="V979" si="148">N979-T979</f>
        <v>2030.45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9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164.55</v>
      </c>
      <c r="U980" s="15">
        <f t="shared" si="147"/>
        <v>73.13333333333334</v>
      </c>
      <c r="V980" s="135">
        <f>N980-T980</f>
        <v>2030.45</v>
      </c>
      <c r="W980" s="104" t="s">
        <v>2367</v>
      </c>
      <c r="X980" s="136"/>
      <c r="Y980" s="135"/>
      <c r="Z980" s="114">
        <f t="shared" si="149"/>
        <v>9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329.1</v>
      </c>
      <c r="U981" s="109">
        <f>SUBTOTAL(9,U979:U980)</f>
        <v>146.26666666666668</v>
      </c>
      <c r="V981" s="109">
        <f t="shared" si="151"/>
        <v>4060.9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326.87200000000001</v>
      </c>
      <c r="U983" s="15">
        <f t="shared" ref="U983:U984" si="154">T983-S983</f>
        <v>163.43600000000001</v>
      </c>
      <c r="V983" s="135">
        <f t="shared" ref="V983" si="155">N983-T983</f>
        <v>4577.2079999999996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8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326.87200000000001</v>
      </c>
      <c r="U984" s="15">
        <f t="shared" si="154"/>
        <v>163.43600000000001</v>
      </c>
      <c r="V984" s="135">
        <f>N984-T984</f>
        <v>4577.2079999999996</v>
      </c>
      <c r="W984" s="104" t="s">
        <v>2367</v>
      </c>
      <c r="X984" s="136"/>
      <c r="Y984" s="135"/>
      <c r="Z984" s="114">
        <f t="shared" si="156"/>
        <v>8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120.13600000000001</v>
      </c>
      <c r="U985" s="15">
        <f t="shared" ref="U985:U988" si="159">T985-S985</f>
        <v>60.068000000000005</v>
      </c>
      <c r="V985" s="135">
        <f t="shared" ref="V985:V988" si="160">N985-T985</f>
        <v>1682.904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8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120.13600000000001</v>
      </c>
      <c r="U986" s="15">
        <f t="shared" si="159"/>
        <v>60.068000000000005</v>
      </c>
      <c r="V986" s="135">
        <f t="shared" si="160"/>
        <v>1682.904</v>
      </c>
      <c r="W986" s="104" t="s">
        <v>2367</v>
      </c>
      <c r="X986" s="136"/>
      <c r="Y986" s="135"/>
      <c r="Z986" s="114">
        <f t="shared" si="161"/>
        <v>8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288.48266666666666</v>
      </c>
      <c r="U987" s="15">
        <f t="shared" si="159"/>
        <v>144.24133333333333</v>
      </c>
      <c r="V987" s="135">
        <f t="shared" si="160"/>
        <v>4039.757333333333</v>
      </c>
      <c r="W987" s="104" t="s">
        <v>2367</v>
      </c>
      <c r="X987" s="136"/>
      <c r="Y987" s="135"/>
      <c r="Z987" s="114">
        <f t="shared" si="161"/>
        <v>8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288.48266666666666</v>
      </c>
      <c r="U988" s="15">
        <f t="shared" si="159"/>
        <v>144.24133333333333</v>
      </c>
      <c r="V988" s="135">
        <f t="shared" si="160"/>
        <v>4039.757333333333</v>
      </c>
      <c r="W988" s="104" t="s">
        <v>2367</v>
      </c>
      <c r="X988" s="136"/>
      <c r="Y988" s="135"/>
      <c r="Z988" s="114">
        <f t="shared" si="161"/>
        <v>8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1470.9813333333332</v>
      </c>
      <c r="U989" s="109">
        <f t="shared" si="162"/>
        <v>735.49066666666658</v>
      </c>
      <c r="V989" s="109">
        <f t="shared" si="162"/>
        <v>20599.738666666664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757.98333333333346</v>
      </c>
      <c r="U991" s="15">
        <f t="shared" ref="U991" si="163">T991-S991</f>
        <v>433.13333333333344</v>
      </c>
      <c r="V991" s="135">
        <f>N991-T991</f>
        <v>12237.016666666666</v>
      </c>
      <c r="W991" s="104"/>
      <c r="X991" s="136"/>
      <c r="Y991" s="135"/>
      <c r="Z991" s="114">
        <f t="shared" ref="Z991" si="164">IF((DATEDIF(G991,Z$4,"m"))&gt;=120,120,(DATEDIF(G991,Z$4,"m")))</f>
        <v>7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757.98333333333346</v>
      </c>
      <c r="U992" s="109">
        <f t="shared" si="165"/>
        <v>433.13333333333344</v>
      </c>
      <c r="V992" s="109">
        <f t="shared" si="165"/>
        <v>12237.016666666666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264.27</v>
      </c>
      <c r="U994" s="15">
        <f t="shared" ref="U994:U998" si="167">T994-S994</f>
        <v>176.18</v>
      </c>
      <c r="V994" s="135">
        <f>N994-T994</f>
        <v>5022.1299999999992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6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401.15</v>
      </c>
      <c r="U995" s="15">
        <f t="shared" si="167"/>
        <v>267.43333333333328</v>
      </c>
      <c r="V995" s="135">
        <f t="shared" ref="V995:V998" si="170">N995-T995</f>
        <v>7622.85</v>
      </c>
      <c r="W995" s="104" t="s">
        <v>2367</v>
      </c>
      <c r="X995" s="136"/>
      <c r="Y995" s="135"/>
      <c r="Z995" s="114">
        <f t="shared" si="168"/>
        <v>6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183.55799999999999</v>
      </c>
      <c r="U996" s="15">
        <f t="shared" si="167"/>
        <v>122.37199999999999</v>
      </c>
      <c r="V996" s="135">
        <f t="shared" si="170"/>
        <v>3488.6019999999999</v>
      </c>
      <c r="W996" s="104" t="s">
        <v>2367</v>
      </c>
      <c r="X996" s="136"/>
      <c r="Y996" s="135"/>
      <c r="Z996" s="114">
        <f t="shared" si="168"/>
        <v>6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558.56200000000001</v>
      </c>
      <c r="U997" s="15">
        <f t="shared" si="167"/>
        <v>372.37466666666671</v>
      </c>
      <c r="V997" s="135">
        <f t="shared" si="170"/>
        <v>10613.678</v>
      </c>
      <c r="W997" s="104" t="s">
        <v>2367</v>
      </c>
      <c r="X997" s="136"/>
      <c r="Y997" s="135"/>
      <c r="Z997" s="114">
        <f t="shared" si="168"/>
        <v>6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208.81</v>
      </c>
      <c r="U998" s="15">
        <f t="shared" si="167"/>
        <v>139.20666666666665</v>
      </c>
      <c r="V998" s="135">
        <f t="shared" si="170"/>
        <v>3968.39</v>
      </c>
      <c r="W998" s="104" t="s">
        <v>2367</v>
      </c>
      <c r="X998" s="136"/>
      <c r="Y998" s="135"/>
      <c r="Z998" s="114">
        <f t="shared" si="168"/>
        <v>6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1616.35</v>
      </c>
      <c r="U999" s="109">
        <f>SUBTOTAL(9,U994:U998)</f>
        <v>1077.5666666666666</v>
      </c>
      <c r="V999" s="109">
        <f>SUBTOTAL(9,V994:V998)</f>
        <v>30715.649999999998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76.658333333333331</v>
      </c>
      <c r="U1001" s="15">
        <f t="shared" ref="U1001" si="171">T1001-S1001</f>
        <v>61.326666666666668</v>
      </c>
      <c r="V1001" s="135">
        <f>N1001-T1001</f>
        <v>1764.1416666666667</v>
      </c>
      <c r="W1001" s="104"/>
      <c r="X1001" s="136"/>
      <c r="Y1001" s="135"/>
      <c r="Z1001" s="114">
        <f t="shared" ref="Z1001" si="172">IF((DATEDIF(G1001,Z$4,"m"))&gt;=120,120,(DATEDIF(G1001,Z$4,"m")))</f>
        <v>5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76.658333333333331</v>
      </c>
      <c r="U1002" s="109">
        <f t="shared" si="173"/>
        <v>61.326666666666668</v>
      </c>
      <c r="V1002" s="109">
        <f t="shared" si="173"/>
        <v>1764.1416666666667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2749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15005.214166666667</v>
      </c>
      <c r="U1004" s="115">
        <f>+U974+U977+U981+U989+U992+U999+U1002</f>
        <v>5829.8666666666668</v>
      </c>
      <c r="V1004" s="115">
        <f>+V974+V977+V981+V989+V992+V999+V1002</f>
        <v>159909.7858333333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2940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2911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156.97049999999999</v>
      </c>
      <c r="U1007" s="15">
        <f>T1007-S1007</f>
        <v>156.97049999999999</v>
      </c>
      <c r="V1007" s="135">
        <f>N1007-T1007</f>
        <v>9262.2595000000001</v>
      </c>
      <c r="Z1007" s="114">
        <f t="shared" ref="Z1007" si="174">IF((DATEDIF(G1007,Z$4,"m"))&gt;=120,120,(DATEDIF(G1007,Z$4,"m")))</f>
        <v>2</v>
      </c>
    </row>
    <row r="1008" spans="1:26" x14ac:dyDescent="0.25">
      <c r="B1008" s="105" t="s">
        <v>2943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156.97049999999999</v>
      </c>
      <c r="U1008" s="109">
        <f t="shared" ref="U1008:V1008" si="175">SUM(U1007)</f>
        <v>156.97049999999999</v>
      </c>
      <c r="V1008" s="109">
        <f t="shared" si="175"/>
        <v>9262.2595000000001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6">Z1010*R1010</f>
        <v>0</v>
      </c>
      <c r="U1010" s="15">
        <f t="shared" ref="U1010" si="177">T1010-S1010</f>
        <v>0</v>
      </c>
      <c r="V1010" s="135">
        <f>N1010-T1010</f>
        <v>18071.7</v>
      </c>
      <c r="W1010" s="104" t="s">
        <v>2949</v>
      </c>
      <c r="X1010" s="136"/>
      <c r="Y1010" s="135"/>
      <c r="Z1010" s="114">
        <f>IF((DATEDIF(G1010,Z$4,"m"))&gt;=120,120,(DATEDIF(G1010,Z$4,"m")))</f>
        <v>0</v>
      </c>
    </row>
    <row r="1011" spans="1:26" x14ac:dyDescent="0.25">
      <c r="B1011" s="105" t="s">
        <v>2948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0</v>
      </c>
      <c r="U1011" s="109">
        <f t="shared" ref="U1011:V1011" si="178">SUM(U1010)</f>
        <v>0</v>
      </c>
      <c r="V1011" s="109">
        <f t="shared" si="178"/>
        <v>18071.7</v>
      </c>
      <c r="Z1011" s="114"/>
    </row>
    <row r="1012" spans="1:26" x14ac:dyDescent="0.25">
      <c r="A1012" s="105"/>
      <c r="B1012" s="111"/>
      <c r="N1012" s="422"/>
      <c r="O1012" s="422"/>
      <c r="P1012" s="422"/>
      <c r="Q1012" s="103"/>
      <c r="R1012" s="422"/>
      <c r="S1012" s="422"/>
      <c r="T1012" s="422"/>
      <c r="U1012" s="422"/>
      <c r="V1012" s="422"/>
      <c r="Z1012" s="114"/>
    </row>
    <row r="1013" spans="1:26" x14ac:dyDescent="0.25">
      <c r="A1013" s="105" t="s">
        <v>2942</v>
      </c>
      <c r="B1013" s="111"/>
      <c r="N1013" s="115">
        <f>+N1008+N1011</f>
        <v>27490.93</v>
      </c>
      <c r="O1013" s="422"/>
      <c r="P1013" s="422"/>
      <c r="Q1013" s="103"/>
      <c r="R1013" s="115">
        <f>+R1008</f>
        <v>78.485249999999994</v>
      </c>
      <c r="S1013" s="115">
        <f t="shared" ref="S1013" si="179">+S1008</f>
        <v>0</v>
      </c>
      <c r="T1013" s="115">
        <f>+T1008+T1011</f>
        <v>156.97049999999999</v>
      </c>
      <c r="U1013" s="115">
        <f>+U1008+U1011</f>
        <v>156.97049999999999</v>
      </c>
      <c r="V1013" s="115">
        <f>+V1008+V1011</f>
        <v>27333.959500000001</v>
      </c>
      <c r="Z1013" s="114"/>
    </row>
    <row r="1014" spans="1:26" x14ac:dyDescent="0.25">
      <c r="A1014" s="105"/>
      <c r="B1014" s="111"/>
      <c r="N1014" s="422"/>
      <c r="O1014" s="422"/>
      <c r="P1014" s="422"/>
      <c r="Q1014" s="103"/>
      <c r="R1014" s="422"/>
      <c r="S1014" s="422"/>
      <c r="T1014" s="422"/>
      <c r="U1014" s="422"/>
      <c r="V1014" s="422"/>
      <c r="Z1014" s="114"/>
    </row>
    <row r="1015" spans="1:26" x14ac:dyDescent="0.25">
      <c r="A1015" s="105"/>
      <c r="B1015" s="111"/>
      <c r="N1015" s="422"/>
      <c r="O1015" s="422"/>
      <c r="P1015" s="422"/>
      <c r="Q1015" s="103"/>
      <c r="R1015" s="422"/>
      <c r="S1015" s="422"/>
      <c r="T1015" s="422"/>
      <c r="U1015" s="422"/>
      <c r="V1015" s="422"/>
      <c r="Z1015" s="114"/>
    </row>
    <row r="1016" spans="1:26" x14ac:dyDescent="0.25">
      <c r="B1016" s="105"/>
      <c r="M1016" s="303"/>
      <c r="N1016" s="297"/>
      <c r="O1016" s="102"/>
      <c r="P1016" s="103"/>
      <c r="Q1016" s="282"/>
      <c r="R1016" s="298"/>
      <c r="S1016" s="298"/>
      <c r="T1016" s="298"/>
      <c r="U1016" s="298"/>
      <c r="V1016" s="298"/>
      <c r="Z1016" s="114"/>
    </row>
    <row r="1017" spans="1:26" s="295" customFormat="1" ht="16.5" thickBot="1" x14ac:dyDescent="0.3">
      <c r="A1017" s="22" t="s">
        <v>2941</v>
      </c>
      <c r="B1017" s="304"/>
      <c r="C1017" s="304"/>
      <c r="D1017" s="304"/>
      <c r="E1017" s="304"/>
      <c r="F1017" s="304"/>
      <c r="G1017" s="304"/>
      <c r="H1017" s="305"/>
      <c r="I1017" s="305"/>
      <c r="J1017" s="306"/>
      <c r="K1017" s="304"/>
      <c r="L1017" s="307"/>
      <c r="M1017" s="304"/>
      <c r="N1017" s="294">
        <f>+N969+N1004+N1013</f>
        <v>10066747.188318713</v>
      </c>
      <c r="O1017" s="297"/>
      <c r="P1017" s="297"/>
      <c r="Q1017" s="297"/>
      <c r="R1017" s="294">
        <f>+R969+R1004+R1013</f>
        <v>76709.154224878177</v>
      </c>
      <c r="S1017" s="294">
        <f>+S969+S1004+S1013</f>
        <v>6345213.8607548987</v>
      </c>
      <c r="T1017" s="294">
        <f>+T969+T1004+T1013</f>
        <v>6578680.5510710832</v>
      </c>
      <c r="U1017" s="294">
        <f>+U969+U1004+U1013</f>
        <v>233466.69031617939</v>
      </c>
      <c r="V1017" s="294">
        <f>+V969+V1004+V1013</f>
        <v>3488066.6372476355</v>
      </c>
      <c r="Z1017" s="114"/>
    </row>
    <row r="1018" spans="1:26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L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2944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Abril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42490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Abril 2016</v>
      </c>
      <c r="T7" s="10" t="str">
        <f>+'Equipos de Producción'!$T$6</f>
        <v>Deprec. a Registrar Abril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667.47475000000009</v>
      </c>
      <c r="T8" s="15">
        <f>S8-R8</f>
        <v>667.47475000000009</v>
      </c>
      <c r="U8" s="135">
        <f>N8-S8</f>
        <v>26032.51525</v>
      </c>
      <c r="X8" s="488">
        <f>((2011-J8)*12)+(12-I8)+1</f>
        <v>31</v>
      </c>
      <c r="Y8" s="78"/>
      <c r="Z8" s="44">
        <f>IF((DATEDIF(G8,Z$5,"m"))&gt;=60,60,(DATEDIF(G8,Z$5,"m")))</f>
        <v>3</v>
      </c>
    </row>
    <row r="9" spans="1:26" ht="19.5" customHeight="1" x14ac:dyDescent="0.25">
      <c r="A9" s="40"/>
      <c r="B9" s="40" t="s">
        <v>2933</v>
      </c>
      <c r="C9" s="40" t="s">
        <v>2934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2932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314.85000000000002</v>
      </c>
      <c r="T9" s="15">
        <f>S9-R9</f>
        <v>314.85000000000002</v>
      </c>
      <c r="U9" s="135">
        <f>N9-S9</f>
        <v>12280.15</v>
      </c>
      <c r="X9" s="488">
        <f>((2011-J9)*12)+(12-I9)+1</f>
        <v>31</v>
      </c>
      <c r="Y9" s="78"/>
      <c r="Z9" s="44">
        <f>IF((DATEDIF(G9,Z$5,"m"))&gt;=60,60,(DATEDIF(G9,Z$5,"m")))</f>
        <v>3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982.32475000000011</v>
      </c>
      <c r="T14" s="490">
        <f t="shared" si="0"/>
        <v>982.32475000000011</v>
      </c>
      <c r="U14" s="490">
        <f t="shared" si="0"/>
        <v>38312.665249999998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Q14" sqref="Q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Abril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42490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Abril 2016</v>
      </c>
      <c r="T7" s="10" t="str">
        <f>+'Equipos de Producción'!$T$6</f>
        <v>Deprec. a Registrar Abril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2005.69</v>
      </c>
      <c r="T9" s="77">
        <f t="shared" ref="T9:T11" si="0">+S9-R9</f>
        <v>534.85066666666671</v>
      </c>
      <c r="U9" s="596">
        <f>N9-S9</f>
        <v>6018.07</v>
      </c>
      <c r="X9" s="597">
        <f>((2011-J9)*12)+(12-I9)+1</f>
        <v>-36</v>
      </c>
      <c r="Y9" s="53"/>
      <c r="Z9" s="44">
        <f>IF((DATEDIF(G9,Z$5,"m"))&gt;=60,60,(DATEDIF(G9,Z$5,"m")))</f>
        <v>15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1231.375</v>
      </c>
      <c r="T10" s="77">
        <f t="shared" si="0"/>
        <v>328.36666666666667</v>
      </c>
      <c r="U10" s="596">
        <f>N10-S10</f>
        <v>3695.125</v>
      </c>
      <c r="X10" s="597">
        <f>((2011-J10)*12)+(12-I10)+1</f>
        <v>-36</v>
      </c>
      <c r="Y10" s="53"/>
      <c r="Z10" s="44">
        <f>IF((DATEDIF(G10,Z$5,"m"))&gt;=60,60,(DATEDIF(G10,Z$5,"m")))</f>
        <v>15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12978.403666666667</v>
      </c>
      <c r="T11" s="77">
        <f t="shared" si="0"/>
        <v>3708.1153333333332</v>
      </c>
      <c r="U11" s="596">
        <f>N11-S11</f>
        <v>42644.326333333338</v>
      </c>
      <c r="X11" s="597">
        <f>((2011-J11)*12)+(12-I11)+1</f>
        <v>-37</v>
      </c>
      <c r="Y11" s="53"/>
      <c r="Z11" s="44">
        <f>IF((DATEDIF(G11,Z$5,"m"))&gt;=60,60,(DATEDIF(G11,Z$5,"m")))</f>
        <v>14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994.79</v>
      </c>
      <c r="T12" s="77">
        <f t="shared" ref="T12" si="1">+S12-R12</f>
        <v>331.59666666666669</v>
      </c>
      <c r="U12" s="596">
        <f>N12-S12</f>
        <v>3980.16</v>
      </c>
      <c r="X12" s="597">
        <f>((2011-J12)*12)+(12-I12)+1</f>
        <v>-39</v>
      </c>
      <c r="Y12" s="53"/>
      <c r="Z12" s="44">
        <f>IF((DATEDIF(G12,Z$5,"m"))&gt;=60,60,(DATEDIF(G12,Z$5,"m")))</f>
        <v>12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45709.258666666668</v>
      </c>
      <c r="T13" s="606">
        <f>SUM(T8:T12)</f>
        <v>4902.9293333333326</v>
      </c>
      <c r="U13" s="606">
        <f>SUM(U8:U12)</f>
        <v>56338.681333333341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2015-06-01T16:01:24Z</cp:lastPrinted>
  <dcterms:created xsi:type="dcterms:W3CDTF">2015-04-07T19:09:43Z</dcterms:created>
  <dcterms:modified xsi:type="dcterms:W3CDTF">2016-05-06T14:14:23Z</dcterms:modified>
</cp:coreProperties>
</file>