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comments5.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pivotTables/pivotTable14.xml" ContentType="application/vnd.openxmlformats-officedocument.spreadsheetml.pivotTable+xml"/>
  <Override PartName="/xl/comments6.xml" ContentType="application/vnd.openxmlformats-officedocument.spreadsheetml.comments+xml"/>
  <Override PartName="/xl/drawings/drawing5.xml" ContentType="application/vnd.openxmlformats-officedocument.drawing+xml"/>
  <Override PartName="/xl/pivotTables/pivotTable1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jorge.garcia\Desktop\"/>
    </mc:Choice>
  </mc:AlternateContent>
  <bookViews>
    <workbookView xWindow="0" yWindow="0" windowWidth="28800" windowHeight="12210" tabRatio="501"/>
  </bookViews>
  <sheets>
    <sheet name="Resumen" sheetId="40" r:id="rId1"/>
    <sheet name="Hoja2" sheetId="83" state="hidden" r:id="rId2"/>
    <sheet name="Control" sheetId="73" state="hidden" r:id="rId3"/>
    <sheet name="Productos" sheetId="78" state="hidden" r:id="rId4"/>
    <sheet name="Formulario PPGR1" sheetId="1" r:id="rId5"/>
    <sheet name="Formulario PPGR2" sheetId="12" r:id="rId6"/>
    <sheet name="Formulario PPGR3 v6" sheetId="69" state="hidden" r:id="rId7"/>
    <sheet name="Hoja1" sheetId="79" state="hidden" r:id="rId8"/>
    <sheet name="Analisis de cuenta" sheetId="72" state="hidden" r:id="rId9"/>
    <sheet name="Control Presupuestario" sheetId="71" state="hidden" r:id="rId10"/>
    <sheet name="Cuentas por P" sheetId="81" state="hidden" r:id="rId11"/>
    <sheet name="DIF" sheetId="82" state="hidden" r:id="rId12"/>
    <sheet name="Listas" sheetId="49" state="hidden" r:id="rId13"/>
    <sheet name="Proyeccion  2024" sheetId="75" state="hidden" r:id="rId14"/>
    <sheet name="PEI" sheetId="76" state="hidden" r:id="rId15"/>
    <sheet name="PC" sheetId="80" state="hidden" r:id="rId16"/>
  </sheets>
  <definedNames>
    <definedName name="______LL2" localSheetId="15"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15" hidden="1">{"Minpmon",#N/A,FALSE,"Monthinput"}</definedName>
    <definedName name="______SRT11" hidden="1">{"Minpmon",#N/A,FALSE,"Monthinput"}</definedName>
    <definedName name="_____LL2" localSheetId="15"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15" hidden="1">{"Minpmon",#N/A,FALSE,"Monthinput"}</definedName>
    <definedName name="_____SRT11" hidden="1">{"Minpmon",#N/A,FALSE,"Monthinput"}</definedName>
    <definedName name="____LL2" localSheetId="15"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15" hidden="1">{"Minpmon",#N/A,FALSE,"Monthinput"}</definedName>
    <definedName name="____SRT11" hidden="1">{"Minpmon",#N/A,FALSE,"Monthinput"}</definedName>
    <definedName name="___LL2" localSheetId="15"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15" hidden="1">{"Minpmon",#N/A,FALSE,"Monthinput"}</definedName>
    <definedName name="___SRT11" hidden="1">{"Minpmon",#N/A,FALSE,"Monthinput"}</definedName>
    <definedName name="__123Graph_ADEBT" localSheetId="15" hidden="1">#REF!</definedName>
    <definedName name="__123Graph_ADEBT" localSheetId="3" hidden="1">#REF!</definedName>
    <definedName name="__123Graph_ADEBT" hidden="1">#REF!</definedName>
    <definedName name="__123Graph_BDEBT" localSheetId="3" hidden="1">#REF!</definedName>
    <definedName name="__123Graph_BDEBT" hidden="1">#REF!</definedName>
    <definedName name="__xlnm.Print_Area_1" localSheetId="3">#REF!</definedName>
    <definedName name="__xlnm.Print_Area_1">#REF!</definedName>
    <definedName name="_11__123Graph_AFIG_D" localSheetId="3" hidden="1">#REF!</definedName>
    <definedName name="_11__123Graph_AFIG_D" hidden="1">#REF!</definedName>
    <definedName name="_16__123Graph_ATERMS_OF_TRADE" localSheetId="3" hidden="1">#REF!</definedName>
    <definedName name="_16__123Graph_ATERMS_OF_TRADE" hidden="1">#REF!</definedName>
    <definedName name="_24__123Graph_BTERMS_OF_TRADE" localSheetId="3" hidden="1">#REF!</definedName>
    <definedName name="_24__123Graph_BTERMS_OF_TRADE" hidden="1">#REF!</definedName>
    <definedName name="_29__123Graph_XFIG_D" localSheetId="3" hidden="1">#REF!</definedName>
    <definedName name="_29__123Graph_XFIG_D" hidden="1">#REF!</definedName>
    <definedName name="_34__123Graph_XTERMS_OF_TRADE" localSheetId="3" hidden="1">#REF!</definedName>
    <definedName name="_34__123Graph_XTERMS_OF_TRADE" hidden="1">#REF!</definedName>
    <definedName name="_bla2" localSheetId="3" hidden="1">#REF!</definedName>
    <definedName name="_bla2" hidden="1">#REF!</definedName>
    <definedName name="_bla3" localSheetId="3" hidden="1">#REF!</definedName>
    <definedName name="_bla3" hidden="1">#REF!</definedName>
    <definedName name="_bla4" localSheetId="3" hidden="1">#REF!</definedName>
    <definedName name="_bla4" hidden="1">#REF!</definedName>
    <definedName name="_Fill" localSheetId="3" hidden="1">#REF!</definedName>
    <definedName name="_Fill" hidden="1">#REF!</definedName>
    <definedName name="_Fill1" localSheetId="3" hidden="1">#REF!</definedName>
    <definedName name="_Fill1" hidden="1">#REF!</definedName>
    <definedName name="_xlnm._FilterDatabase" localSheetId="8" hidden="1">'Analisis de cuenta'!$A$2:$AF$115</definedName>
    <definedName name="_xlnm._FilterDatabase" localSheetId="11" hidden="1">DIF!$C$3:$F$101</definedName>
    <definedName name="_xlnm._FilterDatabase" localSheetId="4" hidden="1">'Formulario PPGR1'!$Z$5:$Z$100</definedName>
    <definedName name="_xlnm._FilterDatabase" localSheetId="6" hidden="1">'Formulario PPGR3 v6'!$B$3:$U$156</definedName>
    <definedName name="_xlnm._FilterDatabase" localSheetId="15" hidden="1">PC!$A$2:$V$120</definedName>
    <definedName name="_xlnm._FilterDatabase" localSheetId="14" hidden="1">PEI!$A$15:$BJ$53</definedName>
    <definedName name="_xlnm._FilterDatabase" localSheetId="3" hidden="1">Productos!$A$4:$AH$4</definedName>
    <definedName name="_xlnm._FilterDatabase" localSheetId="0" hidden="1">Resumen!$B$13:$H$31</definedName>
    <definedName name="_Key1" localSheetId="15" hidden="1">#REF!</definedName>
    <definedName name="_Key1" localSheetId="3" hidden="1">#REF!</definedName>
    <definedName name="_Key1" hidden="1">#REF!</definedName>
    <definedName name="_Key2" localSheetId="3" hidden="1">#REF!</definedName>
    <definedName name="_Key2" hidden="1">#REF!</definedName>
    <definedName name="_LL2" localSheetId="15"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15" hidden="1">#REF!</definedName>
    <definedName name="_Parse_Out" localSheetId="3" hidden="1">#REF!</definedName>
    <definedName name="_Parse_Out" hidden="1">#REF!</definedName>
    <definedName name="_Regression_Int" hidden="1">1</definedName>
    <definedName name="_Regression_Out" localSheetId="15" hidden="1">#REF!</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localSheetId="3" hidden="1">#REF!</definedName>
    <definedName name="_Sort" hidden="1">#REF!</definedName>
    <definedName name="_SRT11" localSheetId="15" hidden="1">{"Minpmon",#N/A,FALSE,"Monthinput"}</definedName>
    <definedName name="_SRT11" hidden="1">{"Minpmon",#N/A,FALSE,"Monthinput"}</definedName>
    <definedName name="_SRT111" localSheetId="15" hidden="1">{"Minpmon",#N/A,FALSE,"Monthinput"}</definedName>
    <definedName name="_SRT111" hidden="1">{"Minpmon",#N/A,FALSE,"Monthinput"}</definedName>
    <definedName name="aa" localSheetId="15"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15" hidden="1">{"Riqfin97",#N/A,FALSE,"Tran";"Riqfinpro",#N/A,FALSE,"Tran"}</definedName>
    <definedName name="aaa" hidden="1">{"Riqfin97",#N/A,FALSE,"Tran";"Riqfinpro",#N/A,FALSE,"Tran"}</definedName>
    <definedName name="abu" localSheetId="15"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"\\De2kp-42538\BOLETIN\Claga\CLAGA2000.mdb"</definedName>
    <definedName name="ad" localSheetId="15" hidden="1">{"Riqfin97",#N/A,FALSE,"Tran";"Riqfinpro",#N/A,FALSE,"Tran"}</definedName>
    <definedName name="ad" hidden="1">{"Riqfin97",#N/A,FALSE,"Tran";"Riqfinpro",#N/A,FALSE,"Tran"}</definedName>
    <definedName name="adsadrr" localSheetId="15" hidden="1">#REF!</definedName>
    <definedName name="adsadrr" localSheetId="3" hidden="1">#REF!</definedName>
    <definedName name="adsadrr" hidden="1">#REF!</definedName>
    <definedName name="af" localSheetId="15" hidden="1">{"Tab1",#N/A,FALSE,"P";"Tab2",#N/A,FALSE,"P"}</definedName>
    <definedName name="af" hidden="1">{"Tab1",#N/A,FALSE,"P";"Tab2",#N/A,FALSE,"P"}</definedName>
    <definedName name="aff" localSheetId="15" hidden="1">{"Tab1",#N/A,FALSE,"P";"Tab2",#N/A,FALSE,"P"}</definedName>
    <definedName name="aff" hidden="1">{"Tab1",#N/A,FALSE,"P";"Tab2",#N/A,FALSE,"P"}</definedName>
    <definedName name="ag" localSheetId="15" hidden="1">{"Tab1",#N/A,FALSE,"P";"Tab2",#N/A,FALSE,"P"}</definedName>
    <definedName name="ag" hidden="1">{"Tab1",#N/A,FALSE,"P";"Tab2",#N/A,FALSE,"P"}</definedName>
    <definedName name="ah" localSheetId="15" hidden="1">{"Riqfin97",#N/A,FALSE,"Tran";"Riqfinpro",#N/A,FALSE,"Tran"}</definedName>
    <definedName name="ah" hidden="1">{"Riqfin97",#N/A,FALSE,"Tran";"Riqfinpro",#N/A,FALSE,"Tran"}</definedName>
    <definedName name="aj" localSheetId="15" hidden="1">{"Riqfin97",#N/A,FALSE,"Tran";"Riqfinpro",#N/A,FALSE,"Tran"}</definedName>
    <definedName name="aj" hidden="1">{"Riqfin97",#N/A,FALSE,"Tran";"Riqfinpro",#N/A,FALSE,"Tran"}</definedName>
    <definedName name="al" localSheetId="15" hidden="1">{"Riqfin97",#N/A,FALSE,"Tran";"Riqfinpro",#N/A,FALSE,"Tran"}</definedName>
    <definedName name="al" hidden="1">{"Riqfin97",#N/A,FALSE,"Tran";"Riqfinpro",#N/A,FALSE,"Tran"}</definedName>
    <definedName name="alj" localSheetId="15" hidden="1">{"Riqfin97",#N/A,FALSE,"Tran";"Riqfinpro",#N/A,FALSE,"Tran"}</definedName>
    <definedName name="alj" hidden="1">{"Riqfin97",#N/A,FALSE,"Tran";"Riqfinpro",#N/A,FALSE,"Tran"}</definedName>
    <definedName name="_xlnm.Print_Area" localSheetId="4">'Formulario PPGR1'!$A$1:$AP$6</definedName>
    <definedName name="_xlnm.Print_Area" localSheetId="3">Productos!$A$1:$AD$6</definedName>
    <definedName name="asdrae" localSheetId="15" hidden="1">#REF!</definedName>
    <definedName name="asdrae" localSheetId="3" hidden="1">#REF!</definedName>
    <definedName name="asdrae" hidden="1">#REF!</definedName>
    <definedName name="bALANCE" localSheetId="15" hidden="1">{"Minpmon",#N/A,FALSE,"Monthinput"}</definedName>
    <definedName name="bALANCE" hidden="1">{"Minpmon",#N/A,FALSE,"Monthinput"}</definedName>
    <definedName name="bb" localSheetId="15" hidden="1">{"Riqfin97",#N/A,FALSE,"Tran";"Riqfinpro",#N/A,FALSE,"Tran"}</definedName>
    <definedName name="bb" hidden="1">{"Riqfin97",#N/A,FALSE,"Tran";"Riqfinpro",#N/A,FALSE,"Tran"}</definedName>
    <definedName name="bbbb" localSheetId="15" hidden="1">{"Minpmon",#N/A,FALSE,"Monthinput"}</definedName>
    <definedName name="bbbb" hidden="1">{"Minpmon",#N/A,FALSE,"Monthinput"}</definedName>
    <definedName name="bbbbbbbbbbbbb" localSheetId="15" hidden="1">{"Tab1",#N/A,FALSE,"P";"Tab2",#N/A,FALSE,"P"}</definedName>
    <definedName name="bbbbbbbbbbbbb" hidden="1">{"Tab1",#N/A,FALSE,"P";"Tab2",#N/A,FALSE,"P"}</definedName>
    <definedName name="bla" localSheetId="15" hidden="1">#REF!</definedName>
    <definedName name="bla" localSheetId="3" hidden="1">#REF!</definedName>
    <definedName name="bla" hidden="1">#REF!</definedName>
    <definedName name="caja" localSheetId="1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5"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5"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5"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c" localSheetId="15" hidden="1">{"Riqfin97",#N/A,FALSE,"Tran";"Riqfinpro",#N/A,FALSE,"Tran"}</definedName>
    <definedName name="cc" hidden="1">{"Riqfin97",#N/A,FALSE,"Tran";"Riqfinpro",#N/A,FALSE,"Tran"}</definedName>
    <definedName name="ccccc" localSheetId="15" hidden="1">{"Minpmon",#N/A,FALSE,"Monthinput"}</definedName>
    <definedName name="ccccc" hidden="1">{"Minpmon",#N/A,FALSE,"Monthinput"}</definedName>
    <definedName name="cccccccccccccc" localSheetId="15" hidden="1">{"Tab1",#N/A,FALSE,"P";"Tab2",#N/A,FALSE,"P"}</definedName>
    <definedName name="cccccccccccccc" hidden="1">{"Tab1",#N/A,FALSE,"P";"Tab2",#N/A,FALSE,"P"}</definedName>
    <definedName name="cccm" localSheetId="15" hidden="1">{"Riqfin97",#N/A,FALSE,"Tran";"Riqfinpro",#N/A,FALSE,"Tran"}</definedName>
    <definedName name="cccm" hidden="1">{"Riqfin97",#N/A,FALSE,"Tran";"Riqfinpro",#N/A,FALSE,"Tran"}</definedName>
    <definedName name="cfdfdf" localSheetId="15" hidden="1">#REF!</definedName>
    <definedName name="cfdfdf" localSheetId="3" hidden="1">#REF!</definedName>
    <definedName name="cfdfdf"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d" localSheetId="15" hidden="1">{"Riqfin97",#N/A,FALSE,"Tran";"Riqfinpro",#N/A,FALSE,"Tran"}</definedName>
    <definedName name="dd" hidden="1">{"Riqfin97",#N/A,FALSE,"Tran";"Riqfinpro",#N/A,FALSE,"Tran"}</definedName>
    <definedName name="dddd" localSheetId="15" hidden="1">{"Minpmon",#N/A,FALSE,"Monthinput"}</definedName>
    <definedName name="dddd" hidden="1">{"Minpmon",#N/A,FALSE,"Monthinput"}</definedName>
    <definedName name="dddddd" localSheetId="15" hidden="1">{"Tab1",#N/A,FALSE,"P";"Tab2",#N/A,FALSE,"P"}</definedName>
    <definedName name="dddddd" hidden="1">{"Tab1",#N/A,FALSE,"P";"Tab2",#N/A,FALSE,"P"}</definedName>
    <definedName name="ddgdg" localSheetId="15" hidden="1">#REF!</definedName>
    <definedName name="ddgdg" localSheetId="3" hidden="1">#REF!</definedName>
    <definedName name="ddgdg" hidden="1">#REF!</definedName>
    <definedName name="der" localSheetId="15" hidden="1">{"Tab1",#N/A,FALSE,"P";"Tab2",#N/A,FALSE,"P"}</definedName>
    <definedName name="der" hidden="1">{"Tab1",#N/A,FALSE,"P";"Tab2",#N/A,FALSE,"P"}</definedName>
    <definedName name="dfdgfdsfsd" localSheetId="15" hidden="1">#REF!</definedName>
    <definedName name="dfdgfdsfsd" localSheetId="3" hidden="1">#REF!</definedName>
    <definedName name="dfdgfdsfsd" hidden="1">#REF!</definedName>
    <definedName name="dgdgd" localSheetId="3" hidden="1">#REF!</definedName>
    <definedName name="dgdgd" hidden="1">#REF!</definedName>
    <definedName name="drd" localSheetId="15"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r" localSheetId="15" hidden="1">{"Riqfin97",#N/A,FALSE,"Tran";"Riqfinpro",#N/A,FALSE,"Tran"}</definedName>
    <definedName name="edr" hidden="1">{"Riqfin97",#N/A,FALSE,"Tran";"Riqfinpro",#N/A,FALSE,"Tran"}</definedName>
    <definedName name="ee" localSheetId="15" hidden="1">{"Tab1",#N/A,FALSE,"P";"Tab2",#N/A,FALSE,"P"}</definedName>
    <definedName name="ee" hidden="1">{"Tab1",#N/A,FALSE,"P";"Tab2",#N/A,FALSE,"P"}</definedName>
    <definedName name="eee" localSheetId="15" hidden="1">{"Tab1",#N/A,FALSE,"P";"Tab2",#N/A,FALSE,"P"}</definedName>
    <definedName name="eee" hidden="1">{"Tab1",#N/A,FALSE,"P";"Tab2",#N/A,FALSE,"P"}</definedName>
    <definedName name="eeee" localSheetId="15" hidden="1">{"Riqfin97",#N/A,FALSE,"Tran";"Riqfinpro",#N/A,FALSE,"Tran"}</definedName>
    <definedName name="eeee" hidden="1">{"Riqfin97",#N/A,FALSE,"Tran";"Riqfinpro",#N/A,FALSE,"Tran"}</definedName>
    <definedName name="eeeee" localSheetId="15" hidden="1">{"Riqfin97",#N/A,FALSE,"Tran";"Riqfinpro",#N/A,FALSE,"Tran"}</definedName>
    <definedName name="eeeee" hidden="1">{"Riqfin97",#N/A,FALSE,"Tran";"Riqfinpro",#N/A,FALSE,"Tran"}</definedName>
    <definedName name="eeeeeee" localSheetId="15" hidden="1">{"Riqfin97",#N/A,FALSE,"Tran";"Riqfinpro",#N/A,FALSE,"Tran"}</definedName>
    <definedName name="eeeeeee" hidden="1">{"Riqfin97",#N/A,FALSE,"Tran";"Riqfinpro",#N/A,FALSE,"Tran"}</definedName>
    <definedName name="eeeeeeeeee" localSheetId="15" hidden="1">#REF!</definedName>
    <definedName name="eeeeeeeeee" localSheetId="3" hidden="1">#REF!</definedName>
    <definedName name="eeeeeeeeee" hidden="1">#REF!</definedName>
    <definedName name="efsdfsd" localSheetId="3" hidden="1">#REF!</definedName>
    <definedName name="efsdfsd" hidden="1">#REF!</definedName>
    <definedName name="ergferger" localSheetId="15" hidden="1">{"Main Economic Indicators",#N/A,FALSE,"C"}</definedName>
    <definedName name="ergferger" hidden="1">{"Main Economic Indicators",#N/A,FALSE,"C"}</definedName>
    <definedName name="ergferger1" localSheetId="15" hidden="1">{"Main Economic Indicators",#N/A,FALSE,"C"}</definedName>
    <definedName name="ergferger1" hidden="1">{"Main Economic Indicators",#N/A,FALSE,"C"}</definedName>
    <definedName name="ert" localSheetId="15" hidden="1">{"Minpmon",#N/A,FALSE,"Monthinput"}</definedName>
    <definedName name="ert" hidden="1">{"Minpmon",#N/A,FALSE,"Monthinput"}</definedName>
    <definedName name="etewte" localSheetId="15" hidden="1">#REF!</definedName>
    <definedName name="etewte" localSheetId="3" hidden="1">#REF!</definedName>
    <definedName name="etewte" hidden="1">#REF!</definedName>
    <definedName name="etwt" localSheetId="3" hidden="1">#REF!</definedName>
    <definedName name="etwt" hidden="1">#REF!</definedName>
    <definedName name="fdfdd" localSheetId="3" hidden="1">#REF!</definedName>
    <definedName name="fdfdd" hidden="1">#REF!</definedName>
    <definedName name="fdfddf" localSheetId="3" hidden="1">#REF!</definedName>
    <definedName name="fdfddf" hidden="1">#REF!</definedName>
    <definedName name="fdfds" localSheetId="3" hidden="1">#REF!</definedName>
    <definedName name="fdfds" hidden="1">#REF!</definedName>
    <definedName name="fdfdsf" localSheetId="3" hidden="1">#REF!</definedName>
    <definedName name="fdfdsf" hidden="1">#REF!</definedName>
    <definedName name="fed" localSheetId="15" hidden="1">{"Riqfin97",#N/A,FALSE,"Tran";"Riqfinpro",#N/A,FALSE,"Tran"}</definedName>
    <definedName name="fed" hidden="1">{"Riqfin97",#N/A,FALSE,"Tran";"Riqfinpro",#N/A,FALSE,"Tran"}</definedName>
    <definedName name="fer" localSheetId="15" hidden="1">{"Riqfin97",#N/A,FALSE,"Tran";"Riqfinpro",#N/A,FALSE,"Tran"}</definedName>
    <definedName name="fer" hidden="1">{"Riqfin97",#N/A,FALSE,"Tran";"Riqfinpro",#N/A,FALSE,"Tran"}</definedName>
    <definedName name="fff" localSheetId="15" hidden="1">#REF!</definedName>
    <definedName name="fff" localSheetId="3" hidden="1">#REF!</definedName>
    <definedName name="fff" hidden="1">#REF!</definedName>
    <definedName name="ffff" localSheetId="15" hidden="1">{"Riqfin97",#N/A,FALSE,"Tran";"Riqfinpro",#N/A,FALSE,"Tran"}</definedName>
    <definedName name="ffff" hidden="1">{"Riqfin97",#N/A,FALSE,"Tran";"Riqfinpro",#N/A,FALSE,"Tran"}</definedName>
    <definedName name="ffffff" localSheetId="15" hidden="1">#REF!</definedName>
    <definedName name="ffffff" localSheetId="3" hidden="1">#REF!</definedName>
    <definedName name="ffffff" hidden="1">#REF!</definedName>
    <definedName name="fffffff" localSheetId="15" hidden="1">{"Minpmon",#N/A,FALSE,"Monthinput"}</definedName>
    <definedName name="fffffff" hidden="1">{"Minpmon",#N/A,FALSE,"Monthinput"}</definedName>
    <definedName name="ffffffffffffff" localSheetId="15" hidden="1">{"Riqfin97",#N/A,FALSE,"Tran";"Riqfinpro",#N/A,FALSE,"Tran"}</definedName>
    <definedName name="ffffffffffffff" hidden="1">{"Riqfin97",#N/A,FALSE,"Tran";"Riqfinpro",#N/A,FALSE,"Tran"}</definedName>
    <definedName name="fgf" localSheetId="15" hidden="1">{"Riqfin97",#N/A,FALSE,"Tran";"Riqfinpro",#N/A,FALSE,"Tran"}</definedName>
    <definedName name="fgf" hidden="1">{"Riqfin97",#N/A,FALSE,"Tran";"Riqfinpro",#N/A,FALSE,"Tran"}</definedName>
    <definedName name="Financing" localSheetId="15" hidden="1">{"Tab1",#N/A,FALSE,"P";"Tab2",#N/A,FALSE,"P"}</definedName>
    <definedName name="Financing" hidden="1">{"Tab1",#N/A,FALSE,"P";"Tab2",#N/A,FALSE,"P"}</definedName>
    <definedName name="fre" localSheetId="15" hidden="1">{"Tab1",#N/A,FALSE,"P";"Tab2",#N/A,FALSE,"P"}</definedName>
    <definedName name="fre" hidden="1">{"Tab1",#N/A,FALSE,"P";"Tab2",#N/A,FALSE,"P"}</definedName>
    <definedName name="ftr" localSheetId="15" hidden="1">{"Riqfin97",#N/A,FALSE,"Tran";"Riqfinpro",#N/A,FALSE,"Tran"}</definedName>
    <definedName name="ftr" hidden="1">{"Riqfin97",#N/A,FALSE,"Tran";"Riqfinpro",#N/A,FALSE,"Tran"}</definedName>
    <definedName name="fty" localSheetId="15" hidden="1">{"Riqfin97",#N/A,FALSE,"Tran";"Riqfinpro",#N/A,FALSE,"Tran"}</definedName>
    <definedName name="fty" hidden="1">{"Riqfin97",#N/A,FALSE,"Tran";"Riqfinpro",#N/A,FALSE,"Tran"}</definedName>
    <definedName name="G" localSheetId="15" hidden="1">{"Main Economic Indicators",#N/A,FALSE,"C"}</definedName>
    <definedName name="G" hidden="1">{"Main Economic Indicators",#N/A,FALSE,"C"}</definedName>
    <definedName name="ggfrfff" localSheetId="15" hidden="1">#REF!</definedName>
    <definedName name="ggfrfff" localSheetId="3" hidden="1">#REF!</definedName>
    <definedName name="ggfrfff" hidden="1">#REF!</definedName>
    <definedName name="ggg" localSheetId="15" hidden="1">{"Riqfin97",#N/A,FALSE,"Tran";"Riqfinpro",#N/A,FALSE,"Tran"}</definedName>
    <definedName name="ggg" hidden="1">{"Riqfin97",#N/A,FALSE,"Tran";"Riqfinpro",#N/A,FALSE,"Tran"}</definedName>
    <definedName name="gggg" localSheetId="15"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gggggggggg" localSheetId="15" hidden="1">#REF!</definedName>
    <definedName name="ggggggggggggggg" localSheetId="3" hidden="1">#REF!</definedName>
    <definedName name="ggggggggggggggg" hidden="1">#REF!</definedName>
    <definedName name="ght" localSheetId="15" hidden="1">{"Tab1",#N/A,FALSE,"P";"Tab2",#N/A,FALSE,"P"}</definedName>
    <definedName name="ght" hidden="1">{"Tab1",#N/A,FALSE,"P";"Tab2",#N/A,FALSE,"P"}</definedName>
    <definedName name="gre" localSheetId="15" hidden="1">{"Riqfin97",#N/A,FALSE,"Tran";"Riqfinpro",#N/A,FALSE,"Tran"}</definedName>
    <definedName name="gre" hidden="1">{"Riqfin97",#N/A,FALSE,"Tran";"Riqfinpro",#N/A,FALSE,"Tran"}</definedName>
    <definedName name="grupodeproductos" localSheetId="3">#REF!</definedName>
    <definedName name="grupodeproductos">#REF!</definedName>
    <definedName name="gtryrtyr" localSheetId="15" hidden="1">#REF!</definedName>
    <definedName name="gtryrtyr" localSheetId="3" hidden="1">#REF!</definedName>
    <definedName name="gtryrtyr" hidden="1">#REF!</definedName>
    <definedName name="gyu" localSheetId="15" hidden="1">{"Tab1",#N/A,FALSE,"P";"Tab2",#N/A,FALSE,"P"}</definedName>
    <definedName name="gyu" hidden="1">{"Tab1",#N/A,FALSE,"P";"Tab2",#N/A,FALSE,"P"}</definedName>
    <definedName name="h" localSheetId="15" hidden="1">#REF!</definedName>
    <definedName name="h" localSheetId="3" hidden="1">#REF!</definedName>
    <definedName name="h" hidden="1">#REF!</definedName>
    <definedName name="HHHH" localSheetId="3" hidden="1">#REF!</definedName>
    <definedName name="HHHH" hidden="1">#REF!</definedName>
    <definedName name="hhhhh" localSheetId="15" hidden="1">{"Tab1",#N/A,FALSE,"P";"Tab2",#N/A,FALSE,"P"}</definedName>
    <definedName name="hhhhh" hidden="1">{"Tab1",#N/A,FALSE,"P";"Tab2",#N/A,FALSE,"P"}</definedName>
    <definedName name="hhhhhh" localSheetId="15"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15" hidden="1">{"Tab1",#N/A,FALSE,"P";"Tab2",#N/A,FALSE,"P"}</definedName>
    <definedName name="hio" hidden="1">{"Tab1",#N/A,FALSE,"P";"Tab2",#N/A,FALSE,"P"}</definedName>
    <definedName name="hkh" localSheetId="15" hidden="1">#REF!</definedName>
    <definedName name="hkh" localSheetId="3" hidden="1">#REF!</definedName>
    <definedName name="hkh" hidden="1">#REF!</definedName>
    <definedName name="hkhkh" localSheetId="3" hidden="1">#REF!</definedName>
    <definedName name="hkhkh" hidden="1">#REF!</definedName>
    <definedName name="hpu" localSheetId="15" hidden="1">{"Tab1",#N/A,FALSE,"P";"Tab2",#N/A,FALSE,"P"}</definedName>
    <definedName name="hpu" hidden="1">{"Tab1",#N/A,FALSE,"P";"Tab2",#N/A,FALSE,"P"}</definedName>
    <definedName name="HTML_CodePage" hidden="1">1252</definedName>
    <definedName name="HTML_Control" localSheetId="15"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hui" localSheetId="15" hidden="1">{"Tab1",#N/A,FALSE,"P";"Tab2",#N/A,FALSE,"P"}</definedName>
    <definedName name="hui" hidden="1">{"Tab1",#N/A,FALSE,"P";"Tab2",#N/A,FALSE,"P"}</definedName>
    <definedName name="huo" localSheetId="15" hidden="1">{"Tab1",#N/A,FALSE,"P";"Tab2",#N/A,FALSE,"P"}</definedName>
    <definedName name="huo" hidden="1">{"Tab1",#N/A,FALSE,"P";"Tab2",#N/A,FALSE,"P"}</definedName>
    <definedName name="hutyu7" localSheetId="15" hidden="1">#REF!</definedName>
    <definedName name="hutyu7" localSheetId="3" hidden="1">#REF!</definedName>
    <definedName name="hutyu7" hidden="1">#REF!</definedName>
    <definedName name="ii" localSheetId="15" hidden="1">{"Tab1",#N/A,FALSE,"P";"Tab2",#N/A,FALSE,"P"}</definedName>
    <definedName name="ii" hidden="1">{"Tab1",#N/A,FALSE,"P";"Tab2",#N/A,FALSE,"P"}</definedName>
    <definedName name="iii" localSheetId="15" hidden="1">{"Riqfin97",#N/A,FALSE,"Tran";"Riqfinpro",#N/A,FALSE,"Tran"}</definedName>
    <definedName name="iii" hidden="1">{"Riqfin97",#N/A,FALSE,"Tran";"Riqfinpro",#N/A,FALSE,"Tran"}</definedName>
    <definedName name="iiiiiiiiiii" localSheetId="15" hidden="1">#REF!</definedName>
    <definedName name="iiiiiiiiiii" localSheetId="3" hidden="1">#REF!</definedName>
    <definedName name="iiiiiiiiiii" hidden="1">#REF!</definedName>
    <definedName name="iiiiiiiiiiiiiiiiiiiiiiiiii" localSheetId="3" hidden="1">#REF!</definedName>
    <definedName name="iiiiiiiiiiiiiiiiiiiiiiiiii" hidden="1">#REF!</definedName>
    <definedName name="ilo" localSheetId="15" hidden="1">{"Riqfin97",#N/A,FALSE,"Tran";"Riqfinpro",#N/A,FALSE,"Tran"}</definedName>
    <definedName name="ilo" hidden="1">{"Riqfin97",#N/A,FALSE,"Tran";"Riqfinpro",#N/A,FALSE,"Tran"}</definedName>
    <definedName name="ilu" localSheetId="15" hidden="1">{"Riqfin97",#N/A,FALSE,"Tran";"Riqfinpro",#N/A,FALSE,"Tran"}</definedName>
    <definedName name="ilu" hidden="1">{"Riqfin97",#N/A,FALSE,"Tran";"Riqfinpro",#N/A,FALSE,"Tran"}</definedName>
    <definedName name="InsumoAbrev" localSheetId="15">#REF!</definedName>
    <definedName name="InsumoAbrev" localSheetId="3">#REF!</definedName>
    <definedName name="InsumoAbrev">#REF!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39926.455</definedName>
    <definedName name="IQ_NTM" hidden="1">6000</definedName>
    <definedName name="IQ_TODAY" hidden="1">0</definedName>
    <definedName name="IQ_WEEK" hidden="1">50000</definedName>
    <definedName name="IQ_YTD" hidden="1">3000</definedName>
    <definedName name="IsActivos" localSheetId="3">#REF!</definedName>
    <definedName name="IsActivos">#REF!</definedName>
    <definedName name="IsAdministrativo" localSheetId="3">#REF!</definedName>
    <definedName name="IsAdministrativo">#REF!</definedName>
    <definedName name="IsAsistencia_Social" localSheetId="3">#REF!</definedName>
    <definedName name="IsAsistencia_Social">#REF!</definedName>
    <definedName name="IsCapacitación" localSheetId="3">#REF!</definedName>
    <definedName name="IsCapacitación">#REF!</definedName>
    <definedName name="IsCobertura_Tecnologica" localSheetId="3">#REF!</definedName>
    <definedName name="IsCobertura_Tecnologica">#REF!</definedName>
    <definedName name="IsGastos_fijos" localSheetId="3">#REF!</definedName>
    <definedName name="IsGastos_fijos">#REF!</definedName>
    <definedName name="IsImagen_institucional" localSheetId="3">#REF!</definedName>
    <definedName name="IsImagen_institucional">#REF!</definedName>
    <definedName name="IsMateriales_de_oficina" localSheetId="3">#REF!</definedName>
    <definedName name="IsMateriales_de_oficina">#REF!</definedName>
    <definedName name="IsPlanes_de_Integración" localSheetId="3">#REF!</definedName>
    <definedName name="IsPlanes_de_Integración">#REF!</definedName>
    <definedName name="iyiyiy" localSheetId="15" hidden="1">#REF!</definedName>
    <definedName name="iyiyiy" localSheetId="3" hidden="1">#REF!</definedName>
    <definedName name="iyiyiy" hidden="1">#REF!</definedName>
    <definedName name="jjjj" localSheetId="15" hidden="1">{"Tab1",#N/A,FALSE,"P";"Tab2",#N/A,FALSE,"P"}</definedName>
    <definedName name="jjjj" hidden="1">{"Tab1",#N/A,FALSE,"P";"Tab2",#N/A,FALSE,"P"}</definedName>
    <definedName name="JJJJJJJJJJ" localSheetId="15" hidden="1">#REF!</definedName>
    <definedName name="JJJJJJJJJJ" localSheetId="3" hidden="1">#REF!</definedName>
    <definedName name="JJJJJJJJJJ" hidden="1">#REF!</definedName>
    <definedName name="jjjjjjjjjjjjjjjjjj" localSheetId="15" hidden="1">{"Tab1",#N/A,FALSE,"P";"Tab2",#N/A,FALSE,"P"}</definedName>
    <definedName name="jjjjjjjjjjjjjjjjjj" hidden="1">{"Tab1",#N/A,FALSE,"P";"Tab2",#N/A,FALSE,"P"}</definedName>
    <definedName name="jkk" localSheetId="15" hidden="1">{#N/A,#N/A,FALSE,"NFPS GDP"}</definedName>
    <definedName name="jkk" hidden="1">{#N/A,#N/A,FALSE,"NFPS GDP"}</definedName>
    <definedName name="jui" localSheetId="15" hidden="1">{"Riqfin97",#N/A,FALSE,"Tran";"Riqfinpro",#N/A,FALSE,"Tran"}</definedName>
    <definedName name="jui" hidden="1">{"Riqfin97",#N/A,FALSE,"Tran";"Riqfinpro",#N/A,FALSE,"Tran"}</definedName>
    <definedName name="jutjugyj" localSheetId="15" hidden="1">#REF!</definedName>
    <definedName name="jutjugyj" localSheetId="3" hidden="1">#REF!</definedName>
    <definedName name="jutjugyj" hidden="1">#REF!</definedName>
    <definedName name="juy" localSheetId="15" hidden="1">{"Tab1",#N/A,FALSE,"P";"Tab2",#N/A,FALSE,"P"}</definedName>
    <definedName name="juy" hidden="1">{"Tab1",#N/A,FALSE,"P";"Tab2",#N/A,FALSE,"P"}</definedName>
    <definedName name="k" localSheetId="15" hidden="1">{"Main Economic Indicators",#N/A,FALSE,"C"}</definedName>
    <definedName name="k" hidden="1">{"Main Economic Indicators",#N/A,FALSE,"C"}</definedName>
    <definedName name="kiiiiii" localSheetId="15" hidden="1">#REF!</definedName>
    <definedName name="kiiiiii" localSheetId="3" hidden="1">#REF!</definedName>
    <definedName name="kiiiiii" hidden="1">#REF!</definedName>
    <definedName name="kio" localSheetId="15" hidden="1">{"Tab1",#N/A,FALSE,"P";"Tab2",#N/A,FALSE,"P"}</definedName>
    <definedName name="kio" hidden="1">{"Tab1",#N/A,FALSE,"P";"Tab2",#N/A,FALSE,"P"}</definedName>
    <definedName name="kiu" localSheetId="15" hidden="1">{"Riqfin97",#N/A,FALSE,"Tran";"Riqfinpro",#N/A,FALSE,"Tran"}</definedName>
    <definedName name="kiu" hidden="1">{"Riqfin97",#N/A,FALSE,"Tran";"Riqfinpro",#N/A,FALSE,"Tran"}</definedName>
    <definedName name="kk" localSheetId="15" hidden="1">{"Tab1",#N/A,FALSE,"P";"Tab2",#N/A,FALSE,"P"}</definedName>
    <definedName name="kk" hidden="1">{"Tab1",#N/A,FALSE,"P";"Tab2",#N/A,FALSE,"P"}</definedName>
    <definedName name="kkk" localSheetId="15" hidden="1">{"Tab1",#N/A,FALSE,"P";"Tab2",#N/A,FALSE,"P"}</definedName>
    <definedName name="kkk" hidden="1">{"Tab1",#N/A,FALSE,"P";"Tab2",#N/A,FALSE,"P"}</definedName>
    <definedName name="kkkkkkkk" localSheetId="15" hidden="1">{"Riqfin97",#N/A,FALSE,"Tran";"Riqfinpro",#N/A,FALSE,"Tran"}</definedName>
    <definedName name="kkkkkkkk" hidden="1">{"Riqfin97",#N/A,FALSE,"Tran";"Riqfinpro",#N/A,FALSE,"Tran"}</definedName>
    <definedName name="ll" localSheetId="15" hidden="1">{"Tab1",#N/A,FALSE,"P";"Tab2",#N/A,FALSE,"P"}</definedName>
    <definedName name="ll" hidden="1">{"Tab1",#N/A,FALSE,"P";"Tab2",#N/A,FALSE,"P"}</definedName>
    <definedName name="lll" localSheetId="15" hidden="1">{"Riqfin97",#N/A,FALSE,"Tran";"Riqfinpro",#N/A,FALSE,"Tran"}</definedName>
    <definedName name="lll" hidden="1">{"Riqfin97",#N/A,FALSE,"Tran";"Riqfinpro",#N/A,FALSE,"Tran"}</definedName>
    <definedName name="lllll" localSheetId="15" hidden="1">{"Tab1",#N/A,FALSE,"P";"Tab2",#N/A,FALSE,"P"}</definedName>
    <definedName name="lllll" hidden="1">{"Tab1",#N/A,FALSE,"P";"Tab2",#N/A,FALSE,"P"}</definedName>
    <definedName name="llllll" localSheetId="15" hidden="1">{"Minpmon",#N/A,FALSE,"Monthinput"}</definedName>
    <definedName name="llllll" hidden="1">{"Minpmon",#N/A,FALSE,"Monthinput"}</definedName>
    <definedName name="lllllll" localSheetId="15"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15" hidden="1">{"Minpmon",#N/A,FALSE,"Monthinput"}</definedName>
    <definedName name="lllllllllllllllll" hidden="1">{"Minpmon",#N/A,FALSE,"Monthinput"}</definedName>
    <definedName name="lloo" localSheetId="15" hidden="1">#REF!</definedName>
    <definedName name="lloo" localSheetId="3" hidden="1">#REF!</definedName>
    <definedName name="lloo" hidden="1">#REF!</definedName>
    <definedName name="Ls_LinesEstategica" localSheetId="15">#REF!</definedName>
    <definedName name="Ls_LinesEstategica" localSheetId="3">#REF!</definedName>
    <definedName name="Ls_LinesEstategica">#REF!</definedName>
    <definedName name="Ls_ObjEstrategico" localSheetId="3">#REF!</definedName>
    <definedName name="Ls_ObjEstrategico">#REF!</definedName>
    <definedName name="lsAcabadosTextiles" localSheetId="3">#REF!</definedName>
    <definedName name="lsAcabadosTextiles">#REF!</definedName>
    <definedName name="lsAireAcondicionado" localSheetId="3">#REF!</definedName>
    <definedName name="lsAireAcondicionado">#REF!</definedName>
    <definedName name="lsAlimentosyBebidas" localSheetId="3">#REF!</definedName>
    <definedName name="lsAlimentosyBebidas">#REF!</definedName>
    <definedName name="lsArticulosdePlastico" localSheetId="3">#REF!</definedName>
    <definedName name="lsArticulosdePlastico">#REF!</definedName>
    <definedName name="lsElectrodomesticos" localSheetId="3">#REF!</definedName>
    <definedName name="lsElectrodomesticos">#REF!</definedName>
    <definedName name="lsEquiposComputos" localSheetId="3">#REF!</definedName>
    <definedName name="lsEquiposComputos">#REF!</definedName>
    <definedName name="lsEquiposMedicos" localSheetId="3">#REF!</definedName>
    <definedName name="lsEquiposMedicos">#REF!</definedName>
    <definedName name="lsEquiposSeguridad" localSheetId="3">#REF!</definedName>
    <definedName name="lsEquiposSeguridad">#REF!</definedName>
    <definedName name="lsEquiposTransporte" localSheetId="3">#REF!</definedName>
    <definedName name="lsEquiposTransporte">#REF!</definedName>
    <definedName name="lsEventosGenerales" localSheetId="3">#REF!</definedName>
    <definedName name="lsEventosGenerales">#REF!</definedName>
    <definedName name="lsFuentesFinanciamiento" localSheetId="15">#REF!</definedName>
    <definedName name="lsFuentesFinanciamiento" localSheetId="3">#REF!</definedName>
    <definedName name="lsFuentesFinanciamiento">#REF!</definedName>
    <definedName name="lsGasoil" localSheetId="3">#REF!</definedName>
    <definedName name="lsGasoil">#REF!</definedName>
    <definedName name="lsHerramientasMenores" localSheetId="3">#REF!</definedName>
    <definedName name="lsHerramientasMenores">#REF!</definedName>
    <definedName name="lsImpresionyEncuadernacion" localSheetId="3">#REF!</definedName>
    <definedName name="lsImpresionyEncuadernacion">#REF!</definedName>
    <definedName name="lsInsumos" localSheetId="3">#REF!</definedName>
    <definedName name="lsInsumos">#REF!</definedName>
    <definedName name="lsInsumosEquipos" localSheetId="3">#REF!</definedName>
    <definedName name="lsInsumosEquipos">#REF!</definedName>
    <definedName name="lsLlantasyNeumaticos" localSheetId="3">#REF!</definedName>
    <definedName name="lsLlantasyNeumaticos">#REF!</definedName>
    <definedName name="lsMantenimiento" localSheetId="3">#REF!</definedName>
    <definedName name="lsMantenimiento">#REF!</definedName>
    <definedName name="lsMaterialesdeLimpieza" localSheetId="3">#REF!</definedName>
    <definedName name="lsMaterialesdeLimpieza">#REF!</definedName>
    <definedName name="lsMueblesdeAlojamiento" localSheetId="3">#REF!</definedName>
    <definedName name="lsMueblesdeAlojamiento">#REF!</definedName>
    <definedName name="lsMueblesdeOficina" localSheetId="3">#REF!</definedName>
    <definedName name="lsMueblesdeOficina">#REF!</definedName>
    <definedName name="lsObrasMenoresEdificaciones" localSheetId="3">#REF!</definedName>
    <definedName name="lsObrasMenoresEdificaciones">#REF!</definedName>
    <definedName name="lsOtrosEquipos" localSheetId="3">#REF!</definedName>
    <definedName name="lsOtrosEquipos">#REF!</definedName>
    <definedName name="lsPeaje" localSheetId="3">#REF!</definedName>
    <definedName name="lsPeaje">#REF!</definedName>
    <definedName name="lsPinturas" localSheetId="3">#REF!</definedName>
    <definedName name="lsPinturas">#REF!</definedName>
    <definedName name="lsProductosArtesGraficas" localSheetId="3">#REF!</definedName>
    <definedName name="lsProductosArtesGraficas">#REF!</definedName>
    <definedName name="lsProductosdeCemento" localSheetId="3">#REF!</definedName>
    <definedName name="lsProductosdeCemento">#REF!</definedName>
    <definedName name="lsProductosdeLoza" localSheetId="3">#REF!</definedName>
    <definedName name="lsProductosdeLoza">#REF!</definedName>
    <definedName name="lsProductosdePapel" localSheetId="3">#REF!</definedName>
    <definedName name="lsProductosdePapel">#REF!</definedName>
    <definedName name="lsProductosdeVidrio" localSheetId="3">#REF!</definedName>
    <definedName name="lsProductosdeVidrio">#REF!</definedName>
    <definedName name="lsProductosElectricos" localSheetId="3">#REF!</definedName>
    <definedName name="lsProductosElectricos">#REF!</definedName>
    <definedName name="lsProductosMedicinalesH" localSheetId="3">#REF!</definedName>
    <definedName name="lsProductosMedicinalesH">#REF!</definedName>
    <definedName name="lsProductosMetalicos" localSheetId="3">#REF!</definedName>
    <definedName name="lsProductosMetalicos">#REF!</definedName>
    <definedName name="lsProductosQuimicos" localSheetId="3">#REF!</definedName>
    <definedName name="lsProductosQuimicos">#REF!</definedName>
    <definedName name="lsPublicidadyPropaganda" localSheetId="3">#REF!</definedName>
    <definedName name="lsPublicidadyPropaganda">#REF!</definedName>
    <definedName name="lsServiciosTecnicosProfesionales" localSheetId="3">#REF!</definedName>
    <definedName name="lsServiciosTecnicosProfesionales">#REF!</definedName>
    <definedName name="lsTelecomunicaciones" localSheetId="3">#REF!</definedName>
    <definedName name="lsTelecomunicaciones">#REF!</definedName>
    <definedName name="lsUtilesdeCocina" localSheetId="3">#REF!</definedName>
    <definedName name="lsUtilesdeCocina">#REF!</definedName>
    <definedName name="lsUtilesdeOficina" localSheetId="3">#REF!</definedName>
    <definedName name="lsUtilesdeOficina">#REF!</definedName>
    <definedName name="lsUtilesMenoresMQ" localSheetId="3">#REF!</definedName>
    <definedName name="lsUtilesMenoresMQ">#REF!</definedName>
    <definedName name="lsViaticosDP" localSheetId="3">#REF!</definedName>
    <definedName name="lsViaticosDP">#REF!</definedName>
    <definedName name="mmm" localSheetId="15" hidden="1">{"Riqfin97",#N/A,FALSE,"Tran";"Riqfinpro",#N/A,FALSE,"Tran"}</definedName>
    <definedName name="mmm" hidden="1">{"Riqfin97",#N/A,FALSE,"Tran";"Riqfinpro",#N/A,FALSE,"Tran"}</definedName>
    <definedName name="mmmm" localSheetId="15" hidden="1">{"Tab1",#N/A,FALSE,"P";"Tab2",#N/A,FALSE,"P"}</definedName>
    <definedName name="mmmm" hidden="1">{"Tab1",#N/A,FALSE,"P";"Tab2",#N/A,FALSE,"P"}</definedName>
    <definedName name="mmmmm" localSheetId="15" hidden="1">{"Riqfin97",#N/A,FALSE,"Tran";"Riqfinpro",#N/A,FALSE,"Tran"}</definedName>
    <definedName name="mmmmm" hidden="1">{"Riqfin97",#N/A,FALSE,"Tran";"Riqfinpro",#N/A,FALSE,"Tran"}</definedName>
    <definedName name="mmmmmmmmm" localSheetId="15" hidden="1">{"Riqfin97",#N/A,FALSE,"Tran";"Riqfinpro",#N/A,FALSE,"Tran"}</definedName>
    <definedName name="mmmmmmmmm" hidden="1">{"Riqfin97",#N/A,FALSE,"Tran";"Riqfinpro",#N/A,FALSE,"Tran"}</definedName>
    <definedName name="mte" localSheetId="15" hidden="1">{"Riqfin97",#N/A,FALSE,"Tran";"Riqfinpro",#N/A,FALSE,"Tran"}</definedName>
    <definedName name="mte" hidden="1">{"Riqfin97",#N/A,FALSE,"Tran";"Riqfinpro",#N/A,FALSE,"Tran"}</definedName>
    <definedName name="n" localSheetId="15" hidden="1">{"Minpmon",#N/A,FALSE,"Monthinput"}</definedName>
    <definedName name="n" hidden="1">{"Minpmon",#N/A,FALSE,"Monthinput"}</definedName>
    <definedName name="nn" localSheetId="15" hidden="1">{"Riqfin97",#N/A,FALSE,"Tran";"Riqfinpro",#N/A,FALSE,"Tran"}</definedName>
    <definedName name="nn" hidden="1">{"Riqfin97",#N/A,FALSE,"Tran";"Riqfinpro",#N/A,FALSE,"Tran"}</definedName>
    <definedName name="nnn" localSheetId="15" hidden="1">{"Tab1",#N/A,FALSE,"P";"Tab2",#N/A,FALSE,"P"}</definedName>
    <definedName name="nnn" hidden="1">{"Tab1",#N/A,FALSE,"P";"Tab2",#N/A,FALSE,"P"}</definedName>
    <definedName name="nnnnnnnnnn" localSheetId="15" hidden="1">{"Minpmon",#N/A,FALSE,"Monthinput"}</definedName>
    <definedName name="nnnnnnnnnn" hidden="1">{"Minpmon",#N/A,FALSE,"Monthinput"}</definedName>
    <definedName name="nnnnnnnnnnnn" localSheetId="15" hidden="1">{"Riqfin97",#N/A,FALSE,"Tran";"Riqfinpro",#N/A,FALSE,"Tran"}</definedName>
    <definedName name="nnnnnnnnnnnn" hidden="1">{"Riqfin97",#N/A,FALSE,"Tran";"Riqfinpro",#N/A,FALSE,"Tran"}</definedName>
    <definedName name="Nombre_de_la_Variante" localSheetId="3">#REF!</definedName>
    <definedName name="Nombre_de_la_Variante">#REF!</definedName>
    <definedName name="Obj2.3" localSheetId="3">#REF!</definedName>
    <definedName name="Obj2.3">#REF!</definedName>
    <definedName name="oipio" localSheetId="15" hidden="1">#REF!</definedName>
    <definedName name="oipio" localSheetId="3" hidden="1">#REF!</definedName>
    <definedName name="oipio" hidden="1">#REF!</definedName>
    <definedName name="oo" localSheetId="15" hidden="1">{"Riqfin97",#N/A,FALSE,"Tran";"Riqfinpro",#N/A,FALSE,"Tran"}</definedName>
    <definedName name="oo" hidden="1">{"Riqfin97",#N/A,FALSE,"Tran";"Riqfinpro",#N/A,FALSE,"Tran"}</definedName>
    <definedName name="ooo" localSheetId="15" hidden="1">{"Tab1",#N/A,FALSE,"P";"Tab2",#N/A,FALSE,"P"}</definedName>
    <definedName name="ooo" hidden="1">{"Tab1",#N/A,FALSE,"P";"Tab2",#N/A,FALSE,"P"}</definedName>
    <definedName name="oooo" localSheetId="15" hidden="1">{"Tab1",#N/A,FALSE,"P";"Tab2",#N/A,FALSE,"P"}</definedName>
    <definedName name="oooo" hidden="1">{"Tab1",#N/A,FALSE,"P";"Tab2",#N/A,FALSE,"P"}</definedName>
    <definedName name="ooooooooo" localSheetId="15" hidden="1">#REF!</definedName>
    <definedName name="ooooooooo" localSheetId="3" hidden="1">#REF!</definedName>
    <definedName name="ooooooooo" hidden="1">#REF!</definedName>
    <definedName name="opu" localSheetId="15" hidden="1">{"Riqfin97",#N/A,FALSE,"Tran";"Riqfinpro",#N/A,FALSE,"Tran"}</definedName>
    <definedName name="opu" hidden="1">{"Riqfin97",#N/A,FALSE,"Tran";"Riqfinpro",#N/A,FALSE,"Tran"}</definedName>
    <definedName name="otra" localSheetId="15" hidden="1">#REF!</definedName>
    <definedName name="otra" localSheetId="3" hidden="1">#REF!</definedName>
    <definedName name="otra" hidden="1">#REF!</definedName>
    <definedName name="otro" localSheetId="15"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15" hidden="1">{"Riqfin97",#N/A,FALSE,"Tran";"Riqfinpro",#N/A,FALSE,"Tran"}</definedName>
    <definedName name="p" hidden="1">{"Riqfin97",#N/A,FALSE,"Tran";"Riqfinpro",#N/A,FALSE,"Tran"}</definedName>
    <definedName name="PII" localSheetId="15" hidden="1">{"Main Economic Indicators",#N/A,FALSE,"C"}</definedName>
    <definedName name="PII" hidden="1">{"Main Economic Indicators",#N/A,FALSE,"C"}</definedName>
    <definedName name="pit" localSheetId="15" hidden="1">{"Riqfin97",#N/A,FALSE,"Tran";"Riqfinpro",#N/A,FALSE,"Tran"}</definedName>
    <definedName name="pit" hidden="1">{"Riqfin97",#N/A,FALSE,"Tran";"Riqfinpro",#N/A,FALSE,"Tran"}</definedName>
    <definedName name="ppoooooooooo" localSheetId="15" hidden="1">#REF!</definedName>
    <definedName name="ppoooooooooo" localSheetId="3" hidden="1">#REF!</definedName>
    <definedName name="ppoooooooooo" hidden="1">#REF!</definedName>
    <definedName name="ppp" localSheetId="15" hidden="1">{"Riqfin97",#N/A,FALSE,"Tran";"Riqfinpro",#N/A,FALSE,"Tran"}</definedName>
    <definedName name="ppp" hidden="1">{"Riqfin97",#N/A,FALSE,"Tran";"Riqfinpro",#N/A,FALSE,"Tran"}</definedName>
    <definedName name="pppppp" localSheetId="15" hidden="1">{"Riqfin97",#N/A,FALSE,"Tran";"Riqfinpro",#N/A,FALSE,"Tran"}</definedName>
    <definedName name="pppppp" hidden="1">{"Riqfin97",#N/A,FALSE,"Tran";"Riqfinpro",#N/A,FALSE,"Tran"}</definedName>
    <definedName name="pppppppppp" localSheetId="15" hidden="1">#REF!</definedName>
    <definedName name="pppppppppp" localSheetId="3" hidden="1">#REF!</definedName>
    <definedName name="pppppppppp" hidden="1">#REF!</definedName>
    <definedName name="ppppppppppppp" localSheetId="3" hidden="1">#REF!</definedName>
    <definedName name="ppppppppppppp" hidden="1">#REF!</definedName>
    <definedName name="Productos" localSheetId="3">Tabla32[Productos]</definedName>
    <definedName name="Productos">Tabla3[Productos]</definedName>
    <definedName name="qaz" localSheetId="15" hidden="1">{"Tab1",#N/A,FALSE,"P";"Tab2",#N/A,FALSE,"P"}</definedName>
    <definedName name="qaz" hidden="1">{"Tab1",#N/A,FALSE,"P";"Tab2",#N/A,FALSE,"P"}</definedName>
    <definedName name="qer" localSheetId="15" hidden="1">{"Tab1",#N/A,FALSE,"P";"Tab2",#N/A,FALSE,"P"}</definedName>
    <definedName name="qer" hidden="1">{"Tab1",#N/A,FALSE,"P";"Tab2",#N/A,FALSE,"P"}</definedName>
    <definedName name="qqq" localSheetId="15" hidden="1">{#N/A,#N/A,FALSE,"EXTRABUDGT"}</definedName>
    <definedName name="qqq" hidden="1">{#N/A,#N/A,FALSE,"EXTRABUDGT"}</definedName>
    <definedName name="qqqqq" localSheetId="15" hidden="1">{"Minpmon",#N/A,FALSE,"Monthinput"}</definedName>
    <definedName name="qqqqq" hidden="1">{"Minpmon",#N/A,FALSE,"Monthinput"}</definedName>
    <definedName name="qqqqqqqqqqqqq" localSheetId="15" hidden="1">{"Tab1",#N/A,FALSE,"P";"Tab2",#N/A,FALSE,"P"}</definedName>
    <definedName name="qqqqqqqqqqqqq" hidden="1">{"Tab1",#N/A,FALSE,"P";"Tab2",#N/A,FALSE,"P"}</definedName>
    <definedName name="qw" localSheetId="15" hidden="1">{"Riqfin97",#N/A,FALSE,"Tran";"Riqfinpro",#N/A,FALSE,"Tran"}</definedName>
    <definedName name="qw" hidden="1">{"Riqfin97",#N/A,FALSE,"Tran";"Riqfinpro",#N/A,FALSE,"Tran"}</definedName>
    <definedName name="REGREOUT" localSheetId="15" hidden="1">#REF!</definedName>
    <definedName name="REGREOUT" localSheetId="3" hidden="1">#REF!</definedName>
    <definedName name="REGREOUT" hidden="1">#REF!</definedName>
    <definedName name="REGREX" localSheetId="3" hidden="1">#REF!</definedName>
    <definedName name="REGREX" hidden="1">#REF!</definedName>
    <definedName name="REGREY" localSheetId="3" hidden="1">#REF!</definedName>
    <definedName name="REGREY" hidden="1">#REF!</definedName>
    <definedName name="rerer" localSheetId="3" hidden="1">#REF!</definedName>
    <definedName name="rerer" hidden="1">#REF!</definedName>
    <definedName name="rft" localSheetId="15" hidden="1">{"Riqfin97",#N/A,FALSE,"Tran";"Riqfinpro",#N/A,FALSE,"Tran"}</definedName>
    <definedName name="rft" hidden="1">{"Riqfin97",#N/A,FALSE,"Tran";"Riqfinpro",#N/A,FALSE,"Tran"}</definedName>
    <definedName name="rfv" localSheetId="15" hidden="1">{"Tab1",#N/A,FALSE,"P";"Tab2",#N/A,FALSE,"P"}</definedName>
    <definedName name="rfv" hidden="1">{"Tab1",#N/A,FALSE,"P";"Tab2",#N/A,FALSE,"P"}</definedName>
    <definedName name="rgdfgd" localSheetId="15" hidden="1">#REF!</definedName>
    <definedName name="rgdfgd" localSheetId="3" hidden="1">#REF!</definedName>
    <definedName name="rgdfgd" hidden="1">#REF!</definedName>
    <definedName name="ri" localSheetId="3" hidden="1">#REF!</definedName>
    <definedName name="ri" hidden="1">#REF!</definedName>
    <definedName name="Riesgo_de_cumplimiento">Listas!$C$6:$C$8</definedName>
    <definedName name="Riesgo_Economico">Listas!$C$9:$C$12</definedName>
    <definedName name="Riesgo_Financiero">Listas!$C$13:$C$15</definedName>
    <definedName name="Riesgo_Operacional">Listas!$C$16:$C$20</definedName>
    <definedName name="Riesgo_Regulatoria">Listas!$C$21:$C$23</definedName>
    <definedName name="Riesgos_Tecnologicos">Listas!$C$24:$C$27</definedName>
    <definedName name="rrr" localSheetId="15" hidden="1">{"Riqfin97",#N/A,FALSE,"Tran";"Riqfinpro",#N/A,FALSE,"Tran"}</definedName>
    <definedName name="rrr" hidden="1">{"Riqfin97",#N/A,FALSE,"Tran";"Riqfinpro",#N/A,FALSE,"Tran"}</definedName>
    <definedName name="rrrr" localSheetId="15"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5" hidden="1">{"Tab1",#N/A,FALSE,"P";"Tab2",#N/A,FALSE,"P"}</definedName>
    <definedName name="rrrrrr" hidden="1">{"Tab1",#N/A,FALSE,"P";"Tab2",#N/A,FALSE,"P"}</definedName>
    <definedName name="rrrrrrr" localSheetId="15" hidden="1">{"Tab1",#N/A,FALSE,"P";"Tab2",#N/A,FALSE,"P"}</definedName>
    <definedName name="rrrrrrr" hidden="1">{"Tab1",#N/A,FALSE,"P";"Tab2",#N/A,FALSE,"P"}</definedName>
    <definedName name="rrrrrrrrrrrrr" localSheetId="15" hidden="1">{"Tab1",#N/A,FALSE,"P";"Tab2",#N/A,FALSE,"P"}</definedName>
    <definedName name="rrrrrrrrrrrrr" hidden="1">{"Tab1",#N/A,FALSE,"P";"Tab2",#N/A,FALSE,"P"}</definedName>
    <definedName name="rt" localSheetId="15" hidden="1">{"Minpmon",#N/A,FALSE,"Monthinput"}</definedName>
    <definedName name="rt" hidden="1">{"Minpmon",#N/A,FALSE,"Monthinput"}</definedName>
    <definedName name="rte" localSheetId="15" hidden="1">{"Riqfin97",#N/A,FALSE,"Tran";"Riqfinpro",#N/A,FALSE,"Tran"}</definedName>
    <definedName name="rte" hidden="1">{"Riqfin97",#N/A,FALSE,"Tran";"Riqfinpro",#N/A,FALSE,"Tran"}</definedName>
    <definedName name="rtre" localSheetId="15" hidden="1">{"Main Economic Indicators",#N/A,FALSE,"C"}</definedName>
    <definedName name="rtre" hidden="1">{"Main Economic Indicators",#N/A,FALSE,"C"}</definedName>
    <definedName name="rtre1" localSheetId="15" hidden="1">{"Main Economic Indicators",#N/A,FALSE,"C"}</definedName>
    <definedName name="rtre1" hidden="1">{"Main Economic Indicators",#N/A,FALSE,"C"}</definedName>
    <definedName name="rty" localSheetId="15" hidden="1">{"Riqfin97",#N/A,FALSE,"Tran";"Riqfinpro",#N/A,FALSE,"Tran"}</definedName>
    <definedName name="rty" hidden="1">{"Riqfin97",#N/A,FALSE,"Tran";"Riqfinpro",#N/A,FALSE,"Tran"}</definedName>
    <definedName name="rx" localSheetId="15" hidden="1">#REF!</definedName>
    <definedName name="rx" localSheetId="3" hidden="1">#REF!</definedName>
    <definedName name="rx" hidden="1">#REF!</definedName>
    <definedName name="s" localSheetId="15" hidden="1">{"Tab1",#N/A,FALSE,"P";"Tab2",#N/A,FALSE,"P"}</definedName>
    <definedName name="s" hidden="1">{"Tab1",#N/A,FALSE,"P";"Tab2",#N/A,FALSE,"P"}</definedName>
    <definedName name="sad" localSheetId="15" hidden="1">{"Riqfin97",#N/A,FALSE,"Tran";"Riqfinpro",#N/A,FALSE,"Tran"}</definedName>
    <definedName name="sad" hidden="1">{"Riqfin97",#N/A,FALSE,"Tran";"Riqfinpro",#N/A,FALSE,"Tran"}</definedName>
    <definedName name="sdfsdfsdfsd" localSheetId="15" hidden="1">{"Riqfin97",#N/A,FALSE,"Tran";"Riqfinpro",#N/A,FALSE,"Tran"}</definedName>
    <definedName name="sdfsdfsdfsd" hidden="1">{"Riqfin97",#N/A,FALSE,"Tran";"Riqfinpro",#N/A,FALSE,"Tran"}</definedName>
    <definedName name="sdsds" localSheetId="15" hidden="1">#REF!</definedName>
    <definedName name="sdsds" localSheetId="3" hidden="1">#REF!</definedName>
    <definedName name="sdsds" hidden="1">#REF!</definedName>
    <definedName name="sencount" hidden="1">2</definedName>
    <definedName name="ser" localSheetId="15" hidden="1">{"Riqfin97",#N/A,FALSE,"Tran";"Riqfinpro",#N/A,FALSE,"Tran"}</definedName>
    <definedName name="ser" hidden="1">{"Riqfin97",#N/A,FALSE,"Tran";"Riqfinpro",#N/A,FALSE,"Tran"}</definedName>
    <definedName name="Sheet1_Chart_2_ChartType" hidden="1">64</definedName>
    <definedName name="ssss" localSheetId="15" hidden="1">{"Riqfin97",#N/A,FALSE,"Tran";"Riqfinpro",#N/A,FALSE,"Tran"}</definedName>
    <definedName name="ssss" hidden="1">{"Riqfin97",#N/A,FALSE,"Tran";"Riqfinpro",#N/A,FALSE,"Tran"}</definedName>
    <definedName name="swe" localSheetId="15" hidden="1">{"Tab1",#N/A,FALSE,"P";"Tab2",#N/A,FALSE,"P"}</definedName>
    <definedName name="swe" hidden="1">{"Tab1",#N/A,FALSE,"P";"Tab2",#N/A,FALSE,"P"}</definedName>
    <definedName name="sxc" localSheetId="15" hidden="1">{"Riqfin97",#N/A,FALSE,"Tran";"Riqfinpro",#N/A,FALSE,"Tran"}</definedName>
    <definedName name="sxc" hidden="1">{"Riqfin97",#N/A,FALSE,"Tran";"Riqfinpro",#N/A,FALSE,"Tran"}</definedName>
    <definedName name="sxe" localSheetId="15" hidden="1">{"Riqfin97",#N/A,FALSE,"Tran";"Riqfinpro",#N/A,FALSE,"Tran"}</definedName>
    <definedName name="sxe" hidden="1">{"Riqfin97",#N/A,FALSE,"Tran";"Riqfinpro",#N/A,FALSE,"Tran"}</definedName>
    <definedName name="t" localSheetId="15" hidden="1">{"Minpmon",#N/A,FALSE,"Monthinput"}</definedName>
    <definedName name="t" hidden="1">{"Minpmon",#N/A,FALSE,"Monthinput"}</definedName>
    <definedName name="teetwetw" localSheetId="15" hidden="1">#REF!</definedName>
    <definedName name="teetwetw" localSheetId="3" hidden="1">#REF!</definedName>
    <definedName name="teetwetw" hidden="1">#REF!</definedName>
    <definedName name="terte" localSheetId="3" hidden="1">#REF!</definedName>
    <definedName name="terte" hidden="1">#REF!</definedName>
    <definedName name="tete" localSheetId="3" hidden="1">#REF!</definedName>
    <definedName name="tete" hidden="1">#REF!</definedName>
    <definedName name="_xlnm.Print_Titles" localSheetId="4">'Formulario PPGR1'!$2:$5</definedName>
    <definedName name="_xlnm.Print_Titles" localSheetId="5">'Formulario PPGR2'!$1:$6</definedName>
    <definedName name="_xlnm.Print_Titles" localSheetId="3">Productos!$2:$5</definedName>
    <definedName name="tj" localSheetId="15" hidden="1">{"Riqfin97",#N/A,FALSE,"Tran";"Riqfinpro",#N/A,FALSE,"Tran"}</definedName>
    <definedName name="tj" hidden="1">{"Riqfin97",#N/A,FALSE,"Tran";"Riqfinpro",#N/A,FALSE,"Tran"}</definedName>
    <definedName name="trrtr" localSheetId="15" hidden="1">#REF!</definedName>
    <definedName name="trrtr" localSheetId="3" hidden="1">#REF!</definedName>
    <definedName name="trrtr" hidden="1">#REF!</definedName>
    <definedName name="tttt" localSheetId="15" hidden="1">{"Tab1",#N/A,FALSE,"P";"Tab2",#N/A,FALSE,"P"}</definedName>
    <definedName name="tttt" hidden="1">{"Tab1",#N/A,FALSE,"P";"Tab2",#N/A,FALSE,"P"}</definedName>
    <definedName name="twetwee" localSheetId="15" hidden="1">#REF!</definedName>
    <definedName name="twetwee" localSheetId="3" hidden="1">#REF!</definedName>
    <definedName name="twetwee" hidden="1">#REF!</definedName>
    <definedName name="ty" localSheetId="15" hidden="1">{"Riqfin97",#N/A,FALSE,"Tran";"Riqfinpro",#N/A,FALSE,"Tran"}</definedName>
    <definedName name="ty" hidden="1">{"Riqfin97",#N/A,FALSE,"Tran";"Riqfinpro",#N/A,FALSE,"Tran"}</definedName>
    <definedName name="UHLKJH" localSheetId="15" hidden="1">{FALSE,FALSE,-1.25,-15.5,484.5,276.75,FALSE,FALSE,TRUE,TRUE,0,12,#N/A,46,#N/A,2.93460490463215,15.35,1,FALSE,FALSE,3,TRUE,1,FALSE,100,"Swvu.PLA1.","ACwvu.PLA1.",#N/A,FALSE,FALSE,0,0,0,0,2,"","",TRUE,TRUE,FALSE,FALSE,1,60,#N/A,#N/A,FALSE,FALSE,FALSE,FALSE,FALSE,FALSE,FALSE,9,65532,65532,FALSE,FALSE,TRUE,TRUE,TRUE}</definedName>
    <definedName name="UHLKJH" hidden="1">{FALSE,FALSE,-1.25,-15.5,484.5,276.75,FALSE,FALSE,TRUE,TRUE,0,12,#N/A,46,#N/A,2.93460490463215,15.35,1,FALSE,FALSE,3,TRUE,1,FALSE,100,"Swvu.PLA1.","ACwvu.PLA1.",#N/A,FALSE,FALSE,0,0,0,0,2,"","",TRUE,TRUE,FALSE,FALSE,1,60,#N/A,#N/A,FALSE,FALSE,FALSE,FALSE,FALSE,FALSE,FALSE,9,65532,65532,FALSE,FALSE,TRUE,TRUE,TRUE}</definedName>
    <definedName name="UnidadesList">#REF!</definedName>
    <definedName name="UNSPSCCode">#REF!</definedName>
    <definedName name="UNSPSCDes">#REF!</definedName>
    <definedName name="uu" localSheetId="15" hidden="1">{"Riqfin97",#N/A,FALSE,"Tran";"Riqfinpro",#N/A,FALSE,"Tran"}</definedName>
    <definedName name="uu" hidden="1">{"Riqfin97",#N/A,FALSE,"Tran";"Riqfinpro",#N/A,FALSE,"Tran"}</definedName>
    <definedName name="uuu" localSheetId="15" hidden="1">{"Riqfin97",#N/A,FALSE,"Tran";"Riqfinpro",#N/A,FALSE,"Tran"}</definedName>
    <definedName name="uuu" hidden="1">{"Riqfin97",#N/A,FALSE,"Tran";"Riqfinpro",#N/A,FALSE,"Tran"}</definedName>
    <definedName name="uuuuuu" localSheetId="15" hidden="1">{"Riqfin97",#N/A,FALSE,"Tran";"Riqfinpro",#N/A,FALSE,"Tran"}</definedName>
    <definedName name="uuuuuu" hidden="1">{"Riqfin97",#N/A,FALSE,"Tran";"Riqfinpro",#N/A,FALSE,"Tran"}</definedName>
    <definedName name="vv" localSheetId="15" hidden="1">{"Tab1",#N/A,FALSE,"P";"Tab2",#N/A,FALSE,"P"}</definedName>
    <definedName name="vv" hidden="1">{"Tab1",#N/A,FALSE,"P";"Tab2",#N/A,FALSE,"P"}</definedName>
    <definedName name="vvv" localSheetId="15" hidden="1">{"Tab1",#N/A,FALSE,"P";"Tab2",#N/A,FALSE,"P"}</definedName>
    <definedName name="vvv" hidden="1">{"Tab1",#N/A,FALSE,"P";"Tab2",#N/A,FALSE,"P"}</definedName>
    <definedName name="vvvv" localSheetId="15" hidden="1">{"Minpmon",#N/A,FALSE,"Monthinput"}</definedName>
    <definedName name="vvvv" hidden="1">{"Minpmon",#N/A,FALSE,"Monthinput"}</definedName>
    <definedName name="vvvvvvvvvvvv" localSheetId="15" hidden="1">{"Riqfin97",#N/A,FALSE,"Tran";"Riqfinpro",#N/A,FALSE,"Tran"}</definedName>
    <definedName name="vvvvvvvvvvvv" hidden="1">{"Riqfin97",#N/A,FALSE,"Tran";"Riqfinpro",#N/A,FALSE,"Tran"}</definedName>
    <definedName name="vvvvvvvvvvvvv" localSheetId="15" hidden="1">{"Tab1",#N/A,FALSE,"P";"Tab2",#N/A,FALSE,"P"}</definedName>
    <definedName name="vvvvvvvvvvvvv" hidden="1">{"Tab1",#N/A,FALSE,"P";"Tab2",#N/A,FALSE,"P"}</definedName>
    <definedName name="w" localSheetId="15" hidden="1">{"Minpmon",#N/A,FALSE,"Monthinput"}</definedName>
    <definedName name="w" hidden="1">{"Minpmon",#N/A,FALSE,"Monthinput"}</definedName>
    <definedName name="wer" localSheetId="15" hidden="1">{"Riqfin97",#N/A,FALSE,"Tran";"Riqfinpro",#N/A,FALSE,"Tran"}</definedName>
    <definedName name="wer" hidden="1">{"Riqfin97",#N/A,FALSE,"Tran";"Riqfinpro",#N/A,FALSE,"Tran"}</definedName>
    <definedName name="wrn" localSheetId="15" hidden="1">{"Main Economic Indicators",#N/A,FALSE,"C"}</definedName>
    <definedName name="wrn" hidden="1">{"Main Economic Indicators",#N/A,FALSE,"C"}</definedName>
    <definedName name="wrn.98RED." localSheetId="15"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ll._.Standard." localSheetId="15"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15" hidden="1">{"annual-cbr",#N/A,FALSE,"CENTBANK";"annual(banks)",#N/A,FALSE,"COMBANKS"}</definedName>
    <definedName name="wrn.annual." hidden="1">{"annual-cbr",#N/A,FALSE,"CENTBANK";"annual(banks)",#N/A,FALSE,"COMBANKS"}</definedName>
    <definedName name="wrn.BANKS." localSheetId="15" hidden="1">{#N/A,#N/A,FALSE,"BANKS"}</definedName>
    <definedName name="wrn.BANKS." hidden="1">{#N/A,#N/A,FALSE,"BANKS"}</definedName>
    <definedName name="wrn.BLZ._.RED._.tables." localSheetId="15"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OP." localSheetId="15" hidden="1">{#N/A,#N/A,FALSE,"BOP"}</definedName>
    <definedName name="wrn.BOP." hidden="1">{#N/A,#N/A,FALSE,"BOP"}</definedName>
    <definedName name="wrn.BOP_MIDTERM." localSheetId="15" hidden="1">{"BOP_TAB",#N/A,FALSE,"N";"MIDTERM_TAB",#N/A,FALSE,"O"}</definedName>
    <definedName name="wrn.BOP_MIDTERM." hidden="1">{"BOP_TAB",#N/A,FALSE,"N";"MIDTERM_TAB",#N/A,FALSE,"O"}</definedName>
    <definedName name="wrn.Briefing._.98." localSheetId="15"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5"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15" hidden="1">{#N/A,#N/A,FALSE,"CelPIB"}</definedName>
    <definedName name="wrn.CelPIB." hidden="1">{#N/A,#N/A,FALSE,"CelPIB"}</definedName>
    <definedName name="wrn.CG._.Cons._.GDP." localSheetId="15"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15" hidden="1">{#N/A,#N/A,FALSE,"NFPS GDP"}</definedName>
    <definedName name="wrn.CGvt._.Revenue._.GDP." hidden="1">{#N/A,#N/A,FALSE,"NFPS GDP"}</definedName>
    <definedName name="wrn.CREDIT." localSheetId="15" hidden="1">{#N/A,#N/A,FALSE,"CREDIT"}</definedName>
    <definedName name="wrn.CREDIT." hidden="1">{#N/A,#N/A,FALSE,"CREDIT"}</definedName>
    <definedName name="wrn.DEBTSVC." localSheetId="15" hidden="1">{#N/A,#N/A,FALSE,"DEBTSVC"}</definedName>
    <definedName name="wrn.DEBTSVC." hidden="1">{#N/A,#N/A,FALSE,"DEBTSVC"}</definedName>
    <definedName name="wrn.DEPO." localSheetId="15" hidden="1">{#N/A,#N/A,FALSE,"DEPO"}</definedName>
    <definedName name="wrn.DEPO." hidden="1">{#N/A,#N/A,FALSE,"DEPO"}</definedName>
    <definedName name="wrn.EntpsPIB." localSheetId="15" hidden="1">{#N/A,#N/A,FALSE,"EntpsPIB"}</definedName>
    <definedName name="wrn.EntpsPIB." hidden="1">{#N/A,#N/A,FALSE,"EntpsPIB"}</definedName>
    <definedName name="wrn.EXCISE." localSheetId="15" hidden="1">{#N/A,#N/A,FALSE,"EXCISE"}</definedName>
    <definedName name="wrn.EXCISE." hidden="1">{#N/A,#N/A,FALSE,"EXCISE"}</definedName>
    <definedName name="wrn.EXRATE." localSheetId="15" hidden="1">{#N/A,#N/A,FALSE,"EXRATE"}</definedName>
    <definedName name="wrn.EXRATE." hidden="1">{#N/A,#N/A,FALSE,"EXRATE"}</definedName>
    <definedName name="wrn.EXTDEBT." localSheetId="15" hidden="1">{#N/A,#N/A,FALSE,"EXTDEBT"}</definedName>
    <definedName name="wrn.EXTDEBT." hidden="1">{#N/A,#N/A,FALSE,"EXTDEBT"}</definedName>
    <definedName name="wrn.EXTRABUDGT." localSheetId="15" hidden="1">{#N/A,#N/A,FALSE,"EXTRABUDGT"}</definedName>
    <definedName name="wrn.EXTRABUDGT." hidden="1">{#N/A,#N/A,FALSE,"EXTRABUDGT"}</definedName>
    <definedName name="wrn.EXTRABUDGT2." localSheetId="15" hidden="1">{#N/A,#N/A,FALSE,"EXTRABUDGT2"}</definedName>
    <definedName name="wrn.EXTRABUDGT2." hidden="1">{#N/A,#N/A,FALSE,"EXTRABUDGT2"}</definedName>
    <definedName name="wrn.GDP." localSheetId="15" hidden="1">{#N/A,#N/A,FALSE,"GDP_ORIGIN";#N/A,#N/A,FALSE,"EMP_POP"}</definedName>
    <definedName name="wrn.GDP." hidden="1">{#N/A,#N/A,FALSE,"GDP_ORIGIN";#N/A,#N/A,FALSE,"EMP_POP"}</definedName>
    <definedName name="wrn.GGOVT." localSheetId="15" hidden="1">{#N/A,#N/A,FALSE,"GGOVT"}</definedName>
    <definedName name="wrn.GGOVT." hidden="1">{#N/A,#N/A,FALSE,"GGOVT"}</definedName>
    <definedName name="wrn.GGOVT2." localSheetId="15" hidden="1">{#N/A,#N/A,FALSE,"GGOVT2"}</definedName>
    <definedName name="wrn.GGOVT2." hidden="1">{#N/A,#N/A,FALSE,"GGOVT2"}</definedName>
    <definedName name="wrn.GGOVTPC." localSheetId="15" hidden="1">{#N/A,#N/A,FALSE,"GGOVT%"}</definedName>
    <definedName name="wrn.GGOVTPC." hidden="1">{#N/A,#N/A,FALSE,"GGOVT%"}</definedName>
    <definedName name="wrn.INCOMETX." localSheetId="15" hidden="1">{#N/A,#N/A,FALSE,"INCOMETX"}</definedName>
    <definedName name="wrn.INCOMETX." hidden="1">{#N/A,#N/A,FALSE,"INCOMETX"}</definedName>
    <definedName name="wrn.Input._.and._.output._.tables." localSheetId="1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15" hidden="1">{#N/A,#N/A,FALSE,"INTERST"}</definedName>
    <definedName name="wrn.INTERST." hidden="1">{#N/A,#N/A,FALSE,"INTERST"}</definedName>
    <definedName name="wrn.JANSEP97." localSheetId="15"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5" hidden="1">{"Main Economic Indicators",#N/A,FALSE,"C"}</definedName>
    <definedName name="wrn.Main._.Economic._.Indicators." hidden="1">{"Main Economic Indicators",#N/A,FALSE,"C"}</definedName>
    <definedName name="wrn.MDABOP." localSheetId="1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T." localSheetId="15"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A." localSheetId="15" hidden="1">{"MONA",#N/A,FALSE,"S"}</definedName>
    <definedName name="wrn.MONA." hidden="1">{"MONA",#N/A,FALSE,"S"}</definedName>
    <definedName name="wrn.Monthsheet." localSheetId="15" hidden="1">{"Minpmon",#N/A,FALSE,"Monthinput"}</definedName>
    <definedName name="wrn.Monthsheet." hidden="1">{"Minpmon",#N/A,FALSE,"Monthinput"}</definedName>
    <definedName name="wrn.MS." localSheetId="15" hidden="1">{#N/A,#N/A,FALSE,"MS"}</definedName>
    <definedName name="wrn.MS." hidden="1">{#N/A,#N/A,FALSE,"MS"}</definedName>
    <definedName name="wrn.NBG." localSheetId="15" hidden="1">{#N/A,#N/A,FALSE,"NBG"}</definedName>
    <definedName name="wrn.NBG." hidden="1">{#N/A,#N/A,FALSE,"NBG"}</definedName>
    <definedName name="wrn.NFPS._.GDP." localSheetId="15" hidden="1">{#N/A,#N/A,FALSE,"NFPS GDP"}</definedName>
    <definedName name="wrn.NFPS._.GDP." hidden="1">{#N/A,#N/A,FALSE,"NFPS GDP"}</definedName>
    <definedName name="wrn.original." localSheetId="15" hidden="1">{"Original",#N/A,FALSE,"CENTBANK";"Original",#N/A,FALSE,"COMBANKS"}</definedName>
    <definedName name="wrn.original." hidden="1">{"Original",#N/A,FALSE,"CENTBANK";"Original",#N/A,FALSE,"COMBANKS"}</definedName>
    <definedName name="wrn.Output._.tables." localSheetId="15" hidden="1">{#N/A,#N/A,FALSE,"I";#N/A,#N/A,FALSE,"J";#N/A,#N/A,FALSE,"K";#N/A,#N/A,FALSE,"L";#N/A,#N/A,FALSE,"M";#N/A,#N/A,FALSE,"N";#N/A,#N/A,FALSE,"O"}</definedName>
    <definedName name="wrn.Output._.tables." hidden="1">{#N/A,#N/A,FALSE,"I";#N/A,#N/A,FALSE,"J";#N/A,#N/A,FALSE,"K";#N/A,#N/A,FALSE,"L";#N/A,#N/A,FALSE,"M";#N/A,#N/A,FALSE,"N";#N/A,#N/A,FALSE,"O"}</definedName>
    <definedName name="wrn.PCPI." localSheetId="15" hidden="1">{#N/A,#N/A,FALSE,"PCPI"}</definedName>
    <definedName name="wrn.PCPI." hidden="1">{#N/A,#N/A,FALSE,"PCPI"}</definedName>
    <definedName name="wrn.PENSION." localSheetId="15" hidden="1">{#N/A,#N/A,FALSE,"PENSION"}</definedName>
    <definedName name="wrn.PENSION." hidden="1">{#N/A,#N/A,FALSE,"PENSION"}</definedName>
    <definedName name="wrn.Program." localSheetId="15" hidden="1">{"Tab1",#N/A,FALSE,"P";"Tab2",#N/A,FALSE,"P"}</definedName>
    <definedName name="wrn.Program." hidden="1">{"Tab1",#N/A,FALSE,"P";"Tab2",#N/A,FALSE,"P"}</definedName>
    <definedName name="wrn.PRUDENT." localSheetId="15" hidden="1">{#N/A,#N/A,FALSE,"PRUDENT"}</definedName>
    <definedName name="wrn.PRUDENT." hidden="1">{#N/A,#N/A,FALSE,"PRUDENT"}</definedName>
    <definedName name="wrn.PUBLEXP." localSheetId="15" hidden="1">{#N/A,#N/A,FALSE,"PUBLEXP"}</definedName>
    <definedName name="wrn.PUBLEXP." hidden="1">{#N/A,#N/A,FALSE,"PUBLEXP"}</definedName>
    <definedName name="wrn.quarters._.98." localSheetId="15"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TABS."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pred." localSheetId="15"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15" hidden="1">{#N/A,#N/A,FALSE,"RestGGPIB"}</definedName>
    <definedName name="wrn.RestGGPIB." hidden="1">{#N/A,#N/A,FALSE,"RestGGPIB"}</definedName>
    <definedName name="wrn.REVSHARE." localSheetId="15" hidden="1">{#N/A,#N/A,FALSE,"REVSHARE"}</definedName>
    <definedName name="wrn.REVSHARE." hidden="1">{#N/A,#N/A,FALSE,"REVSHARE"}</definedName>
    <definedName name="wrn.Riqfin." localSheetId="15" hidden="1">{"Riqfin97",#N/A,FALSE,"Tran";"Riqfinpro",#N/A,FALSE,"Tran"}</definedName>
    <definedName name="wrn.Riqfin." hidden="1">{"Riqfin97",#N/A,FALSE,"Tran";"Riqfinpro",#N/A,FALSE,"Tran"}</definedName>
    <definedName name="wrn.sreport9899." localSheetId="15"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15" hidden="1">{#N/A,#N/A,FALSE,"SSPIB"}</definedName>
    <definedName name="wrn.SSPIB." hidden="1">{#N/A,#N/A,FALSE,"SSPIB"}</definedName>
    <definedName name="wrn.Staff._.Report._.Tables." localSheetId="15" hidden="1">{#N/A,#N/A,FALSE,"SR1";#N/A,#N/A,FALSE,"SR2";#N/A,#N/A,FALSE,"SR3";#N/A,#N/A,FALSE,"SR4"}</definedName>
    <definedName name="wrn.Staff._.Report._.Tables." hidden="1">{#N/A,#N/A,FALSE,"SR1";#N/A,#N/A,FALSE,"SR2";#N/A,#N/A,FALSE,"SR3";#N/A,#N/A,FALSE,"SR4"}</definedName>
    <definedName name="wrn.staffreport." localSheetId="15"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TATE." localSheetId="15" hidden="1">{#N/A,#N/A,FALSE,"STATE"}</definedName>
    <definedName name="wrn.STATE." hidden="1">{#N/A,#N/A,FALSE,"STATE"}</definedName>
    <definedName name="wrn.TAXARREARS." localSheetId="15" hidden="1">{#N/A,#N/A,FALSE,"TAXARREARS"}</definedName>
    <definedName name="wrn.TAXARREARS." hidden="1">{#N/A,#N/A,FALSE,"TAXARREARS"}</definedName>
    <definedName name="wrn.TAXPAYRS." localSheetId="15" hidden="1">{#N/A,#N/A,FALSE,"TAXPAYRS"}</definedName>
    <definedName name="wrn.TAXPAYRS." hidden="1">{#N/A,#N/A,FALSE,"TAXPAYRS"}</definedName>
    <definedName name="wrn.TRADE." localSheetId="15" hidden="1">{#N/A,#N/A,FALSE,"TRADE"}</definedName>
    <definedName name="wrn.TRADE." hidden="1">{#N/A,#N/A,FALSE,"TRADE"}</definedName>
    <definedName name="wrn.TRANSPORT." localSheetId="15" hidden="1">{#N/A,#N/A,FALSE,"TRANPORT"}</definedName>
    <definedName name="wrn.TRANSPORT." hidden="1">{#N/A,#N/A,FALSE,"TRANPORT"}</definedName>
    <definedName name="wrn.UNEMPL." localSheetId="15" hidden="1">{#N/A,#N/A,FALSE,"EMP_POP";#N/A,#N/A,FALSE,"UNEMPL"}</definedName>
    <definedName name="wrn.UNEMPL." hidden="1">{#N/A,#N/A,FALSE,"EMP_POP";#N/A,#N/A,FALSE,"UNEMPL"}</definedName>
    <definedName name="wrn.WAGES." localSheetId="15" hidden="1">{#N/A,#N/A,FALSE,"WAGES"}</definedName>
    <definedName name="wrn.WAGES." hidden="1">{#N/A,#N/A,FALSE,"WAGES"}</definedName>
    <definedName name="wrn.WEO." localSheetId="15" hidden="1">{"WEO",#N/A,FALSE,"T"}</definedName>
    <definedName name="wrn.WEO." hidden="1">{"WEO",#N/A,FALSE,"T"}</definedName>
    <definedName name="wtewt" localSheetId="15" hidden="1">#REF!</definedName>
    <definedName name="wtewt" localSheetId="3" hidden="1">#REF!</definedName>
    <definedName name="wtewt" hidden="1">#REF!</definedName>
    <definedName name="wvu.PLA1." localSheetId="1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w" localSheetId="15" hidden="1">{"Riqfin97",#N/A,FALSE,"Tran";"Riqfinpro",#N/A,FALSE,"Tran"}</definedName>
    <definedName name="www" hidden="1">{"Riqfin97",#N/A,FALSE,"Tran";"Riqfinpro",#N/A,FALSE,"Tran"}</definedName>
    <definedName name="wwwjjj" localSheetId="15"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w" localSheetId="15" hidden="1">{"Minpmon",#N/A,FALSE,"Monthinput"}</definedName>
    <definedName name="wwwww" hidden="1">{"Minpmon",#N/A,FALSE,"Monthinput"}</definedName>
    <definedName name="wwwwwww" localSheetId="15" hidden="1">{"Riqfin97",#N/A,FALSE,"Tran";"Riqfinpro",#N/A,FALSE,"Tran"}</definedName>
    <definedName name="wwwwwww" hidden="1">{"Riqfin97",#N/A,FALSE,"Tran";"Riqfinpro",#N/A,FALSE,"Tran"}</definedName>
    <definedName name="wwwwwwww" localSheetId="15" hidden="1">{"Tab1",#N/A,FALSE,"P";"Tab2",#N/A,FALSE,"P"}</definedName>
    <definedName name="wwwwwwww" hidden="1">{"Tab1",#N/A,FALSE,"P";"Tab2",#N/A,FALSE,"P"}</definedName>
    <definedName name="xx" localSheetId="15" hidden="1">{"Riqfin97",#N/A,FALSE,"Tran";"Riqfinpro",#N/A,FALSE,"Tran"}</definedName>
    <definedName name="xx" hidden="1">{"Riqfin97",#N/A,FALSE,"Tran";"Riqfinpro",#N/A,FALSE,"Tran"}</definedName>
    <definedName name="xxxx" localSheetId="15" hidden="1">{"Riqfin97",#N/A,FALSE,"Tran";"Riqfinpro",#N/A,FALSE,"Tran"}</definedName>
    <definedName name="xxxx" hidden="1">{"Riqfin97",#N/A,FALSE,"Tran";"Riqfinpro",#N/A,FALSE,"Tran"}</definedName>
    <definedName name="xxxxxxxxxxxxxx" localSheetId="15" hidden="1">{"Riqfin97",#N/A,FALSE,"Tran";"Riqfinpro",#N/A,FALSE,"Tran"}</definedName>
    <definedName name="xxxxxxxxxxxxxx" hidden="1">{"Riqfin97",#N/A,FALSE,"Tran";"Riqfinpro",#N/A,FALSE,"Tran"}</definedName>
    <definedName name="y" localSheetId="15" hidden="1">#REF!</definedName>
    <definedName name="y" localSheetId="3" hidden="1">#REF!</definedName>
    <definedName name="y" hidden="1">#REF!</definedName>
    <definedName name="ytytryry" localSheetId="3" hidden="1">#REF!</definedName>
    <definedName name="ytytryry" hidden="1">#REF!</definedName>
    <definedName name="yu" localSheetId="15" hidden="1">{"Tab1",#N/A,FALSE,"P";"Tab2",#N/A,FALSE,"P"}</definedName>
    <definedName name="yu" hidden="1">{"Tab1",#N/A,FALSE,"P";"Tab2",#N/A,FALSE,"P"}</definedName>
    <definedName name="yytutyu" localSheetId="15" hidden="1">#REF!</definedName>
    <definedName name="yytutyu" localSheetId="3" hidden="1">#REF!</definedName>
    <definedName name="yytutyu" hidden="1">#REF!</definedName>
    <definedName name="yyy" localSheetId="15" hidden="1">{"Tab1",#N/A,FALSE,"P";"Tab2",#N/A,FALSE,"P"}</definedName>
    <definedName name="yyy" hidden="1">{"Tab1",#N/A,FALSE,"P";"Tab2",#N/A,FALSE,"P"}</definedName>
    <definedName name="yyyyyyyyyyyyy" localSheetId="15" hidden="1">#REF!</definedName>
    <definedName name="yyyyyyyyyyyyy" localSheetId="3" hidden="1">#REF!</definedName>
    <definedName name="yyyyyyyyyyyyy" hidden="1">#REF!</definedName>
    <definedName name="Z_1A8C061B_2301_11D3_BFD1_000039E37209_.wvu.Cols" localSheetId="15" hidden="1">#REF!,#REF!,#REF!</definedName>
    <definedName name="Z_1A8C061B_2301_11D3_BFD1_000039E37209_.wvu.Cols" localSheetId="3" hidden="1">#REF!,#REF!,#REF!</definedName>
    <definedName name="Z_1A8C061B_2301_11D3_BFD1_000039E37209_.wvu.Cols" hidden="1">#REF!,#REF!,#REF!</definedName>
    <definedName name="Z_1A8C061B_2301_11D3_BFD1_000039E37209_.wvu.Rows" localSheetId="3" hidden="1">#REF!,#REF!,#REF!</definedName>
    <definedName name="Z_1A8C061B_2301_11D3_BFD1_000039E37209_.wvu.Rows" hidden="1">#REF!,#REF!,#REF!</definedName>
    <definedName name="Z_1A8C061C_2301_11D3_BFD1_000039E37209_.wvu.Cols" localSheetId="3" hidden="1">#REF!,#REF!,#REF!</definedName>
    <definedName name="Z_1A8C061C_2301_11D3_BFD1_000039E37209_.wvu.Cols" hidden="1">#REF!,#REF!,#REF!</definedName>
    <definedName name="Z_1A8C061C_2301_11D3_BFD1_000039E37209_.wvu.Rows" localSheetId="3" hidden="1">#REF!,#REF!,#REF!</definedName>
    <definedName name="Z_1A8C061C_2301_11D3_BFD1_000039E37209_.wvu.Rows" hidden="1">#REF!,#REF!,#REF!</definedName>
    <definedName name="Z_1A8C061E_2301_11D3_BFD1_000039E37209_.wvu.Cols" localSheetId="3" hidden="1">#REF!,#REF!,#REF!</definedName>
    <definedName name="Z_1A8C061E_2301_11D3_BFD1_000039E37209_.wvu.Cols" hidden="1">#REF!,#REF!,#REF!</definedName>
    <definedName name="Z_1A8C061E_2301_11D3_BFD1_000039E37209_.wvu.Rows" localSheetId="3" hidden="1">#REF!,#REF!,#REF!</definedName>
    <definedName name="Z_1A8C061E_2301_11D3_BFD1_000039E37209_.wvu.Rows" hidden="1">#REF!,#REF!,#REF!</definedName>
    <definedName name="Z_1A8C061F_2301_11D3_BFD1_000039E37209_.wvu.Cols" localSheetId="3" hidden="1">#REF!,#REF!,#REF!</definedName>
    <definedName name="Z_1A8C061F_2301_11D3_BFD1_000039E37209_.wvu.Cols" hidden="1">#REF!,#REF!,#REF!</definedName>
    <definedName name="Z_1A8C061F_2301_11D3_BFD1_000039E37209_.wvu.Rows" localSheetId="3" hidden="1">#REF!,#REF!,#REF!</definedName>
    <definedName name="Z_1A8C061F_2301_11D3_BFD1_000039E37209_.wvu.Rows" hidden="1">#REF!,#REF!,#REF!</definedName>
    <definedName name="Z_95224721_0485_11D4_BFD1_00508B5F4DA4_.wvu.Cols" localSheetId="15" hidden="1">#REF!</definedName>
    <definedName name="Z_95224721_0485_11D4_BFD1_00508B5F4DA4_.wvu.Cols" localSheetId="3" hidden="1">#REF!</definedName>
    <definedName name="Z_95224721_0485_11D4_BFD1_00508B5F4DA4_.wvu.Cols" hidden="1">#REF!</definedName>
    <definedName name="zc" localSheetId="15" hidden="1">{"Riqfin97",#N/A,FALSE,"Tran";"Riqfinpro",#N/A,FALSE,"Tran"}</definedName>
    <definedName name="zc" hidden="1">{"Riqfin97",#N/A,FALSE,"Tran";"Riqfinpro",#N/A,FALSE,"Tran"}</definedName>
    <definedName name="zio" localSheetId="15" hidden="1">{"Tab1",#N/A,FALSE,"P";"Tab2",#N/A,FALSE,"P"}</definedName>
    <definedName name="zio" hidden="1">{"Tab1",#N/A,FALSE,"P";"Tab2",#N/A,FALSE,"P"}</definedName>
    <definedName name="zn" localSheetId="15"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15" hidden="1">{"Tab1",#N/A,FALSE,"P";"Tab2",#N/A,FALSE,"P"}</definedName>
    <definedName name="zv" hidden="1">{"Tab1",#N/A,FALSE,"P";"Tab2",#N/A,FALSE,"P"}</definedName>
    <definedName name="zx" localSheetId="15" hidden="1">{"Tab1",#N/A,FALSE,"P";"Tab2",#N/A,FALSE,"P"}</definedName>
    <definedName name="zx" hidden="1">{"Tab1",#N/A,FALSE,"P";"Tab2",#N/A,FALSE,"P"}</definedName>
    <definedName name="zz" localSheetId="15" hidden="1">{"Tab1",#N/A,FALSE,"P";"Tab2",#N/A,FALSE,"P"}</definedName>
    <definedName name="zz" hidden="1">{"Tab1",#N/A,FALSE,"P";"Tab2",#N/A,FALSE,"P"}</definedName>
    <definedName name="zzzz" localSheetId="15" hidden="1">{"Tab1",#N/A,FALSE,"P";"Tab2",#N/A,FALSE,"P"}</definedName>
    <definedName name="zzzz" hidden="1">{"Tab1",#N/A,FALSE,"P";"Tab2",#N/A,FALSE,"P"}</definedName>
    <definedName name="zzzzzzzzzz" localSheetId="15"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calcId="162913"/>
  <pivotCaches>
    <pivotCache cacheId="0" r:id="rId17"/>
    <pivotCache cacheId="1" r:id="rId18"/>
    <pivotCache cacheId="2" r:id="rId19"/>
    <pivotCache cacheId="3" r:id="rId20"/>
    <pivotCache cacheId="4" r:id="rId21"/>
    <pivotCache cacheId="5" r:id="rId22"/>
    <pivotCache cacheId="6" r:id="rId23"/>
    <pivotCache cacheId="7" r:id="rId24"/>
    <pivotCache cacheId="8" r:id="rId25"/>
    <pivotCache cacheId="9" r:id="rId26"/>
    <pivotCache cacheId="10" r:id="rId2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4" i="12" l="1"/>
  <c r="F199" i="12"/>
  <c r="F201" i="12"/>
  <c r="C193" i="12" l="1"/>
  <c r="G193" i="12" s="1"/>
  <c r="C194" i="12"/>
  <c r="G194" i="12" s="1"/>
  <c r="C195" i="12"/>
  <c r="G195" i="12" s="1"/>
  <c r="C196" i="12"/>
  <c r="G196" i="12" s="1"/>
  <c r="C197" i="12"/>
  <c r="G197" i="12" s="1"/>
  <c r="C198" i="12"/>
  <c r="G198" i="12" s="1"/>
  <c r="C199" i="12"/>
  <c r="G199" i="12" s="1"/>
  <c r="C200" i="12"/>
  <c r="G200" i="12" s="1"/>
  <c r="C201" i="12"/>
  <c r="G201" i="12" s="1"/>
  <c r="L224" i="12"/>
  <c r="M224" i="12"/>
  <c r="N224" i="12"/>
  <c r="O221" i="12"/>
  <c r="O217" i="12"/>
  <c r="O216" i="12"/>
  <c r="O215" i="12"/>
  <c r="O214" i="12"/>
  <c r="O213" i="12"/>
  <c r="O126" i="12" l="1"/>
  <c r="F126" i="12"/>
  <c r="I2" i="69" l="1"/>
  <c r="C156" i="69"/>
  <c r="K38" i="81"/>
  <c r="L13" i="71"/>
  <c r="Q74" i="71" l="1"/>
  <c r="Q73" i="71"/>
  <c r="P72" i="71"/>
  <c r="Q72" i="71" s="1"/>
  <c r="Q71" i="71"/>
  <c r="Q70" i="71"/>
  <c r="Q69" i="71"/>
  <c r="Q68" i="71"/>
  <c r="Q67" i="71"/>
  <c r="P66" i="71"/>
  <c r="Q66" i="71" s="1"/>
  <c r="P65" i="71"/>
  <c r="Q65" i="71" s="1"/>
  <c r="Q64" i="71"/>
  <c r="Q63" i="71"/>
  <c r="P75" i="71" l="1"/>
  <c r="Q75" i="71" s="1"/>
  <c r="F4" i="82" l="1"/>
  <c r="F5" i="82"/>
  <c r="F6" i="82"/>
  <c r="F7" i="82"/>
  <c r="F8" i="82"/>
  <c r="F9" i="82"/>
  <c r="F10" i="82"/>
  <c r="F11" i="82"/>
  <c r="F12" i="82"/>
  <c r="F13" i="82"/>
  <c r="F14" i="82"/>
  <c r="F15" i="82"/>
  <c r="F16" i="82"/>
  <c r="F17" i="82"/>
  <c r="F18" i="82"/>
  <c r="F19" i="82"/>
  <c r="F20" i="82"/>
  <c r="F21" i="82"/>
  <c r="F22" i="82"/>
  <c r="F23" i="82"/>
  <c r="F24" i="82"/>
  <c r="F25" i="82"/>
  <c r="F26" i="82"/>
  <c r="F27" i="82"/>
  <c r="F28" i="82"/>
  <c r="F29" i="82"/>
  <c r="F30" i="82"/>
  <c r="F31" i="82"/>
  <c r="F32" i="82"/>
  <c r="F33" i="82"/>
  <c r="F34" i="82"/>
  <c r="F35" i="82"/>
  <c r="F36" i="82"/>
  <c r="F37" i="82"/>
  <c r="F38" i="82"/>
  <c r="F39" i="82"/>
  <c r="F40" i="82"/>
  <c r="F41" i="82"/>
  <c r="F42" i="82"/>
  <c r="F43" i="82"/>
  <c r="F44" i="82"/>
  <c r="F45" i="82"/>
  <c r="F46" i="82"/>
  <c r="F47" i="82"/>
  <c r="F48" i="82"/>
  <c r="F49" i="82"/>
  <c r="F50" i="82"/>
  <c r="F51" i="82"/>
  <c r="F52" i="82"/>
  <c r="F53" i="82"/>
  <c r="F54" i="82"/>
  <c r="F55" i="82"/>
  <c r="F56" i="82"/>
  <c r="F57" i="82"/>
  <c r="F58" i="82"/>
  <c r="F59" i="82"/>
  <c r="F60" i="82"/>
  <c r="F61" i="82"/>
  <c r="F62" i="82"/>
  <c r="F63" i="82"/>
  <c r="F64" i="82"/>
  <c r="F65" i="82"/>
  <c r="F66" i="82"/>
  <c r="F67" i="82"/>
  <c r="F68" i="82"/>
  <c r="F69" i="82"/>
  <c r="F70" i="82"/>
  <c r="F71" i="82"/>
  <c r="F72" i="82"/>
  <c r="F73" i="82"/>
  <c r="F74" i="82"/>
  <c r="F75" i="82"/>
  <c r="F76" i="82"/>
  <c r="F77" i="82"/>
  <c r="F78" i="82"/>
  <c r="F79" i="82"/>
  <c r="F80" i="82"/>
  <c r="F81" i="82"/>
  <c r="F82" i="82"/>
  <c r="F83" i="82"/>
  <c r="F84" i="82"/>
  <c r="F85" i="82"/>
  <c r="F86" i="82"/>
  <c r="F87" i="82"/>
  <c r="F88" i="82"/>
  <c r="F89" i="82"/>
  <c r="F90" i="82"/>
  <c r="F91" i="82"/>
  <c r="F92" i="82"/>
  <c r="F93" i="82"/>
  <c r="F94" i="82"/>
  <c r="F95" i="82"/>
  <c r="F96" i="82"/>
  <c r="F97" i="82"/>
  <c r="F98" i="82"/>
  <c r="F99" i="82"/>
  <c r="F100" i="82"/>
  <c r="F101" i="82"/>
  <c r="O53" i="71"/>
  <c r="O47" i="71"/>
  <c r="O46" i="71"/>
  <c r="O55" i="71"/>
  <c r="O54" i="71"/>
  <c r="O56" i="71"/>
  <c r="O52" i="71"/>
  <c r="O50" i="71"/>
  <c r="O48" i="71"/>
  <c r="O51" i="71"/>
  <c r="O57" i="71"/>
  <c r="L14" i="71"/>
  <c r="L15" i="71"/>
  <c r="L16" i="71"/>
  <c r="C151" i="69" l="1"/>
  <c r="E4" i="72"/>
  <c r="E5" i="72"/>
  <c r="E6" i="72"/>
  <c r="E7" i="72"/>
  <c r="E8" i="72"/>
  <c r="E9" i="72"/>
  <c r="E10" i="72"/>
  <c r="E11" i="72"/>
  <c r="E12" i="72"/>
  <c r="E13" i="72"/>
  <c r="E14" i="72"/>
  <c r="E15" i="72"/>
  <c r="E16" i="72"/>
  <c r="E17" i="72"/>
  <c r="E18" i="72"/>
  <c r="E19" i="72"/>
  <c r="E20" i="72"/>
  <c r="E21" i="72"/>
  <c r="E22" i="72"/>
  <c r="E23" i="72"/>
  <c r="E24" i="72"/>
  <c r="E25" i="72"/>
  <c r="E26" i="72"/>
  <c r="E27" i="72"/>
  <c r="E28" i="72"/>
  <c r="E29" i="72"/>
  <c r="E30" i="72"/>
  <c r="E31" i="72"/>
  <c r="E32" i="72"/>
  <c r="E33" i="72"/>
  <c r="E34" i="72"/>
  <c r="E35" i="72"/>
  <c r="E36" i="72"/>
  <c r="E37" i="72"/>
  <c r="E38" i="72"/>
  <c r="E39" i="72"/>
  <c r="E40" i="72"/>
  <c r="E41" i="72"/>
  <c r="E42" i="72"/>
  <c r="E43" i="72"/>
  <c r="E44" i="72"/>
  <c r="E45" i="72"/>
  <c r="E46" i="72"/>
  <c r="E47" i="72"/>
  <c r="E48" i="72"/>
  <c r="E49" i="72"/>
  <c r="E50" i="72"/>
  <c r="E51" i="72"/>
  <c r="E52" i="72"/>
  <c r="E53" i="72"/>
  <c r="E54" i="72"/>
  <c r="E55" i="72"/>
  <c r="E56" i="72"/>
  <c r="E57" i="72"/>
  <c r="E58" i="72"/>
  <c r="E59" i="72"/>
  <c r="E60" i="72"/>
  <c r="E61" i="72"/>
  <c r="E62" i="72"/>
  <c r="E63" i="72"/>
  <c r="E64" i="72"/>
  <c r="E65" i="72"/>
  <c r="E67" i="72"/>
  <c r="E68" i="72"/>
  <c r="E69" i="72"/>
  <c r="E70" i="72"/>
  <c r="E71" i="72"/>
  <c r="E72" i="72"/>
  <c r="E73" i="72"/>
  <c r="E74" i="72"/>
  <c r="E75" i="72"/>
  <c r="E76" i="72"/>
  <c r="E77" i="72"/>
  <c r="E78" i="72"/>
  <c r="E79" i="72"/>
  <c r="E80" i="72"/>
  <c r="E81" i="72"/>
  <c r="E82" i="72"/>
  <c r="E83" i="72"/>
  <c r="E84" i="72"/>
  <c r="E85" i="72"/>
  <c r="E86" i="72"/>
  <c r="E87" i="72"/>
  <c r="E88" i="72"/>
  <c r="E89" i="72"/>
  <c r="E90" i="72"/>
  <c r="E91" i="72"/>
  <c r="E92" i="72"/>
  <c r="E93" i="72"/>
  <c r="E94" i="72"/>
  <c r="E95" i="72"/>
  <c r="E96" i="72"/>
  <c r="E97" i="72"/>
  <c r="E98" i="72"/>
  <c r="E99" i="72"/>
  <c r="E100" i="72"/>
  <c r="E101" i="72"/>
  <c r="E102" i="72"/>
  <c r="E103" i="72"/>
  <c r="E104" i="72"/>
  <c r="E105" i="72"/>
  <c r="E106" i="72"/>
  <c r="E107" i="72"/>
  <c r="E108" i="72"/>
  <c r="E109" i="72"/>
  <c r="E110" i="72"/>
  <c r="E111" i="72"/>
  <c r="E112" i="72"/>
  <c r="E113" i="72"/>
  <c r="E114" i="72"/>
  <c r="K50" i="71"/>
  <c r="H50" i="71"/>
  <c r="I50" i="71"/>
  <c r="K40" i="81" l="1"/>
  <c r="I57" i="71"/>
  <c r="C28" i="40"/>
  <c r="C20" i="40"/>
  <c r="C15" i="40"/>
  <c r="C19" i="40"/>
  <c r="C14" i="40"/>
  <c r="C17" i="40"/>
  <c r="C26" i="40"/>
  <c r="C27" i="40"/>
  <c r="C23" i="40"/>
  <c r="C22" i="40"/>
  <c r="C25" i="40"/>
  <c r="C30" i="40"/>
  <c r="C7" i="40"/>
  <c r="C8" i="40"/>
  <c r="C6" i="40"/>
  <c r="E18" i="40"/>
  <c r="E25" i="40"/>
  <c r="E14" i="40"/>
  <c r="E24" i="40"/>
  <c r="E27" i="40"/>
  <c r="E17" i="40"/>
  <c r="E15" i="40"/>
  <c r="E23" i="40"/>
  <c r="E22" i="40"/>
  <c r="E21" i="40"/>
  <c r="E30" i="40"/>
  <c r="E19" i="40"/>
  <c r="E26" i="40"/>
  <c r="E28" i="40"/>
  <c r="E20" i="40"/>
  <c r="D27" i="40"/>
  <c r="D15" i="40"/>
  <c r="D18" i="40"/>
  <c r="D24" i="40"/>
  <c r="D19" i="40"/>
  <c r="D20" i="40"/>
  <c r="D30" i="40"/>
  <c r="D17" i="40"/>
  <c r="D22" i="40"/>
  <c r="D23" i="40"/>
  <c r="D21" i="40"/>
  <c r="D26" i="40"/>
  <c r="D28" i="40"/>
  <c r="D25" i="40"/>
  <c r="D14" i="40"/>
  <c r="D29" i="40"/>
  <c r="E66" i="72" l="1"/>
  <c r="K57" i="71"/>
  <c r="H57" i="71"/>
  <c r="J31" i="72"/>
  <c r="F71" i="72"/>
  <c r="G71" i="72"/>
  <c r="H71" i="72"/>
  <c r="F72" i="72"/>
  <c r="G72" i="72"/>
  <c r="H72" i="72"/>
  <c r="F73" i="72"/>
  <c r="G73" i="72"/>
  <c r="H73" i="72"/>
  <c r="F74" i="72"/>
  <c r="G74" i="72"/>
  <c r="H74" i="72"/>
  <c r="F75" i="72"/>
  <c r="G75" i="72"/>
  <c r="H75" i="72"/>
  <c r="F76" i="72"/>
  <c r="G76" i="72"/>
  <c r="H76" i="72"/>
  <c r="F77" i="72"/>
  <c r="G77" i="72"/>
  <c r="H77" i="72"/>
  <c r="F78" i="72"/>
  <c r="G78" i="72"/>
  <c r="H78" i="72"/>
  <c r="F79" i="72"/>
  <c r="G79" i="72"/>
  <c r="H79" i="72"/>
  <c r="F80" i="72"/>
  <c r="G80" i="72"/>
  <c r="H80" i="72"/>
  <c r="F81" i="72"/>
  <c r="G81" i="72"/>
  <c r="H81" i="72"/>
  <c r="F82" i="72"/>
  <c r="G82" i="72"/>
  <c r="H82" i="72"/>
  <c r="F83" i="72"/>
  <c r="G83" i="72"/>
  <c r="H83" i="72"/>
  <c r="F84" i="72"/>
  <c r="G84" i="72"/>
  <c r="H84" i="72"/>
  <c r="F85" i="72"/>
  <c r="G85" i="72"/>
  <c r="H85" i="72"/>
  <c r="F86" i="72"/>
  <c r="G86" i="72"/>
  <c r="H86" i="72"/>
  <c r="F87" i="72"/>
  <c r="G87" i="72"/>
  <c r="H87" i="72"/>
  <c r="F88" i="72"/>
  <c r="G88" i="72"/>
  <c r="H88" i="72"/>
  <c r="F89" i="72"/>
  <c r="G89" i="72"/>
  <c r="H89" i="72"/>
  <c r="F90" i="72"/>
  <c r="G90" i="72"/>
  <c r="H90" i="72"/>
  <c r="F91" i="72"/>
  <c r="G91" i="72"/>
  <c r="H91" i="72"/>
  <c r="F92" i="72"/>
  <c r="G92" i="72"/>
  <c r="H92" i="72"/>
  <c r="F93" i="72"/>
  <c r="G93" i="72"/>
  <c r="H93" i="72"/>
  <c r="F94" i="72"/>
  <c r="G94" i="72"/>
  <c r="H94" i="72"/>
  <c r="F95" i="72"/>
  <c r="G95" i="72"/>
  <c r="H95" i="72"/>
  <c r="F96" i="72"/>
  <c r="G96" i="72"/>
  <c r="H96" i="72"/>
  <c r="F97" i="72"/>
  <c r="G97" i="72"/>
  <c r="H97" i="72"/>
  <c r="F98" i="72"/>
  <c r="G98" i="72"/>
  <c r="H98" i="72"/>
  <c r="F99" i="72"/>
  <c r="G99" i="72"/>
  <c r="H99" i="72"/>
  <c r="F100" i="72"/>
  <c r="G100" i="72"/>
  <c r="H100" i="72"/>
  <c r="F101" i="72"/>
  <c r="G101" i="72"/>
  <c r="H101" i="72"/>
  <c r="F102" i="72"/>
  <c r="G102" i="72"/>
  <c r="H102" i="72"/>
  <c r="F103" i="72"/>
  <c r="G103" i="72"/>
  <c r="H103" i="72"/>
  <c r="F104" i="72"/>
  <c r="G104" i="72"/>
  <c r="H104" i="72"/>
  <c r="F105" i="72"/>
  <c r="G105" i="72"/>
  <c r="H105" i="72"/>
  <c r="F106" i="72"/>
  <c r="G106" i="72"/>
  <c r="H106" i="72"/>
  <c r="F107" i="72"/>
  <c r="G107" i="72"/>
  <c r="H107" i="72"/>
  <c r="F108" i="72"/>
  <c r="G108" i="72"/>
  <c r="H108" i="72"/>
  <c r="F109" i="72"/>
  <c r="G109" i="72"/>
  <c r="H109" i="72"/>
  <c r="F110" i="72"/>
  <c r="G110" i="72"/>
  <c r="H110" i="72"/>
  <c r="F111" i="72"/>
  <c r="G111" i="72"/>
  <c r="H111" i="72"/>
  <c r="F112" i="72"/>
  <c r="G112" i="72"/>
  <c r="H112" i="72"/>
  <c r="F113" i="72"/>
  <c r="G113" i="72"/>
  <c r="H113" i="72"/>
  <c r="F114" i="72"/>
  <c r="G114" i="72"/>
  <c r="H114" i="72"/>
  <c r="L67" i="71"/>
  <c r="L64" i="71"/>
  <c r="L66" i="71"/>
  <c r="L69" i="71"/>
  <c r="L65" i="71"/>
  <c r="O45" i="71"/>
  <c r="C26" i="81" l="1"/>
  <c r="C23" i="81"/>
  <c r="C137" i="69"/>
  <c r="C27" i="81" l="1"/>
  <c r="C136" i="69"/>
  <c r="C135" i="69"/>
  <c r="C134" i="69"/>
  <c r="J58" i="71"/>
  <c r="J50" i="71"/>
  <c r="J53" i="71"/>
  <c r="F189" i="12" l="1"/>
  <c r="O189" i="12"/>
  <c r="F188" i="12"/>
  <c r="O188" i="12"/>
  <c r="F37" i="12" l="1"/>
  <c r="O37" i="12"/>
  <c r="F151" i="12" l="1"/>
  <c r="O151" i="12"/>
  <c r="F149" i="12"/>
  <c r="O149" i="12"/>
  <c r="J2" i="69"/>
  <c r="K2" i="69"/>
  <c r="L2" i="69"/>
  <c r="C133" i="69" l="1"/>
  <c r="K62" i="72" l="1"/>
  <c r="R117" i="80"/>
  <c r="K117" i="80"/>
  <c r="R116" i="80"/>
  <c r="K116" i="80"/>
  <c r="R115" i="80"/>
  <c r="K115" i="80"/>
  <c r="R114" i="80"/>
  <c r="K114" i="80"/>
  <c r="R113" i="80"/>
  <c r="K113" i="80"/>
  <c r="R112" i="80"/>
  <c r="K112" i="80"/>
  <c r="R111" i="80"/>
  <c r="K111" i="80"/>
  <c r="R110" i="80"/>
  <c r="K110" i="80"/>
  <c r="R109" i="80"/>
  <c r="K109" i="80"/>
  <c r="R108" i="80"/>
  <c r="K108" i="80"/>
  <c r="R107" i="80"/>
  <c r="K107" i="80"/>
  <c r="R106" i="80"/>
  <c r="K106" i="80"/>
  <c r="R105" i="80"/>
  <c r="K105" i="80"/>
  <c r="T105" i="80" s="1"/>
  <c r="R104" i="80"/>
  <c r="K104" i="80"/>
  <c r="R103" i="80"/>
  <c r="K103" i="80"/>
  <c r="R102" i="80"/>
  <c r="K102" i="80"/>
  <c r="R101" i="80"/>
  <c r="K101" i="80"/>
  <c r="R100" i="80"/>
  <c r="K100" i="80"/>
  <c r="R99" i="80"/>
  <c r="K99" i="80"/>
  <c r="R98" i="80"/>
  <c r="K98" i="80"/>
  <c r="R97" i="80"/>
  <c r="K97" i="80"/>
  <c r="T97" i="80" s="1"/>
  <c r="R96" i="80"/>
  <c r="K96" i="80"/>
  <c r="R95" i="80"/>
  <c r="K95" i="80"/>
  <c r="R94" i="80"/>
  <c r="K94" i="80"/>
  <c r="R93" i="80"/>
  <c r="K93" i="80"/>
  <c r="T93" i="80" s="1"/>
  <c r="R92" i="80"/>
  <c r="K92" i="80"/>
  <c r="R91" i="80"/>
  <c r="K91" i="80"/>
  <c r="R90" i="80"/>
  <c r="K90" i="80"/>
  <c r="R89" i="80"/>
  <c r="K89" i="80"/>
  <c r="T89" i="80" s="1"/>
  <c r="R88" i="80"/>
  <c r="K88" i="80"/>
  <c r="R87" i="80"/>
  <c r="K87" i="80"/>
  <c r="R86" i="80"/>
  <c r="K86" i="80"/>
  <c r="R85" i="80"/>
  <c r="K85" i="80"/>
  <c r="R84" i="80"/>
  <c r="K84" i="80"/>
  <c r="R83" i="80"/>
  <c r="K83" i="80"/>
  <c r="R82" i="80"/>
  <c r="K82" i="80"/>
  <c r="R81" i="80"/>
  <c r="K81" i="80"/>
  <c r="R80" i="80"/>
  <c r="K80" i="80"/>
  <c r="R79" i="80"/>
  <c r="K79" i="80"/>
  <c r="R78" i="80"/>
  <c r="K78" i="80"/>
  <c r="R77" i="80"/>
  <c r="K77" i="80"/>
  <c r="R76" i="80"/>
  <c r="K76" i="80"/>
  <c r="R75" i="80"/>
  <c r="K75" i="80"/>
  <c r="R74" i="80"/>
  <c r="K74" i="80"/>
  <c r="R73" i="80"/>
  <c r="K73" i="80"/>
  <c r="R72" i="80"/>
  <c r="K72" i="80"/>
  <c r="R71" i="80"/>
  <c r="K71" i="80"/>
  <c r="R70" i="80"/>
  <c r="K70" i="80"/>
  <c r="R69" i="80"/>
  <c r="K69" i="80"/>
  <c r="R68" i="80"/>
  <c r="K68" i="80"/>
  <c r="R67" i="80"/>
  <c r="K67" i="80"/>
  <c r="R66" i="80"/>
  <c r="K66" i="80"/>
  <c r="R65" i="80"/>
  <c r="K65" i="80"/>
  <c r="R64" i="80"/>
  <c r="K64" i="80"/>
  <c r="R63" i="80"/>
  <c r="K63" i="80"/>
  <c r="R62" i="80"/>
  <c r="K62" i="80"/>
  <c r="R61" i="80"/>
  <c r="K61" i="80"/>
  <c r="R60" i="80"/>
  <c r="K60" i="80"/>
  <c r="R59" i="80"/>
  <c r="K59" i="80"/>
  <c r="R58" i="80"/>
  <c r="K58" i="80"/>
  <c r="R57" i="80"/>
  <c r="K57" i="80"/>
  <c r="R56" i="80"/>
  <c r="K56" i="80"/>
  <c r="R55" i="80"/>
  <c r="K55" i="80"/>
  <c r="R54" i="80"/>
  <c r="K54" i="80"/>
  <c r="R53" i="80"/>
  <c r="K53" i="80"/>
  <c r="R52" i="80"/>
  <c r="K52" i="80"/>
  <c r="R51" i="80"/>
  <c r="K51" i="80"/>
  <c r="R50" i="80"/>
  <c r="K50" i="80"/>
  <c r="R49" i="80"/>
  <c r="K49" i="80"/>
  <c r="T49" i="80" s="1"/>
  <c r="R48" i="80"/>
  <c r="K48" i="80"/>
  <c r="R47" i="80"/>
  <c r="K47" i="80"/>
  <c r="R46" i="80"/>
  <c r="K46" i="80"/>
  <c r="R45" i="80"/>
  <c r="K45" i="80"/>
  <c r="R44" i="80"/>
  <c r="K44" i="80"/>
  <c r="R43" i="80"/>
  <c r="K43" i="80"/>
  <c r="R42" i="80"/>
  <c r="K42" i="80"/>
  <c r="R41" i="80"/>
  <c r="K41" i="80"/>
  <c r="R40" i="80"/>
  <c r="K40" i="80"/>
  <c r="R39" i="80"/>
  <c r="K39" i="80"/>
  <c r="R38" i="80"/>
  <c r="K38" i="80"/>
  <c r="R37" i="80"/>
  <c r="K37" i="80"/>
  <c r="R36" i="80"/>
  <c r="K36" i="80"/>
  <c r="R35" i="80"/>
  <c r="K35" i="80"/>
  <c r="R34" i="80"/>
  <c r="K34" i="80"/>
  <c r="R33" i="80"/>
  <c r="K33" i="80"/>
  <c r="T33" i="80" s="1"/>
  <c r="R32" i="80"/>
  <c r="K32" i="80"/>
  <c r="R31" i="80"/>
  <c r="K31" i="80"/>
  <c r="R30" i="80"/>
  <c r="K30" i="80"/>
  <c r="R29" i="80"/>
  <c r="K29" i="80"/>
  <c r="R28" i="80"/>
  <c r="K28" i="80"/>
  <c r="R27" i="80"/>
  <c r="K27" i="80"/>
  <c r="R26" i="80"/>
  <c r="K26" i="80"/>
  <c r="R25" i="80"/>
  <c r="K25" i="80"/>
  <c r="R24" i="80"/>
  <c r="K24" i="80"/>
  <c r="R23" i="80"/>
  <c r="K23" i="80"/>
  <c r="R22" i="80"/>
  <c r="K22" i="80"/>
  <c r="R21" i="80"/>
  <c r="K21" i="80"/>
  <c r="R20" i="80"/>
  <c r="K20" i="80"/>
  <c r="R19" i="80"/>
  <c r="K19" i="80"/>
  <c r="R18" i="80"/>
  <c r="K18" i="80"/>
  <c r="R17" i="80"/>
  <c r="K17" i="80"/>
  <c r="R16" i="80"/>
  <c r="K16" i="80"/>
  <c r="R15" i="80"/>
  <c r="K15" i="80"/>
  <c r="R14" i="80"/>
  <c r="K14" i="80"/>
  <c r="R13" i="80"/>
  <c r="K13" i="80"/>
  <c r="R12" i="80"/>
  <c r="K12" i="80"/>
  <c r="R11" i="80"/>
  <c r="K11" i="80"/>
  <c r="R10" i="80"/>
  <c r="K10" i="80"/>
  <c r="R9" i="80"/>
  <c r="K9" i="80"/>
  <c r="R8" i="80"/>
  <c r="K8" i="80"/>
  <c r="R7" i="80"/>
  <c r="K7" i="80"/>
  <c r="R6" i="80"/>
  <c r="K6" i="80"/>
  <c r="R5" i="80"/>
  <c r="K5" i="80"/>
  <c r="R4" i="80"/>
  <c r="K4" i="80"/>
  <c r="Q3" i="80"/>
  <c r="P3" i="80"/>
  <c r="O3" i="80"/>
  <c r="N3" i="80"/>
  <c r="M3" i="80"/>
  <c r="K3" i="80"/>
  <c r="T27" i="80" l="1"/>
  <c r="T51" i="80"/>
  <c r="T63" i="80"/>
  <c r="T75" i="80"/>
  <c r="T79" i="80"/>
  <c r="T87" i="80"/>
  <c r="T103" i="80"/>
  <c r="T107" i="80"/>
  <c r="T111" i="80"/>
  <c r="T88" i="80"/>
  <c r="T92" i="80"/>
  <c r="T100" i="80"/>
  <c r="T26" i="80"/>
  <c r="T38" i="80"/>
  <c r="T54" i="80"/>
  <c r="T58" i="80"/>
  <c r="T74" i="80"/>
  <c r="T78" i="80"/>
  <c r="T94" i="80"/>
  <c r="T98" i="80"/>
  <c r="R3" i="80"/>
  <c r="R118" i="80" s="1"/>
  <c r="T56" i="80"/>
  <c r="T112" i="80"/>
  <c r="T6" i="80"/>
  <c r="T10" i="80"/>
  <c r="T14" i="80"/>
  <c r="T22" i="80"/>
  <c r="T23" i="80"/>
  <c r="T15" i="80"/>
  <c r="T108" i="80"/>
  <c r="T8" i="80"/>
  <c r="T16" i="80"/>
  <c r="T5" i="80"/>
  <c r="T9" i="80"/>
  <c r="T13" i="80"/>
  <c r="T17" i="80"/>
  <c r="T21" i="80"/>
  <c r="T25" i="80"/>
  <c r="T28" i="80"/>
  <c r="T32" i="80"/>
  <c r="T36" i="80"/>
  <c r="T40" i="80"/>
  <c r="T44" i="80"/>
  <c r="T67" i="80"/>
  <c r="T110" i="80"/>
  <c r="T113" i="80"/>
  <c r="T11" i="80"/>
  <c r="T4" i="80"/>
  <c r="T12" i="80"/>
  <c r="T7" i="80"/>
  <c r="T41" i="80"/>
  <c r="T65" i="80"/>
  <c r="T69" i="80"/>
  <c r="T77" i="80"/>
  <c r="T20" i="80"/>
  <c r="T45" i="80"/>
  <c r="T53" i="80"/>
  <c r="T60" i="80"/>
  <c r="T64" i="80"/>
  <c r="T83" i="80"/>
  <c r="T3" i="80"/>
  <c r="T24" i="80"/>
  <c r="T31" i="80"/>
  <c r="T42" i="80"/>
  <c r="T46" i="80"/>
  <c r="T50" i="80"/>
  <c r="T57" i="80"/>
  <c r="T95" i="80"/>
  <c r="T106" i="80"/>
  <c r="T109" i="80"/>
  <c r="T116" i="80"/>
  <c r="T84" i="80"/>
  <c r="T48" i="80"/>
  <c r="T114" i="80"/>
  <c r="T19" i="80"/>
  <c r="T52" i="80"/>
  <c r="T82" i="80"/>
  <c r="T73" i="80"/>
  <c r="S118" i="80"/>
  <c r="T55" i="80"/>
  <c r="T62" i="80"/>
  <c r="T86" i="80"/>
  <c r="T34" i="80"/>
  <c r="T70" i="80"/>
  <c r="T80" i="80"/>
  <c r="T101" i="80"/>
  <c r="U102" i="80" s="1"/>
  <c r="T104" i="80"/>
  <c r="U117" i="80" s="1"/>
  <c r="T81" i="80"/>
  <c r="T29" i="80"/>
  <c r="T102" i="80"/>
  <c r="T47" i="80"/>
  <c r="T76" i="80"/>
  <c r="T115" i="80"/>
  <c r="T99" i="80"/>
  <c r="T30" i="80"/>
  <c r="T72" i="80"/>
  <c r="T91" i="80"/>
  <c r="T71" i="80"/>
  <c r="T37" i="80"/>
  <c r="T43" i="80"/>
  <c r="T39" i="80"/>
  <c r="T66" i="80"/>
  <c r="T90" i="80"/>
  <c r="T96" i="80"/>
  <c r="T117" i="80"/>
  <c r="T35" i="80"/>
  <c r="T59" i="80"/>
  <c r="T61" i="80"/>
  <c r="T18" i="80"/>
  <c r="T68" i="80"/>
  <c r="T85" i="80"/>
  <c r="O42" i="71"/>
  <c r="M30" i="71"/>
  <c r="M31" i="71"/>
  <c r="M32" i="71"/>
  <c r="M33" i="71"/>
  <c r="M34" i="71"/>
  <c r="M35" i="71"/>
  <c r="M36" i="71"/>
  <c r="M37" i="71"/>
  <c r="M38" i="71"/>
  <c r="M39" i="71"/>
  <c r="M40" i="71"/>
  <c r="M41" i="71"/>
  <c r="M42" i="71"/>
  <c r="M29" i="71"/>
  <c r="K65" i="72"/>
  <c r="C128" i="69"/>
  <c r="C129" i="69"/>
  <c r="C130" i="69"/>
  <c r="P60" i="71"/>
  <c r="Q59" i="71"/>
  <c r="Q49" i="71"/>
  <c r="Q56" i="71"/>
  <c r="H4" i="72"/>
  <c r="H5" i="72"/>
  <c r="H6" i="72"/>
  <c r="H7" i="72"/>
  <c r="H8" i="72"/>
  <c r="H9" i="72"/>
  <c r="H10" i="72"/>
  <c r="H11" i="72"/>
  <c r="H12" i="72"/>
  <c r="H13" i="72"/>
  <c r="H14" i="72"/>
  <c r="H15" i="72"/>
  <c r="H16" i="72"/>
  <c r="H17" i="72"/>
  <c r="H18" i="72"/>
  <c r="H19" i="72"/>
  <c r="H20" i="72"/>
  <c r="H21" i="72"/>
  <c r="H22" i="72"/>
  <c r="H23" i="72"/>
  <c r="H24" i="72"/>
  <c r="H25" i="72"/>
  <c r="H26" i="72"/>
  <c r="H27" i="72"/>
  <c r="H28" i="72"/>
  <c r="H29" i="72"/>
  <c r="H30" i="72"/>
  <c r="H31" i="72"/>
  <c r="H32" i="72"/>
  <c r="H33" i="72"/>
  <c r="H34" i="72"/>
  <c r="H35" i="72"/>
  <c r="H36" i="72"/>
  <c r="H37" i="72"/>
  <c r="H38" i="72"/>
  <c r="H39" i="72"/>
  <c r="H40" i="72"/>
  <c r="H41" i="72"/>
  <c r="H42" i="72"/>
  <c r="H43" i="72"/>
  <c r="H44" i="72"/>
  <c r="H45" i="72"/>
  <c r="H46" i="72"/>
  <c r="H47" i="72"/>
  <c r="H48" i="72"/>
  <c r="H49" i="72"/>
  <c r="H50" i="72"/>
  <c r="H51" i="72"/>
  <c r="H52" i="72"/>
  <c r="H53" i="72"/>
  <c r="H54" i="72"/>
  <c r="H55" i="72"/>
  <c r="H56" i="72"/>
  <c r="H57" i="72"/>
  <c r="H58" i="72"/>
  <c r="H59" i="72"/>
  <c r="H60" i="72"/>
  <c r="H61" i="72"/>
  <c r="H63" i="72"/>
  <c r="H64" i="72"/>
  <c r="H65" i="72"/>
  <c r="H66" i="72"/>
  <c r="H67" i="72"/>
  <c r="H68" i="72"/>
  <c r="H69" i="72"/>
  <c r="H70" i="72"/>
  <c r="G4" i="72"/>
  <c r="G5" i="72"/>
  <c r="G6" i="72"/>
  <c r="G7" i="72"/>
  <c r="G8" i="72"/>
  <c r="G9" i="72"/>
  <c r="G10" i="72"/>
  <c r="G11" i="72"/>
  <c r="G12" i="72"/>
  <c r="G13" i="72"/>
  <c r="G14" i="72"/>
  <c r="G15" i="72"/>
  <c r="G16" i="72"/>
  <c r="G17" i="72"/>
  <c r="G18" i="72"/>
  <c r="G19" i="72"/>
  <c r="G20" i="72"/>
  <c r="G21" i="72"/>
  <c r="G22" i="72"/>
  <c r="G23" i="72"/>
  <c r="G24" i="72"/>
  <c r="G25" i="72"/>
  <c r="G26" i="72"/>
  <c r="G27" i="72"/>
  <c r="G28" i="72"/>
  <c r="G29" i="72"/>
  <c r="G30" i="72"/>
  <c r="G31" i="72"/>
  <c r="G32" i="72"/>
  <c r="G33" i="72"/>
  <c r="G34" i="72"/>
  <c r="G35" i="72"/>
  <c r="G36" i="72"/>
  <c r="G37" i="72"/>
  <c r="G38" i="72"/>
  <c r="G39" i="72"/>
  <c r="G40" i="72"/>
  <c r="G41" i="72"/>
  <c r="G42" i="72"/>
  <c r="G43" i="72"/>
  <c r="G44" i="72"/>
  <c r="G45" i="72"/>
  <c r="G46" i="72"/>
  <c r="G47" i="72"/>
  <c r="G48" i="72"/>
  <c r="G49" i="72"/>
  <c r="G50" i="72"/>
  <c r="G51" i="72"/>
  <c r="G52" i="72"/>
  <c r="G53" i="72"/>
  <c r="G54" i="72"/>
  <c r="G55" i="72"/>
  <c r="G56" i="72"/>
  <c r="G57" i="72"/>
  <c r="G58" i="72"/>
  <c r="G59" i="72"/>
  <c r="G60" i="72"/>
  <c r="G61" i="72"/>
  <c r="G63" i="72"/>
  <c r="G64" i="72"/>
  <c r="G65" i="72"/>
  <c r="G66" i="72"/>
  <c r="G67" i="72"/>
  <c r="G68" i="72"/>
  <c r="G69" i="72"/>
  <c r="G70" i="72"/>
  <c r="F4" i="72"/>
  <c r="F5" i="72"/>
  <c r="F6" i="72"/>
  <c r="F7" i="72"/>
  <c r="F8" i="72"/>
  <c r="F9" i="72"/>
  <c r="F10" i="72"/>
  <c r="F11" i="72"/>
  <c r="F12" i="72"/>
  <c r="F13" i="72"/>
  <c r="F14" i="72"/>
  <c r="F15" i="72"/>
  <c r="F16" i="72"/>
  <c r="F17" i="72"/>
  <c r="F18" i="72"/>
  <c r="F19" i="72"/>
  <c r="F20" i="72"/>
  <c r="F21" i="72"/>
  <c r="F22" i="72"/>
  <c r="F23" i="72"/>
  <c r="F24" i="72"/>
  <c r="F25" i="72"/>
  <c r="F26" i="72"/>
  <c r="F27" i="72"/>
  <c r="F28" i="72"/>
  <c r="F29" i="72"/>
  <c r="F30" i="72"/>
  <c r="F31" i="72"/>
  <c r="F32" i="72"/>
  <c r="F33" i="72"/>
  <c r="F34" i="72"/>
  <c r="F35" i="72"/>
  <c r="F36" i="72"/>
  <c r="F37" i="72"/>
  <c r="F38" i="72"/>
  <c r="F39" i="72"/>
  <c r="F40" i="72"/>
  <c r="F41" i="72"/>
  <c r="F42" i="72"/>
  <c r="F43" i="72"/>
  <c r="F44" i="72"/>
  <c r="F45" i="72"/>
  <c r="F46" i="72"/>
  <c r="F47" i="72"/>
  <c r="F48" i="72"/>
  <c r="F49" i="72"/>
  <c r="F50" i="72"/>
  <c r="F51" i="72"/>
  <c r="F52" i="72"/>
  <c r="F53" i="72"/>
  <c r="F54" i="72"/>
  <c r="F55" i="72"/>
  <c r="F56" i="72"/>
  <c r="F57" i="72"/>
  <c r="F58" i="72"/>
  <c r="F59" i="72"/>
  <c r="F60" i="72"/>
  <c r="F61" i="72"/>
  <c r="F63" i="72"/>
  <c r="F64" i="72"/>
  <c r="F65" i="72"/>
  <c r="F66" i="72"/>
  <c r="F67" i="72"/>
  <c r="F68" i="72"/>
  <c r="F69" i="72"/>
  <c r="F70" i="72"/>
  <c r="K18" i="72"/>
  <c r="K30" i="72"/>
  <c r="K54" i="72"/>
  <c r="K69" i="72"/>
  <c r="K75" i="72"/>
  <c r="K84" i="72"/>
  <c r="K103" i="72"/>
  <c r="K105" i="72"/>
  <c r="K109" i="72"/>
  <c r="K110" i="72"/>
  <c r="H3" i="72"/>
  <c r="G3" i="72"/>
  <c r="F3" i="72"/>
  <c r="K58" i="71"/>
  <c r="I58" i="71"/>
  <c r="K71" i="72"/>
  <c r="Z80" i="1"/>
  <c r="K113" i="72"/>
  <c r="H58" i="71"/>
  <c r="F191" i="12"/>
  <c r="F192" i="12"/>
  <c r="Z91" i="1" s="1"/>
  <c r="F194" i="12"/>
  <c r="F195" i="12"/>
  <c r="F196" i="12"/>
  <c r="Z95" i="1" s="1"/>
  <c r="F197" i="12"/>
  <c r="F198" i="12"/>
  <c r="J95" i="78"/>
  <c r="D95" i="78" s="1"/>
  <c r="I95" i="78"/>
  <c r="B95" i="78" s="1"/>
  <c r="F9" i="12"/>
  <c r="F10" i="12"/>
  <c r="F11" i="12"/>
  <c r="F12" i="12"/>
  <c r="F14" i="12"/>
  <c r="F15" i="12"/>
  <c r="F18" i="12"/>
  <c r="F19" i="12"/>
  <c r="F20" i="12"/>
  <c r="F22" i="12"/>
  <c r="F23" i="12"/>
  <c r="Z11" i="1" s="1"/>
  <c r="F24" i="12"/>
  <c r="Z12" i="1" s="1"/>
  <c r="F25" i="12"/>
  <c r="F27" i="12"/>
  <c r="F28" i="12"/>
  <c r="F29" i="12"/>
  <c r="F30" i="12"/>
  <c r="F31" i="12"/>
  <c r="F32" i="12"/>
  <c r="F33" i="12"/>
  <c r="F35" i="12"/>
  <c r="F36" i="12"/>
  <c r="F38" i="12"/>
  <c r="F39" i="12"/>
  <c r="F40" i="12"/>
  <c r="F41" i="12"/>
  <c r="F42" i="12"/>
  <c r="F43" i="12"/>
  <c r="F47" i="12"/>
  <c r="F48" i="12"/>
  <c r="F49" i="12"/>
  <c r="F50" i="12"/>
  <c r="F51" i="12"/>
  <c r="F52" i="12"/>
  <c r="F53" i="12"/>
  <c r="F54" i="12"/>
  <c r="F55" i="12"/>
  <c r="F56" i="12"/>
  <c r="F57" i="12"/>
  <c r="F58" i="12"/>
  <c r="F59" i="12"/>
  <c r="F61" i="12"/>
  <c r="Z25" i="1" s="1"/>
  <c r="F62" i="12"/>
  <c r="F63" i="12"/>
  <c r="F64" i="12"/>
  <c r="F65" i="12"/>
  <c r="F66" i="12"/>
  <c r="F67" i="12"/>
  <c r="F68" i="12"/>
  <c r="Z27" i="1" s="1"/>
  <c r="F69" i="12"/>
  <c r="Z28" i="1" s="1"/>
  <c r="F70" i="12"/>
  <c r="Z29" i="1" s="1"/>
  <c r="F71" i="12"/>
  <c r="Z30" i="1" s="1"/>
  <c r="F72" i="12"/>
  <c r="F73" i="12"/>
  <c r="F75" i="12"/>
  <c r="F76" i="12"/>
  <c r="F77" i="12"/>
  <c r="F78" i="12"/>
  <c r="Z33" i="1" s="1"/>
  <c r="F79" i="12"/>
  <c r="Z34" i="1" s="1"/>
  <c r="F82" i="12"/>
  <c r="F83" i="12"/>
  <c r="F85" i="12"/>
  <c r="Z38" i="1" s="1"/>
  <c r="F86" i="12"/>
  <c r="Z39" i="1" s="1"/>
  <c r="F87" i="12"/>
  <c r="F88" i="12"/>
  <c r="F89" i="12"/>
  <c r="F90" i="12"/>
  <c r="F91" i="12"/>
  <c r="F92" i="12"/>
  <c r="F93" i="12"/>
  <c r="Z41" i="1" s="1"/>
  <c r="F94" i="12"/>
  <c r="Z42" i="1" s="1"/>
  <c r="F96" i="12"/>
  <c r="F97" i="12"/>
  <c r="F98" i="12"/>
  <c r="Z46" i="1" s="1"/>
  <c r="F99" i="12"/>
  <c r="Z47" i="1" s="1"/>
  <c r="F100" i="12"/>
  <c r="Z48" i="1" s="1"/>
  <c r="F103" i="12"/>
  <c r="F104" i="12"/>
  <c r="F105" i="12"/>
  <c r="Z50" i="1" s="1"/>
  <c r="F107" i="12"/>
  <c r="F108" i="12"/>
  <c r="Z56" i="1" s="1"/>
  <c r="F109" i="12"/>
  <c r="F110" i="12"/>
  <c r="F111" i="12"/>
  <c r="F112" i="12"/>
  <c r="Z54" i="1" s="1"/>
  <c r="F113" i="12"/>
  <c r="F114" i="12"/>
  <c r="F116" i="12"/>
  <c r="F117" i="12"/>
  <c r="F118" i="12"/>
  <c r="F119" i="12"/>
  <c r="F120" i="12"/>
  <c r="F121" i="12"/>
  <c r="Z58" i="1" s="1"/>
  <c r="F122" i="12"/>
  <c r="F123" i="12"/>
  <c r="F124" i="12"/>
  <c r="Z60" i="1" s="1"/>
  <c r="F125" i="12"/>
  <c r="Z61" i="1" s="1"/>
  <c r="F127" i="12"/>
  <c r="F129" i="12"/>
  <c r="F130" i="12"/>
  <c r="Z65" i="1" s="1"/>
  <c r="F132" i="12"/>
  <c r="F133" i="12"/>
  <c r="F134" i="12"/>
  <c r="F135" i="12"/>
  <c r="F136" i="12"/>
  <c r="F137" i="12"/>
  <c r="F139" i="12"/>
  <c r="F140" i="12"/>
  <c r="F144" i="12"/>
  <c r="F145" i="12"/>
  <c r="F146" i="12"/>
  <c r="F147" i="12"/>
  <c r="F148" i="12"/>
  <c r="F150" i="12"/>
  <c r="F152" i="12"/>
  <c r="F153" i="12"/>
  <c r="F154" i="12"/>
  <c r="F155" i="12"/>
  <c r="F156" i="12"/>
  <c r="F157" i="12"/>
  <c r="F159" i="12"/>
  <c r="F161" i="12"/>
  <c r="F162" i="12"/>
  <c r="F163" i="12"/>
  <c r="F164" i="12"/>
  <c r="F165" i="12"/>
  <c r="F166" i="12"/>
  <c r="F167" i="12"/>
  <c r="F168" i="12"/>
  <c r="F169" i="12"/>
  <c r="F170" i="12"/>
  <c r="F171" i="12"/>
  <c r="F172" i="12"/>
  <c r="F173" i="12"/>
  <c r="F176" i="12"/>
  <c r="F177" i="12"/>
  <c r="F178" i="12"/>
  <c r="F179" i="12"/>
  <c r="F180" i="12"/>
  <c r="F181" i="12"/>
  <c r="F182" i="12"/>
  <c r="F183" i="12"/>
  <c r="F184" i="12"/>
  <c r="F185" i="12"/>
  <c r="F186" i="12"/>
  <c r="F187" i="12"/>
  <c r="F190" i="12"/>
  <c r="Z89" i="1"/>
  <c r="F7" i="12"/>
  <c r="O164" i="12"/>
  <c r="O163" i="12"/>
  <c r="O191" i="12"/>
  <c r="J94" i="78"/>
  <c r="D94" i="78" s="1"/>
  <c r="I94" i="78"/>
  <c r="B94" i="78" s="1"/>
  <c r="J93" i="78"/>
  <c r="D93" i="78" s="1"/>
  <c r="I93" i="78"/>
  <c r="B93" i="78" s="1"/>
  <c r="J92" i="78"/>
  <c r="D92" i="78" s="1"/>
  <c r="I92" i="78"/>
  <c r="B92" i="78" s="1"/>
  <c r="J91" i="78"/>
  <c r="D91" i="78" s="1"/>
  <c r="I91" i="78"/>
  <c r="B91" i="78" s="1"/>
  <c r="J90" i="78"/>
  <c r="D90" i="78" s="1"/>
  <c r="I90" i="78"/>
  <c r="B90" i="78" s="1"/>
  <c r="J89" i="78"/>
  <c r="D89" i="78" s="1"/>
  <c r="I89" i="78"/>
  <c r="B89" i="78" s="1"/>
  <c r="J88" i="78"/>
  <c r="D88" i="78" s="1"/>
  <c r="I88" i="78"/>
  <c r="B88" i="78" s="1"/>
  <c r="J87" i="78"/>
  <c r="D87" i="78" s="1"/>
  <c r="I87" i="78"/>
  <c r="B87" i="78" s="1"/>
  <c r="J86" i="78"/>
  <c r="D86" i="78" s="1"/>
  <c r="I86" i="78"/>
  <c r="B86" i="78" s="1"/>
  <c r="J85" i="78"/>
  <c r="D85" i="78" s="1"/>
  <c r="I85" i="78"/>
  <c r="B85" i="78" s="1"/>
  <c r="J84" i="78"/>
  <c r="D84" i="78" s="1"/>
  <c r="I84" i="78"/>
  <c r="B84" i="78" s="1"/>
  <c r="J83" i="78"/>
  <c r="D83" i="78" s="1"/>
  <c r="I83" i="78"/>
  <c r="B83" i="78" s="1"/>
  <c r="J82" i="78"/>
  <c r="D82" i="78" s="1"/>
  <c r="I82" i="78"/>
  <c r="B82" i="78" s="1"/>
  <c r="D81" i="78"/>
  <c r="B81" i="78"/>
  <c r="D80" i="78"/>
  <c r="B80" i="78"/>
  <c r="D79" i="78"/>
  <c r="B79" i="78"/>
  <c r="D78" i="78"/>
  <c r="B78" i="78"/>
  <c r="N78" i="78" s="1"/>
  <c r="J77" i="78"/>
  <c r="D77" i="78" s="1"/>
  <c r="I77" i="78"/>
  <c r="B77" i="78" s="1"/>
  <c r="J76" i="78"/>
  <c r="D76" i="78" s="1"/>
  <c r="I76" i="78"/>
  <c r="B76" i="78" s="1"/>
  <c r="J75" i="78"/>
  <c r="D75" i="78" s="1"/>
  <c r="I75" i="78"/>
  <c r="B75" i="78" s="1"/>
  <c r="J74" i="78"/>
  <c r="D74" i="78" s="1"/>
  <c r="I74" i="78"/>
  <c r="B74" i="78" s="1"/>
  <c r="J73" i="78"/>
  <c r="D73" i="78" s="1"/>
  <c r="I73" i="78"/>
  <c r="B73" i="78" s="1"/>
  <c r="D72" i="78"/>
  <c r="B72" i="78"/>
  <c r="J71" i="78"/>
  <c r="D71" i="78" s="1"/>
  <c r="I71" i="78"/>
  <c r="B71" i="78" s="1"/>
  <c r="J70" i="78"/>
  <c r="D70" i="78" s="1"/>
  <c r="I70" i="78"/>
  <c r="B70" i="78" s="1"/>
  <c r="J69" i="78"/>
  <c r="D69" i="78" s="1"/>
  <c r="I69" i="78"/>
  <c r="B69" i="78" s="1"/>
  <c r="J68" i="78"/>
  <c r="D68" i="78" s="1"/>
  <c r="I68" i="78"/>
  <c r="B68" i="78" s="1"/>
  <c r="J67" i="78"/>
  <c r="D67" i="78" s="1"/>
  <c r="I67" i="78"/>
  <c r="B67" i="78" s="1"/>
  <c r="J66" i="78"/>
  <c r="D66" i="78" s="1"/>
  <c r="I66" i="78"/>
  <c r="B66" i="78" s="1"/>
  <c r="J65" i="78"/>
  <c r="D65" i="78" s="1"/>
  <c r="I65" i="78"/>
  <c r="B65" i="78" s="1"/>
  <c r="J64" i="78"/>
  <c r="D64" i="78" s="1"/>
  <c r="I64" i="78"/>
  <c r="B64" i="78" s="1"/>
  <c r="J63" i="78"/>
  <c r="D63" i="78" s="1"/>
  <c r="I63" i="78"/>
  <c r="B63" i="78" s="1"/>
  <c r="J62" i="78"/>
  <c r="D62" i="78" s="1"/>
  <c r="I62" i="78"/>
  <c r="B62" i="78" s="1"/>
  <c r="J61" i="78"/>
  <c r="D61" i="78" s="1"/>
  <c r="I61" i="78"/>
  <c r="B61" i="78" s="1"/>
  <c r="J60" i="78"/>
  <c r="D60" i="78" s="1"/>
  <c r="I60" i="78"/>
  <c r="B60" i="78" s="1"/>
  <c r="J59" i="78"/>
  <c r="D59" i="78" s="1"/>
  <c r="I59" i="78"/>
  <c r="B59" i="78" s="1"/>
  <c r="J58" i="78"/>
  <c r="D58" i="78" s="1"/>
  <c r="I58" i="78"/>
  <c r="B58" i="78" s="1"/>
  <c r="J57" i="78"/>
  <c r="D57" i="78" s="1"/>
  <c r="I57" i="78"/>
  <c r="B57" i="78" s="1"/>
  <c r="J56" i="78"/>
  <c r="D56" i="78" s="1"/>
  <c r="I56" i="78"/>
  <c r="B56" i="78" s="1"/>
  <c r="J55" i="78"/>
  <c r="D55" i="78" s="1"/>
  <c r="I55" i="78"/>
  <c r="B55" i="78" s="1"/>
  <c r="J54" i="78"/>
  <c r="D54" i="78" s="1"/>
  <c r="I54" i="78"/>
  <c r="B54" i="78" s="1"/>
  <c r="J53" i="78"/>
  <c r="D53" i="78" s="1"/>
  <c r="I53" i="78"/>
  <c r="B53" i="78" s="1"/>
  <c r="J52" i="78"/>
  <c r="D52" i="78" s="1"/>
  <c r="I52" i="78"/>
  <c r="B52" i="78" s="1"/>
  <c r="J51" i="78"/>
  <c r="D51" i="78" s="1"/>
  <c r="I51" i="78"/>
  <c r="B51" i="78" s="1"/>
  <c r="J50" i="78"/>
  <c r="D50" i="78" s="1"/>
  <c r="I50" i="78"/>
  <c r="B50" i="78" s="1"/>
  <c r="G50" i="78" s="1"/>
  <c r="J49" i="78"/>
  <c r="D49" i="78" s="1"/>
  <c r="I49" i="78"/>
  <c r="B49" i="78" s="1"/>
  <c r="J48" i="78"/>
  <c r="D48" i="78" s="1"/>
  <c r="I48" i="78"/>
  <c r="B48" i="78" s="1"/>
  <c r="J47" i="78"/>
  <c r="D47" i="78" s="1"/>
  <c r="I47" i="78"/>
  <c r="B47" i="78" s="1"/>
  <c r="J46" i="78"/>
  <c r="D46" i="78" s="1"/>
  <c r="I46" i="78"/>
  <c r="B46" i="78" s="1"/>
  <c r="J45" i="78"/>
  <c r="D45" i="78" s="1"/>
  <c r="I45" i="78"/>
  <c r="B45" i="78" s="1"/>
  <c r="J44" i="78"/>
  <c r="D44" i="78" s="1"/>
  <c r="I44" i="78"/>
  <c r="B44" i="78" s="1"/>
  <c r="J43" i="78"/>
  <c r="D43" i="78" s="1"/>
  <c r="I43" i="78"/>
  <c r="B43" i="78" s="1"/>
  <c r="J42" i="78"/>
  <c r="D42" i="78" s="1"/>
  <c r="I42" i="78"/>
  <c r="B42" i="78" s="1"/>
  <c r="N42" i="78" s="1"/>
  <c r="J41" i="78"/>
  <c r="D41" i="78" s="1"/>
  <c r="I41" i="78"/>
  <c r="B41" i="78" s="1"/>
  <c r="J40" i="78"/>
  <c r="D40" i="78" s="1"/>
  <c r="I40" i="78"/>
  <c r="B40" i="78" s="1"/>
  <c r="J39" i="78"/>
  <c r="D39" i="78" s="1"/>
  <c r="I39" i="78"/>
  <c r="B39" i="78" s="1"/>
  <c r="J38" i="78"/>
  <c r="D38" i="78" s="1"/>
  <c r="I38" i="78"/>
  <c r="B38" i="78" s="1"/>
  <c r="J37" i="78"/>
  <c r="D37" i="78" s="1"/>
  <c r="I37" i="78"/>
  <c r="B37" i="78" s="1"/>
  <c r="J36" i="78"/>
  <c r="D36" i="78" s="1"/>
  <c r="I36" i="78"/>
  <c r="B36" i="78" s="1"/>
  <c r="J35" i="78"/>
  <c r="D35" i="78" s="1"/>
  <c r="I35" i="78"/>
  <c r="B35" i="78" s="1"/>
  <c r="J34" i="78"/>
  <c r="D34" i="78" s="1"/>
  <c r="I34" i="78"/>
  <c r="B34" i="78" s="1"/>
  <c r="J33" i="78"/>
  <c r="D33" i="78" s="1"/>
  <c r="I33" i="78"/>
  <c r="B33" i="78" s="1"/>
  <c r="J32" i="78"/>
  <c r="D32" i="78" s="1"/>
  <c r="I32" i="78"/>
  <c r="B32" i="78" s="1"/>
  <c r="J31" i="78"/>
  <c r="D31" i="78" s="1"/>
  <c r="I31" i="78"/>
  <c r="B31" i="78" s="1"/>
  <c r="D30" i="78"/>
  <c r="B30" i="78"/>
  <c r="D29" i="78"/>
  <c r="B29" i="78"/>
  <c r="J28" i="78"/>
  <c r="D28" i="78" s="1"/>
  <c r="I28" i="78"/>
  <c r="B28" i="78" s="1"/>
  <c r="J27" i="78"/>
  <c r="D27" i="78" s="1"/>
  <c r="I27" i="78"/>
  <c r="B27" i="78" s="1"/>
  <c r="J26" i="78"/>
  <c r="D26" i="78" s="1"/>
  <c r="I26" i="78"/>
  <c r="B26" i="78" s="1"/>
  <c r="J25" i="78"/>
  <c r="D25" i="78" s="1"/>
  <c r="I25" i="78"/>
  <c r="B25" i="78" s="1"/>
  <c r="J24" i="78"/>
  <c r="D24" i="78" s="1"/>
  <c r="I24" i="78"/>
  <c r="B24" i="78" s="1"/>
  <c r="J23" i="78"/>
  <c r="D23" i="78" s="1"/>
  <c r="I23" i="78"/>
  <c r="B23" i="78" s="1"/>
  <c r="J22" i="78"/>
  <c r="D22" i="78" s="1"/>
  <c r="I22" i="78"/>
  <c r="B22" i="78" s="1"/>
  <c r="J21" i="78"/>
  <c r="D21" i="78" s="1"/>
  <c r="I21" i="78"/>
  <c r="B21" i="78" s="1"/>
  <c r="J20" i="78"/>
  <c r="D20" i="78" s="1"/>
  <c r="I20" i="78"/>
  <c r="B20" i="78" s="1"/>
  <c r="J19" i="78"/>
  <c r="D19" i="78" s="1"/>
  <c r="I19" i="78"/>
  <c r="B19" i="78" s="1"/>
  <c r="J18" i="78"/>
  <c r="D18" i="78" s="1"/>
  <c r="I18" i="78"/>
  <c r="B18" i="78" s="1"/>
  <c r="J17" i="78"/>
  <c r="D17" i="78" s="1"/>
  <c r="I17" i="78"/>
  <c r="B17" i="78" s="1"/>
  <c r="J16" i="78"/>
  <c r="D16" i="78" s="1"/>
  <c r="I16" i="78"/>
  <c r="B16" i="78" s="1"/>
  <c r="J15" i="78"/>
  <c r="D15" i="78" s="1"/>
  <c r="I15" i="78"/>
  <c r="B15" i="78" s="1"/>
  <c r="J14" i="78"/>
  <c r="D14" i="78" s="1"/>
  <c r="I14" i="78"/>
  <c r="B14" i="78" s="1"/>
  <c r="J13" i="78"/>
  <c r="D13" i="78" s="1"/>
  <c r="I13" i="78"/>
  <c r="B13" i="78" s="1"/>
  <c r="J12" i="78"/>
  <c r="D12" i="78" s="1"/>
  <c r="I12" i="78"/>
  <c r="B12" i="78" s="1"/>
  <c r="J11" i="78"/>
  <c r="D11" i="78" s="1"/>
  <c r="I11" i="78"/>
  <c r="B11" i="78" s="1"/>
  <c r="J10" i="78"/>
  <c r="D10" i="78" s="1"/>
  <c r="I10" i="78"/>
  <c r="B10" i="78" s="1"/>
  <c r="J9" i="78"/>
  <c r="D9" i="78" s="1"/>
  <c r="I9" i="78"/>
  <c r="B9" i="78" s="1"/>
  <c r="J8" i="78"/>
  <c r="D8" i="78" s="1"/>
  <c r="I8" i="78"/>
  <c r="B8" i="78" s="1"/>
  <c r="J7" i="78"/>
  <c r="D7" i="78" s="1"/>
  <c r="I7" i="78"/>
  <c r="B7" i="78" s="1"/>
  <c r="J6" i="78"/>
  <c r="D6" i="78" s="1"/>
  <c r="I6" i="78"/>
  <c r="B6" i="78" s="1"/>
  <c r="F158" i="12"/>
  <c r="O192" i="12"/>
  <c r="O186" i="12"/>
  <c r="O187" i="12"/>
  <c r="O190" i="12"/>
  <c r="O161" i="12"/>
  <c r="O165" i="12"/>
  <c r="B77" i="1"/>
  <c r="D77" i="1"/>
  <c r="B76" i="1"/>
  <c r="D76" i="1"/>
  <c r="F174" i="12"/>
  <c r="I94" i="1"/>
  <c r="B94" i="1" s="1"/>
  <c r="J94" i="1"/>
  <c r="D94" i="1" s="1"/>
  <c r="O154" i="12"/>
  <c r="O155" i="12"/>
  <c r="O156" i="12"/>
  <c r="O157" i="12"/>
  <c r="O158" i="12"/>
  <c r="O159" i="12"/>
  <c r="O160" i="12"/>
  <c r="O162" i="12"/>
  <c r="O166" i="12"/>
  <c r="O167" i="12"/>
  <c r="O168" i="12"/>
  <c r="O169" i="12"/>
  <c r="O170" i="12"/>
  <c r="O171" i="12"/>
  <c r="O172" i="12"/>
  <c r="O173" i="12"/>
  <c r="O174" i="12"/>
  <c r="O175" i="12"/>
  <c r="O176" i="12"/>
  <c r="O177" i="12"/>
  <c r="O178" i="12"/>
  <c r="K106" i="72"/>
  <c r="K86" i="72"/>
  <c r="K39" i="72"/>
  <c r="K81" i="72"/>
  <c r="K85" i="72"/>
  <c r="K87" i="72"/>
  <c r="K88" i="72"/>
  <c r="K90" i="72"/>
  <c r="K91" i="72"/>
  <c r="K94" i="72"/>
  <c r="K96" i="72"/>
  <c r="K95" i="72"/>
  <c r="K100" i="72"/>
  <c r="K102" i="72"/>
  <c r="K108" i="72"/>
  <c r="K59" i="72"/>
  <c r="K55" i="72"/>
  <c r="K53" i="72"/>
  <c r="K49" i="72"/>
  <c r="K48" i="72"/>
  <c r="K46" i="72"/>
  <c r="I74" i="1"/>
  <c r="B74" i="1" s="1"/>
  <c r="I75" i="1"/>
  <c r="B75" i="1" s="1"/>
  <c r="B78" i="1"/>
  <c r="B79" i="1"/>
  <c r="B80" i="1"/>
  <c r="B81" i="1"/>
  <c r="I82" i="1"/>
  <c r="B82" i="1" s="1"/>
  <c r="I83" i="1"/>
  <c r="B83" i="1" s="1"/>
  <c r="I84" i="1"/>
  <c r="B84" i="1" s="1"/>
  <c r="I85" i="1"/>
  <c r="B85" i="1" s="1"/>
  <c r="I86" i="1"/>
  <c r="B86" i="1" s="1"/>
  <c r="I87" i="1"/>
  <c r="B87" i="1" s="1"/>
  <c r="I88" i="1"/>
  <c r="B88" i="1" s="1"/>
  <c r="I89" i="1"/>
  <c r="B89" i="1" s="1"/>
  <c r="I90" i="1"/>
  <c r="B90" i="1" s="1"/>
  <c r="I91" i="1"/>
  <c r="B91" i="1" s="1"/>
  <c r="I92" i="1"/>
  <c r="B92" i="1" s="1"/>
  <c r="I93" i="1"/>
  <c r="B93" i="1" s="1"/>
  <c r="J74" i="1"/>
  <c r="D74" i="1" s="1"/>
  <c r="J75" i="1"/>
  <c r="D75" i="1" s="1"/>
  <c r="D78" i="1"/>
  <c r="D79" i="1"/>
  <c r="D80" i="1"/>
  <c r="D81" i="1"/>
  <c r="J82" i="1"/>
  <c r="D82" i="1" s="1"/>
  <c r="J83" i="1"/>
  <c r="D83" i="1" s="1"/>
  <c r="J84" i="1"/>
  <c r="D84" i="1" s="1"/>
  <c r="J85" i="1"/>
  <c r="D85" i="1" s="1"/>
  <c r="J86" i="1"/>
  <c r="D86" i="1" s="1"/>
  <c r="J87" i="1"/>
  <c r="D87" i="1" s="1"/>
  <c r="J88" i="1"/>
  <c r="D88" i="1" s="1"/>
  <c r="J89" i="1"/>
  <c r="D89" i="1" s="1"/>
  <c r="J90" i="1"/>
  <c r="D90" i="1" s="1"/>
  <c r="J91" i="1"/>
  <c r="D91" i="1" s="1"/>
  <c r="J92" i="1"/>
  <c r="D92" i="1" s="1"/>
  <c r="J93" i="1"/>
  <c r="D93" i="1" s="1"/>
  <c r="J14" i="40"/>
  <c r="J16" i="40"/>
  <c r="F141" i="12"/>
  <c r="O150" i="12"/>
  <c r="O152" i="12"/>
  <c r="O153" i="12"/>
  <c r="O179" i="12"/>
  <c r="O140" i="12"/>
  <c r="O141" i="12"/>
  <c r="O142" i="12"/>
  <c r="O143" i="12"/>
  <c r="O144" i="12"/>
  <c r="O145" i="12"/>
  <c r="O146" i="12"/>
  <c r="O147" i="12"/>
  <c r="O148" i="12"/>
  <c r="O180" i="12"/>
  <c r="I73" i="1"/>
  <c r="B73" i="1" s="1"/>
  <c r="J73" i="1"/>
  <c r="D73" i="1" s="1"/>
  <c r="I69" i="1"/>
  <c r="B69" i="1" s="1"/>
  <c r="I70" i="1"/>
  <c r="B70" i="1" s="1"/>
  <c r="B71" i="1"/>
  <c r="I72" i="1"/>
  <c r="B72" i="1" s="1"/>
  <c r="J69" i="1"/>
  <c r="D69" i="1" s="1"/>
  <c r="J70" i="1"/>
  <c r="D70" i="1" s="1"/>
  <c r="D71" i="1"/>
  <c r="J72" i="1"/>
  <c r="D72" i="1" s="1"/>
  <c r="I56" i="1"/>
  <c r="B56" i="1" s="1"/>
  <c r="I57" i="1"/>
  <c r="B57" i="1" s="1"/>
  <c r="I58" i="1"/>
  <c r="B58" i="1" s="1"/>
  <c r="I59" i="1"/>
  <c r="B59" i="1" s="1"/>
  <c r="I60" i="1"/>
  <c r="B60" i="1" s="1"/>
  <c r="I61" i="1"/>
  <c r="B61" i="1" s="1"/>
  <c r="I62" i="1"/>
  <c r="B62" i="1" s="1"/>
  <c r="I63" i="1"/>
  <c r="B63" i="1" s="1"/>
  <c r="J56" i="1"/>
  <c r="D56" i="1" s="1"/>
  <c r="J57" i="1"/>
  <c r="D57" i="1" s="1"/>
  <c r="J58" i="1"/>
  <c r="D58" i="1" s="1"/>
  <c r="J59" i="1"/>
  <c r="D59" i="1" s="1"/>
  <c r="J60" i="1"/>
  <c r="D60" i="1" s="1"/>
  <c r="J61" i="1"/>
  <c r="D61" i="1" s="1"/>
  <c r="J62" i="1"/>
  <c r="D62" i="1" s="1"/>
  <c r="J63" i="1"/>
  <c r="D63" i="1" s="1"/>
  <c r="I64" i="1"/>
  <c r="B64" i="1" s="1"/>
  <c r="I65" i="1"/>
  <c r="B65" i="1" s="1"/>
  <c r="I66" i="1"/>
  <c r="B66" i="1" s="1"/>
  <c r="I67" i="1"/>
  <c r="B67" i="1" s="1"/>
  <c r="I68" i="1"/>
  <c r="B68" i="1" s="1"/>
  <c r="J64" i="1"/>
  <c r="D64" i="1" s="1"/>
  <c r="J65" i="1"/>
  <c r="D65" i="1" s="1"/>
  <c r="J66" i="1"/>
  <c r="D66" i="1" s="1"/>
  <c r="J67" i="1"/>
  <c r="D67" i="1" s="1"/>
  <c r="J68" i="1"/>
  <c r="D68" i="1" s="1"/>
  <c r="I54" i="1"/>
  <c r="B54" i="1" s="1"/>
  <c r="I55" i="1"/>
  <c r="B55" i="1" s="1"/>
  <c r="J54" i="1"/>
  <c r="D54" i="1" s="1"/>
  <c r="J55" i="1"/>
  <c r="D55" i="1" s="1"/>
  <c r="K63" i="72"/>
  <c r="O120" i="12"/>
  <c r="O121" i="12"/>
  <c r="O122" i="12"/>
  <c r="O123" i="12"/>
  <c r="O124" i="12"/>
  <c r="O125" i="12"/>
  <c r="O127" i="12"/>
  <c r="O128" i="12"/>
  <c r="O129" i="12"/>
  <c r="O130" i="12"/>
  <c r="O131" i="12"/>
  <c r="J15" i="40"/>
  <c r="J17" i="40"/>
  <c r="J18" i="40"/>
  <c r="J19" i="40"/>
  <c r="J20" i="40"/>
  <c r="J21" i="40"/>
  <c r="J22" i="40"/>
  <c r="J23" i="40"/>
  <c r="J24" i="40"/>
  <c r="J25" i="40"/>
  <c r="J26" i="40"/>
  <c r="J27" i="40"/>
  <c r="J28" i="40"/>
  <c r="O85" i="12"/>
  <c r="O86" i="12"/>
  <c r="O87" i="12"/>
  <c r="O88" i="12"/>
  <c r="O89" i="12"/>
  <c r="O90" i="12"/>
  <c r="O91" i="12"/>
  <c r="O92" i="12"/>
  <c r="O93" i="12"/>
  <c r="O94" i="12"/>
  <c r="O95" i="12"/>
  <c r="O96" i="12"/>
  <c r="O97" i="12"/>
  <c r="O98" i="12"/>
  <c r="O99" i="12"/>
  <c r="O100" i="12"/>
  <c r="O101" i="12"/>
  <c r="O79" i="12"/>
  <c r="O80" i="12"/>
  <c r="O81" i="12"/>
  <c r="O82" i="12"/>
  <c r="O83" i="12"/>
  <c r="O84" i="12"/>
  <c r="O102" i="12"/>
  <c r="O103" i="12"/>
  <c r="O104" i="12"/>
  <c r="O105" i="12"/>
  <c r="O106" i="12"/>
  <c r="O107" i="12"/>
  <c r="O108" i="12"/>
  <c r="O109" i="12"/>
  <c r="O110" i="12"/>
  <c r="O111" i="12"/>
  <c r="O112" i="12"/>
  <c r="O113" i="12"/>
  <c r="O114" i="12"/>
  <c r="O115" i="12"/>
  <c r="O116" i="12"/>
  <c r="O117" i="12"/>
  <c r="O118" i="12"/>
  <c r="O119" i="12"/>
  <c r="O71" i="12"/>
  <c r="O72" i="12"/>
  <c r="O73" i="12"/>
  <c r="O74" i="12"/>
  <c r="O75" i="12"/>
  <c r="O76" i="12"/>
  <c r="I25" i="1"/>
  <c r="B25" i="1" s="1"/>
  <c r="I26" i="1"/>
  <c r="B26" i="1" s="1"/>
  <c r="I27" i="1"/>
  <c r="B27" i="1" s="1"/>
  <c r="I28" i="1"/>
  <c r="B28" i="1" s="1"/>
  <c r="I29" i="1"/>
  <c r="B29" i="1" s="1"/>
  <c r="I30" i="1"/>
  <c r="B30" i="1" s="1"/>
  <c r="I31" i="1"/>
  <c r="B31" i="1" s="1"/>
  <c r="J25" i="1"/>
  <c r="D25" i="1" s="1"/>
  <c r="J26" i="1"/>
  <c r="D26" i="1" s="1"/>
  <c r="J27" i="1"/>
  <c r="D27" i="1" s="1"/>
  <c r="J28" i="1"/>
  <c r="D28" i="1" s="1"/>
  <c r="J29" i="1"/>
  <c r="D29" i="1" s="1"/>
  <c r="J30" i="1"/>
  <c r="D30" i="1" s="1"/>
  <c r="J31" i="1"/>
  <c r="D31" i="1" s="1"/>
  <c r="I32" i="1"/>
  <c r="B32" i="1" s="1"/>
  <c r="I33" i="1"/>
  <c r="B33" i="1" s="1"/>
  <c r="I34" i="1"/>
  <c r="B34" i="1" s="1"/>
  <c r="I35" i="1"/>
  <c r="B35" i="1" s="1"/>
  <c r="I36" i="1"/>
  <c r="B36" i="1" s="1"/>
  <c r="I37" i="1"/>
  <c r="B37" i="1" s="1"/>
  <c r="I38" i="1"/>
  <c r="B38" i="1" s="1"/>
  <c r="I39" i="1"/>
  <c r="B39" i="1" s="1"/>
  <c r="I40" i="1"/>
  <c r="B40" i="1" s="1"/>
  <c r="I41" i="1"/>
  <c r="B41" i="1" s="1"/>
  <c r="I42" i="1"/>
  <c r="B42" i="1" s="1"/>
  <c r="I43" i="1"/>
  <c r="B43" i="1" s="1"/>
  <c r="I44" i="1"/>
  <c r="B44" i="1" s="1"/>
  <c r="J32" i="1"/>
  <c r="D32" i="1" s="1"/>
  <c r="J33" i="1"/>
  <c r="D33" i="1" s="1"/>
  <c r="J34" i="1"/>
  <c r="D34" i="1" s="1"/>
  <c r="J35" i="1"/>
  <c r="D35" i="1" s="1"/>
  <c r="J36" i="1"/>
  <c r="D36" i="1" s="1"/>
  <c r="J37" i="1"/>
  <c r="D37" i="1" s="1"/>
  <c r="J38" i="1"/>
  <c r="D38" i="1" s="1"/>
  <c r="J39" i="1"/>
  <c r="D39" i="1" s="1"/>
  <c r="J40" i="1"/>
  <c r="D40" i="1" s="1"/>
  <c r="J41" i="1"/>
  <c r="D41" i="1" s="1"/>
  <c r="J42" i="1"/>
  <c r="D42" i="1" s="1"/>
  <c r="J43" i="1"/>
  <c r="D43" i="1" s="1"/>
  <c r="J44" i="1"/>
  <c r="D44" i="1" s="1"/>
  <c r="O70" i="12"/>
  <c r="O64" i="12"/>
  <c r="O66" i="12"/>
  <c r="O67" i="12"/>
  <c r="O68" i="12"/>
  <c r="O69" i="12"/>
  <c r="O77" i="12"/>
  <c r="K112" i="72"/>
  <c r="O59" i="12"/>
  <c r="O60" i="12"/>
  <c r="O61" i="12"/>
  <c r="O62" i="12"/>
  <c r="O63" i="12"/>
  <c r="O78" i="12"/>
  <c r="O132" i="12"/>
  <c r="I21" i="1"/>
  <c r="B21" i="1" s="1"/>
  <c r="J21" i="1"/>
  <c r="D21" i="1" s="1"/>
  <c r="I19" i="1"/>
  <c r="B19" i="1" s="1"/>
  <c r="J19" i="1"/>
  <c r="D19" i="1" s="1"/>
  <c r="F46" i="12"/>
  <c r="O52" i="12"/>
  <c r="O53" i="12"/>
  <c r="O54" i="12"/>
  <c r="O55" i="12"/>
  <c r="O56" i="12"/>
  <c r="O57" i="12"/>
  <c r="O58" i="12"/>
  <c r="O133" i="12"/>
  <c r="O134" i="12"/>
  <c r="O183" i="12"/>
  <c r="O184" i="12"/>
  <c r="K72" i="72"/>
  <c r="K58" i="72"/>
  <c r="K73" i="72"/>
  <c r="K36" i="72"/>
  <c r="K38" i="72"/>
  <c r="K43" i="72"/>
  <c r="K44" i="72"/>
  <c r="K45" i="72"/>
  <c r="K24" i="72"/>
  <c r="K28" i="72"/>
  <c r="F193" i="12"/>
  <c r="E3" i="72"/>
  <c r="E115" i="72" s="1"/>
  <c r="AC31" i="75"/>
  <c r="AC37" i="75" s="1"/>
  <c r="F16" i="12"/>
  <c r="O21" i="12"/>
  <c r="F21" i="12"/>
  <c r="O16" i="12"/>
  <c r="O44" i="12"/>
  <c r="O45" i="12"/>
  <c r="O46" i="12"/>
  <c r="O47" i="12"/>
  <c r="O48" i="12"/>
  <c r="O49" i="12"/>
  <c r="O50" i="12"/>
  <c r="O51" i="12"/>
  <c r="O135" i="12"/>
  <c r="O136" i="12"/>
  <c r="O137" i="12"/>
  <c r="O138" i="12"/>
  <c r="O139" i="12"/>
  <c r="O181" i="12"/>
  <c r="O182" i="12"/>
  <c r="O185" i="12"/>
  <c r="O41" i="12"/>
  <c r="O42" i="12"/>
  <c r="O43" i="12"/>
  <c r="O34" i="12"/>
  <c r="O35" i="12"/>
  <c r="O36" i="12"/>
  <c r="O38" i="12"/>
  <c r="O39" i="12"/>
  <c r="O40" i="12"/>
  <c r="O23" i="12"/>
  <c r="O25" i="12"/>
  <c r="O26" i="12"/>
  <c r="O27" i="12"/>
  <c r="O28" i="12"/>
  <c r="O29" i="12"/>
  <c r="O30" i="12"/>
  <c r="O31" i="12"/>
  <c r="O32" i="12"/>
  <c r="O33" i="12"/>
  <c r="O10" i="12"/>
  <c r="O11" i="12"/>
  <c r="O12" i="12"/>
  <c r="O13" i="12"/>
  <c r="O14" i="12"/>
  <c r="O15" i="12"/>
  <c r="O17" i="12"/>
  <c r="O18" i="12"/>
  <c r="O19" i="12"/>
  <c r="O20" i="12"/>
  <c r="O22" i="12"/>
  <c r="O8" i="12"/>
  <c r="O9" i="12"/>
  <c r="J47" i="1"/>
  <c r="D47" i="1" s="1"/>
  <c r="J48" i="1"/>
  <c r="D48" i="1" s="1"/>
  <c r="J49" i="1"/>
  <c r="D49" i="1" s="1"/>
  <c r="J50" i="1"/>
  <c r="D50" i="1" s="1"/>
  <c r="J51" i="1"/>
  <c r="D51" i="1" s="1"/>
  <c r="J52" i="1"/>
  <c r="D52" i="1" s="1"/>
  <c r="J53" i="1"/>
  <c r="D53" i="1" s="1"/>
  <c r="I47" i="1"/>
  <c r="B47" i="1" s="1"/>
  <c r="I48" i="1"/>
  <c r="B48" i="1" s="1"/>
  <c r="I49" i="1"/>
  <c r="B49" i="1" s="1"/>
  <c r="I50" i="1"/>
  <c r="B50" i="1" s="1"/>
  <c r="I51" i="1"/>
  <c r="B51" i="1" s="1"/>
  <c r="I52" i="1"/>
  <c r="B52" i="1" s="1"/>
  <c r="I53" i="1"/>
  <c r="B53" i="1" s="1"/>
  <c r="I10" i="1"/>
  <c r="B10" i="1" s="1"/>
  <c r="I11" i="1"/>
  <c r="B11" i="1" s="1"/>
  <c r="I12" i="1"/>
  <c r="B12" i="1" s="1"/>
  <c r="I13" i="1"/>
  <c r="B13" i="1" s="1"/>
  <c r="I14" i="1"/>
  <c r="B14" i="1" s="1"/>
  <c r="I15" i="1"/>
  <c r="B15" i="1" s="1"/>
  <c r="I16" i="1"/>
  <c r="B16" i="1" s="1"/>
  <c r="I17" i="1"/>
  <c r="B17" i="1" s="1"/>
  <c r="I18" i="1"/>
  <c r="B18" i="1" s="1"/>
  <c r="I20" i="1"/>
  <c r="B20" i="1" s="1"/>
  <c r="I22" i="1"/>
  <c r="B22" i="1" s="1"/>
  <c r="I23" i="1"/>
  <c r="B23" i="1" s="1"/>
  <c r="I24" i="1"/>
  <c r="B24" i="1" s="1"/>
  <c r="I45" i="1"/>
  <c r="B45" i="1" s="1"/>
  <c r="I46" i="1"/>
  <c r="B46" i="1" s="1"/>
  <c r="D7" i="1"/>
  <c r="J8" i="1"/>
  <c r="D8" i="1" s="1"/>
  <c r="J9" i="1"/>
  <c r="D9" i="1" s="1"/>
  <c r="J10" i="1"/>
  <c r="D10" i="1" s="1"/>
  <c r="J11" i="1"/>
  <c r="D11" i="1" s="1"/>
  <c r="J12" i="1"/>
  <c r="D12" i="1" s="1"/>
  <c r="J13" i="1"/>
  <c r="D13" i="1" s="1"/>
  <c r="J14" i="1"/>
  <c r="D14" i="1" s="1"/>
  <c r="J15" i="1"/>
  <c r="D15" i="1" s="1"/>
  <c r="J16" i="1"/>
  <c r="D16" i="1" s="1"/>
  <c r="J17" i="1"/>
  <c r="D17" i="1" s="1"/>
  <c r="J18" i="1"/>
  <c r="D18" i="1" s="1"/>
  <c r="J20" i="1"/>
  <c r="D20" i="1" s="1"/>
  <c r="J22" i="1"/>
  <c r="D22" i="1" s="1"/>
  <c r="J23" i="1"/>
  <c r="D23" i="1" s="1"/>
  <c r="J24" i="1"/>
  <c r="D24" i="1" s="1"/>
  <c r="J45" i="1"/>
  <c r="D45" i="1" s="1"/>
  <c r="J46" i="1"/>
  <c r="D46" i="1" s="1"/>
  <c r="B7" i="1"/>
  <c r="I8" i="1"/>
  <c r="B8" i="1" s="1"/>
  <c r="I9" i="1"/>
  <c r="B9" i="1" s="1"/>
  <c r="F17" i="12"/>
  <c r="F13" i="12"/>
  <c r="I6" i="1"/>
  <c r="B6" i="1" s="1"/>
  <c r="J6" i="1"/>
  <c r="D6" i="1" s="1"/>
  <c r="I42" i="72"/>
  <c r="I111" i="72"/>
  <c r="I114" i="72"/>
  <c r="X116" i="75"/>
  <c r="J113" i="75"/>
  <c r="I113" i="75"/>
  <c r="H113" i="75"/>
  <c r="G113" i="75"/>
  <c r="F113" i="75"/>
  <c r="E113" i="75"/>
  <c r="D113" i="75"/>
  <c r="C113" i="75"/>
  <c r="X112" i="75"/>
  <c r="K112" i="75"/>
  <c r="K111" i="75"/>
  <c r="X110" i="75"/>
  <c r="I113" i="72" s="1"/>
  <c r="K110" i="75"/>
  <c r="K109" i="75"/>
  <c r="X108" i="75"/>
  <c r="I110" i="72" s="1"/>
  <c r="K108" i="75"/>
  <c r="X107" i="75"/>
  <c r="I109" i="72" s="1"/>
  <c r="K107" i="75"/>
  <c r="X106" i="75"/>
  <c r="I108" i="72" s="1"/>
  <c r="K106" i="75"/>
  <c r="X105" i="75"/>
  <c r="I107" i="72" s="1"/>
  <c r="K105" i="75"/>
  <c r="X104" i="75"/>
  <c r="I106" i="72" s="1"/>
  <c r="K104" i="75"/>
  <c r="X103" i="75"/>
  <c r="I105" i="72" s="1"/>
  <c r="K103" i="75"/>
  <c r="X102" i="75"/>
  <c r="I104" i="72" s="1"/>
  <c r="K102" i="75"/>
  <c r="X101" i="75"/>
  <c r="I103" i="72" s="1"/>
  <c r="K101" i="75"/>
  <c r="X100" i="75"/>
  <c r="I102" i="72" s="1"/>
  <c r="K100" i="75"/>
  <c r="X99" i="75"/>
  <c r="I101" i="72" s="1"/>
  <c r="K99" i="75"/>
  <c r="X98" i="75"/>
  <c r="I100" i="72" s="1"/>
  <c r="K98" i="75"/>
  <c r="X97" i="75"/>
  <c r="I99" i="72" s="1"/>
  <c r="K97" i="75"/>
  <c r="X96" i="75"/>
  <c r="I98" i="72" s="1"/>
  <c r="K96" i="75"/>
  <c r="X95" i="75"/>
  <c r="I97" i="72" s="1"/>
  <c r="K95" i="75"/>
  <c r="X94" i="75"/>
  <c r="I96" i="72" s="1"/>
  <c r="K94" i="75"/>
  <c r="X93" i="75"/>
  <c r="I95" i="72" s="1"/>
  <c r="K93" i="75"/>
  <c r="X92" i="75"/>
  <c r="I94" i="72" s="1"/>
  <c r="K92" i="75"/>
  <c r="X91" i="75"/>
  <c r="I93" i="72" s="1"/>
  <c r="K91" i="75"/>
  <c r="X90" i="75"/>
  <c r="K90" i="75"/>
  <c r="X89" i="75"/>
  <c r="I91" i="72" s="1"/>
  <c r="K89" i="75"/>
  <c r="X88" i="75"/>
  <c r="I90" i="72" s="1"/>
  <c r="K88" i="75"/>
  <c r="X87" i="75"/>
  <c r="I89" i="72" s="1"/>
  <c r="K87" i="75"/>
  <c r="X86" i="75"/>
  <c r="I88" i="72" s="1"/>
  <c r="K86" i="75"/>
  <c r="X85" i="75"/>
  <c r="I87" i="72" s="1"/>
  <c r="K85" i="75"/>
  <c r="X84" i="75"/>
  <c r="I86" i="72" s="1"/>
  <c r="K84" i="75"/>
  <c r="X83" i="75"/>
  <c r="I85" i="72" s="1"/>
  <c r="K83" i="75"/>
  <c r="X82" i="75"/>
  <c r="I84" i="72" s="1"/>
  <c r="K82" i="75"/>
  <c r="X81" i="75"/>
  <c r="I83" i="72" s="1"/>
  <c r="K81" i="75"/>
  <c r="N80" i="75"/>
  <c r="X80" i="75" s="1"/>
  <c r="I82" i="72" s="1"/>
  <c r="K80" i="75"/>
  <c r="X79" i="75"/>
  <c r="I81" i="72" s="1"/>
  <c r="K79" i="75"/>
  <c r="X78" i="75"/>
  <c r="I80" i="72" s="1"/>
  <c r="K78" i="75"/>
  <c r="X77" i="75"/>
  <c r="I79" i="72" s="1"/>
  <c r="K77" i="75"/>
  <c r="X76" i="75"/>
  <c r="I78" i="72" s="1"/>
  <c r="K76" i="75"/>
  <c r="X75" i="75"/>
  <c r="I77" i="72" s="1"/>
  <c r="K75" i="75"/>
  <c r="X74" i="75"/>
  <c r="I76" i="72" s="1"/>
  <c r="K74" i="75"/>
  <c r="X73" i="75"/>
  <c r="I75" i="72" s="1"/>
  <c r="K73" i="75"/>
  <c r="X72" i="75"/>
  <c r="I74" i="72" s="1"/>
  <c r="K72" i="75"/>
  <c r="X71" i="75"/>
  <c r="I73" i="72" s="1"/>
  <c r="K71" i="75"/>
  <c r="X70" i="75"/>
  <c r="I72" i="72" s="1"/>
  <c r="K70" i="75"/>
  <c r="X69" i="75"/>
  <c r="I71" i="72" s="1"/>
  <c r="K69" i="75"/>
  <c r="X68" i="75"/>
  <c r="I70" i="72" s="1"/>
  <c r="K68" i="75"/>
  <c r="X67" i="75"/>
  <c r="I69" i="72" s="1"/>
  <c r="K67" i="75"/>
  <c r="X66" i="75"/>
  <c r="I68" i="72" s="1"/>
  <c r="K66" i="75"/>
  <c r="X65" i="75"/>
  <c r="I67" i="72" s="1"/>
  <c r="K65" i="75"/>
  <c r="X64" i="75"/>
  <c r="I66" i="72" s="1"/>
  <c r="K64" i="75"/>
  <c r="X63" i="75"/>
  <c r="I65" i="72" s="1"/>
  <c r="K63" i="75"/>
  <c r="X62" i="75"/>
  <c r="I64" i="72" s="1"/>
  <c r="K62" i="75"/>
  <c r="X61" i="75"/>
  <c r="I63" i="72" s="1"/>
  <c r="K61" i="75"/>
  <c r="X60" i="75"/>
  <c r="I61" i="72" s="1"/>
  <c r="K60" i="75"/>
  <c r="X59" i="75"/>
  <c r="I60" i="72" s="1"/>
  <c r="K59" i="75"/>
  <c r="X58" i="75"/>
  <c r="I59" i="72" s="1"/>
  <c r="K58" i="75"/>
  <c r="X57" i="75"/>
  <c r="I58" i="72" s="1"/>
  <c r="K57" i="75"/>
  <c r="X56" i="75"/>
  <c r="I57" i="72" s="1"/>
  <c r="K56" i="75"/>
  <c r="X55" i="75"/>
  <c r="I56" i="72" s="1"/>
  <c r="K55" i="75"/>
  <c r="X54" i="75"/>
  <c r="I55" i="72" s="1"/>
  <c r="K54" i="75"/>
  <c r="X53" i="75"/>
  <c r="I54" i="72" s="1"/>
  <c r="K53" i="75"/>
  <c r="X52" i="75"/>
  <c r="I53" i="72" s="1"/>
  <c r="K52" i="75"/>
  <c r="X51" i="75"/>
  <c r="I52" i="72" s="1"/>
  <c r="K51" i="75"/>
  <c r="X50" i="75"/>
  <c r="I51" i="72" s="1"/>
  <c r="K50" i="75"/>
  <c r="X49" i="75"/>
  <c r="I50" i="72" s="1"/>
  <c r="K49" i="75"/>
  <c r="X48" i="75"/>
  <c r="I49" i="72" s="1"/>
  <c r="K48" i="75"/>
  <c r="X47" i="75"/>
  <c r="I48" i="72" s="1"/>
  <c r="K47" i="75"/>
  <c r="X46" i="75"/>
  <c r="K46" i="75"/>
  <c r="X45" i="75"/>
  <c r="I46" i="72" s="1"/>
  <c r="K45" i="75"/>
  <c r="X44" i="75"/>
  <c r="I45" i="72" s="1"/>
  <c r="K44" i="75"/>
  <c r="X43" i="75"/>
  <c r="K43" i="75"/>
  <c r="X42" i="75"/>
  <c r="I43" i="72" s="1"/>
  <c r="K42" i="75"/>
  <c r="K41" i="75"/>
  <c r="X40" i="75"/>
  <c r="I41" i="72" s="1"/>
  <c r="K40" i="75"/>
  <c r="X39" i="75"/>
  <c r="I40" i="72" s="1"/>
  <c r="K39" i="75"/>
  <c r="X38" i="75"/>
  <c r="I39" i="72" s="1"/>
  <c r="K38" i="75"/>
  <c r="M37" i="75"/>
  <c r="K37" i="75"/>
  <c r="X36" i="75"/>
  <c r="I37" i="72" s="1"/>
  <c r="K36" i="75"/>
  <c r="X35" i="75"/>
  <c r="I36" i="72" s="1"/>
  <c r="K35" i="75"/>
  <c r="X34" i="75"/>
  <c r="I35" i="72" s="1"/>
  <c r="K34" i="75"/>
  <c r="X33" i="75"/>
  <c r="I34" i="72" s="1"/>
  <c r="K33" i="75"/>
  <c r="X32" i="75"/>
  <c r="I33" i="72" s="1"/>
  <c r="K32" i="75"/>
  <c r="X31" i="75"/>
  <c r="I32" i="72" s="1"/>
  <c r="K31" i="75"/>
  <c r="X30" i="75"/>
  <c r="I31" i="72" s="1"/>
  <c r="K30" i="75"/>
  <c r="X29" i="75"/>
  <c r="I30" i="72" s="1"/>
  <c r="K29" i="75"/>
  <c r="X28" i="75"/>
  <c r="I29" i="72" s="1"/>
  <c r="K28" i="75"/>
  <c r="X27" i="75"/>
  <c r="I28" i="72" s="1"/>
  <c r="K27" i="75"/>
  <c r="X26" i="75"/>
  <c r="I27" i="72" s="1"/>
  <c r="K26" i="75"/>
  <c r="X25" i="75"/>
  <c r="I26" i="72" s="1"/>
  <c r="K25" i="75"/>
  <c r="X24" i="75"/>
  <c r="I25" i="72" s="1"/>
  <c r="K24" i="75"/>
  <c r="X23" i="75"/>
  <c r="I24" i="72" s="1"/>
  <c r="K23" i="75"/>
  <c r="X22" i="75"/>
  <c r="I23" i="72" s="1"/>
  <c r="K22" i="75"/>
  <c r="K21" i="75"/>
  <c r="K20" i="75"/>
  <c r="K19" i="75"/>
  <c r="X18" i="75"/>
  <c r="I19" i="72" s="1"/>
  <c r="K18" i="75"/>
  <c r="Q17" i="75"/>
  <c r="R17" i="75" s="1"/>
  <c r="S17" i="75" s="1"/>
  <c r="T17" i="75" s="1"/>
  <c r="U17" i="75" s="1"/>
  <c r="V17" i="75" s="1"/>
  <c r="W17" i="75" s="1"/>
  <c r="K17" i="75"/>
  <c r="X16" i="75"/>
  <c r="I17" i="72" s="1"/>
  <c r="K16" i="75"/>
  <c r="X15" i="75"/>
  <c r="I16" i="72" s="1"/>
  <c r="K15" i="75"/>
  <c r="X14" i="75"/>
  <c r="I15" i="72" s="1"/>
  <c r="K14" i="75"/>
  <c r="X13" i="75"/>
  <c r="I14" i="72" s="1"/>
  <c r="K13" i="75"/>
  <c r="Q12" i="75"/>
  <c r="K12" i="75"/>
  <c r="Q11" i="75"/>
  <c r="R11" i="75" s="1"/>
  <c r="S11" i="75" s="1"/>
  <c r="K11" i="75"/>
  <c r="Q10" i="75"/>
  <c r="R10" i="75" s="1"/>
  <c r="S10" i="75" s="1"/>
  <c r="K10" i="75"/>
  <c r="X9" i="75"/>
  <c r="I10" i="72" s="1"/>
  <c r="K9" i="75"/>
  <c r="X8" i="75"/>
  <c r="I9" i="72" s="1"/>
  <c r="K8" i="75"/>
  <c r="X7" i="75"/>
  <c r="I8" i="72" s="1"/>
  <c r="K7" i="75"/>
  <c r="W6" i="75"/>
  <c r="V6" i="75"/>
  <c r="U6" i="75"/>
  <c r="T6" i="75"/>
  <c r="S6" i="75"/>
  <c r="R6" i="75"/>
  <c r="Q6" i="75"/>
  <c r="P6" i="75"/>
  <c r="O6" i="75"/>
  <c r="N6" i="75"/>
  <c r="M6" i="75"/>
  <c r="L6" i="75"/>
  <c r="K6" i="75"/>
  <c r="X5" i="75"/>
  <c r="I6" i="72" s="1"/>
  <c r="K5" i="75"/>
  <c r="Q4" i="75"/>
  <c r="R4" i="75" s="1"/>
  <c r="K4" i="75"/>
  <c r="X3" i="75"/>
  <c r="I4" i="72" s="1"/>
  <c r="K3" i="75"/>
  <c r="P2" i="75"/>
  <c r="P21" i="75" s="1"/>
  <c r="O2" i="75"/>
  <c r="O20" i="75" s="1"/>
  <c r="N2" i="75"/>
  <c r="N21" i="75" s="1"/>
  <c r="M2" i="75"/>
  <c r="M20" i="75" s="1"/>
  <c r="L2" i="75"/>
  <c r="K2" i="75"/>
  <c r="J50" i="72"/>
  <c r="J40" i="72"/>
  <c r="J37" i="72"/>
  <c r="J52" i="72"/>
  <c r="J61" i="72"/>
  <c r="J47" i="72"/>
  <c r="O7" i="12"/>
  <c r="J115" i="72"/>
  <c r="J51" i="72"/>
  <c r="H51" i="71"/>
  <c r="P31" i="71"/>
  <c r="N30" i="71"/>
  <c r="I53" i="71"/>
  <c r="P41" i="71"/>
  <c r="N35" i="71"/>
  <c r="N32" i="71"/>
  <c r="P29" i="71"/>
  <c r="P40" i="71"/>
  <c r="P37" i="71"/>
  <c r="N29" i="71"/>
  <c r="N38" i="71"/>
  <c r="N31" i="71"/>
  <c r="N36" i="71"/>
  <c r="N39" i="71"/>
  <c r="H53" i="71"/>
  <c r="P36" i="71"/>
  <c r="P33" i="71"/>
  <c r="P38" i="71"/>
  <c r="N34" i="71"/>
  <c r="K53" i="71"/>
  <c r="C5" i="40"/>
  <c r="G57" i="78" l="1"/>
  <c r="N6" i="78"/>
  <c r="N81" i="78"/>
  <c r="N39" i="78"/>
  <c r="G39" i="78"/>
  <c r="N13" i="78"/>
  <c r="K101" i="72"/>
  <c r="G30" i="78"/>
  <c r="K33" i="72"/>
  <c r="N19" i="75"/>
  <c r="K114" i="72"/>
  <c r="G115" i="72"/>
  <c r="F115" i="72"/>
  <c r="H115" i="72"/>
  <c r="K64" i="72"/>
  <c r="K12" i="72"/>
  <c r="K67" i="72"/>
  <c r="K66" i="72"/>
  <c r="F74" i="12"/>
  <c r="Z31" i="1" s="1"/>
  <c r="K104" i="72"/>
  <c r="F160" i="12"/>
  <c r="Z79" i="1" s="1"/>
  <c r="K68" i="72"/>
  <c r="K27" i="72"/>
  <c r="K13" i="72"/>
  <c r="K41" i="72"/>
  <c r="K76" i="72"/>
  <c r="K79" i="72"/>
  <c r="F8" i="12"/>
  <c r="Z6" i="1" s="1"/>
  <c r="K70" i="72"/>
  <c r="K9" i="72"/>
  <c r="K6" i="72"/>
  <c r="K92" i="72"/>
  <c r="K16" i="72"/>
  <c r="K11" i="72"/>
  <c r="K22" i="72"/>
  <c r="K21" i="72"/>
  <c r="K5" i="72"/>
  <c r="K93" i="72"/>
  <c r="K17" i="72"/>
  <c r="K107" i="72"/>
  <c r="K80" i="72"/>
  <c r="K74" i="72"/>
  <c r="K10" i="72"/>
  <c r="K77" i="72"/>
  <c r="K7" i="72"/>
  <c r="K32" i="72"/>
  <c r="K20" i="72"/>
  <c r="K4" i="72"/>
  <c r="K98" i="72"/>
  <c r="K42" i="72"/>
  <c r="K111" i="72"/>
  <c r="K34" i="72"/>
  <c r="K29" i="72"/>
  <c r="K14" i="72"/>
  <c r="K83" i="72"/>
  <c r="K78" i="72"/>
  <c r="K19" i="72"/>
  <c r="K25" i="72"/>
  <c r="K82" i="72"/>
  <c r="K35" i="72"/>
  <c r="K57" i="72"/>
  <c r="K56" i="72"/>
  <c r="K3" i="72"/>
  <c r="K15" i="72"/>
  <c r="N60" i="78"/>
  <c r="G34" i="1"/>
  <c r="N20" i="75"/>
  <c r="N113" i="75" s="1"/>
  <c r="M19" i="75"/>
  <c r="G76" i="78"/>
  <c r="G92" i="78"/>
  <c r="O19" i="75"/>
  <c r="G36" i="78"/>
  <c r="N62" i="78"/>
  <c r="G80" i="78"/>
  <c r="N80" i="78"/>
  <c r="N18" i="78"/>
  <c r="N36" i="78"/>
  <c r="N22" i="78"/>
  <c r="G47" i="78"/>
  <c r="N65" i="78"/>
  <c r="N77" i="78"/>
  <c r="N45" i="78"/>
  <c r="G71" i="78"/>
  <c r="N32" i="78"/>
  <c r="G82" i="78"/>
  <c r="N51" i="1"/>
  <c r="C107" i="12" s="1"/>
  <c r="G107" i="12" s="1"/>
  <c r="N64" i="1"/>
  <c r="N48" i="1"/>
  <c r="C100" i="12" s="1"/>
  <c r="G100" i="12" s="1"/>
  <c r="G18" i="1"/>
  <c r="N47" i="1"/>
  <c r="C99" i="12" s="1"/>
  <c r="G99" i="12" s="1"/>
  <c r="Z52" i="1"/>
  <c r="N79" i="1"/>
  <c r="C160" i="12" s="1"/>
  <c r="G160" i="12" s="1"/>
  <c r="C124" i="69" s="1"/>
  <c r="G7" i="1"/>
  <c r="N86" i="78"/>
  <c r="G68" i="78"/>
  <c r="N68" i="78"/>
  <c r="G25" i="78"/>
  <c r="N39" i="1"/>
  <c r="C86" i="12" s="1"/>
  <c r="G86" i="12" s="1"/>
  <c r="N24" i="1"/>
  <c r="C60" i="12" s="1"/>
  <c r="G60" i="12" s="1"/>
  <c r="C94" i="69" s="1"/>
  <c r="N56" i="78"/>
  <c r="N63" i="78"/>
  <c r="M21" i="75"/>
  <c r="G72" i="1"/>
  <c r="G84" i="1"/>
  <c r="G75" i="1"/>
  <c r="G18" i="78"/>
  <c r="G27" i="78"/>
  <c r="G60" i="78"/>
  <c r="G70" i="78"/>
  <c r="G91" i="1"/>
  <c r="N57" i="78"/>
  <c r="G86" i="78"/>
  <c r="N8" i="1"/>
  <c r="C12" i="12" s="1"/>
  <c r="G12" i="12" s="1"/>
  <c r="K40" i="72"/>
  <c r="G45" i="78"/>
  <c r="N7" i="78"/>
  <c r="G34" i="78"/>
  <c r="K51" i="72"/>
  <c r="K50" i="72"/>
  <c r="N94" i="78"/>
  <c r="G94" i="78"/>
  <c r="N21" i="1"/>
  <c r="G90" i="78"/>
  <c r="N90" i="78"/>
  <c r="G29" i="78"/>
  <c r="N29" i="78"/>
  <c r="G73" i="78"/>
  <c r="N73" i="78"/>
  <c r="G79" i="78"/>
  <c r="N79" i="78"/>
  <c r="N26" i="78"/>
  <c r="G26" i="78"/>
  <c r="N23" i="78"/>
  <c r="G23" i="78"/>
  <c r="N86" i="1"/>
  <c r="N31" i="78"/>
  <c r="G31" i="78"/>
  <c r="N9" i="78"/>
  <c r="G9" i="78"/>
  <c r="G22" i="78"/>
  <c r="G62" i="78"/>
  <c r="G53" i="78"/>
  <c r="N53" i="78"/>
  <c r="N74" i="78"/>
  <c r="G74" i="78"/>
  <c r="N88" i="78"/>
  <c r="G88" i="78"/>
  <c r="R21" i="75"/>
  <c r="R19" i="75"/>
  <c r="R20" i="75"/>
  <c r="X37" i="75"/>
  <c r="I38" i="72" s="1"/>
  <c r="G15" i="1"/>
  <c r="N43" i="1"/>
  <c r="C95" i="12" s="1"/>
  <c r="G95" i="12" s="1"/>
  <c r="C117" i="69" s="1"/>
  <c r="G43" i="1"/>
  <c r="G14" i="78"/>
  <c r="N14" i="78"/>
  <c r="N17" i="78"/>
  <c r="N44" i="78"/>
  <c r="G44" i="78"/>
  <c r="L21" i="75"/>
  <c r="L19" i="75"/>
  <c r="N7" i="1"/>
  <c r="N76" i="78"/>
  <c r="N82" i="78"/>
  <c r="K113" i="75"/>
  <c r="T11" i="75"/>
  <c r="U11" i="75" s="1"/>
  <c r="V11" i="75" s="1"/>
  <c r="W11" i="75" s="1"/>
  <c r="N70" i="78"/>
  <c r="N55" i="78"/>
  <c r="G55" i="78"/>
  <c r="X17" i="75"/>
  <c r="I18" i="72" s="1"/>
  <c r="G42" i="1"/>
  <c r="N74" i="1"/>
  <c r="N76" i="1"/>
  <c r="G32" i="78"/>
  <c r="G38" i="78"/>
  <c r="G77" i="1"/>
  <c r="N83" i="78"/>
  <c r="G91" i="78"/>
  <c r="Q21" i="75"/>
  <c r="G81" i="78"/>
  <c r="N12" i="78"/>
  <c r="G66" i="78"/>
  <c r="N72" i="78"/>
  <c r="N81" i="1"/>
  <c r="N94" i="1"/>
  <c r="N27" i="78"/>
  <c r="N25" i="78"/>
  <c r="G42" i="78"/>
  <c r="G52" i="78"/>
  <c r="G78" i="78"/>
  <c r="N85" i="78"/>
  <c r="G89" i="78"/>
  <c r="N93" i="78"/>
  <c r="X6" i="75"/>
  <c r="I7" i="72" s="1"/>
  <c r="G12" i="1"/>
  <c r="N42" i="1"/>
  <c r="C94" i="12" s="1"/>
  <c r="G94" i="12" s="1"/>
  <c r="N30" i="1"/>
  <c r="C71" i="12" s="1"/>
  <c r="G71" i="12" s="1"/>
  <c r="G55" i="1"/>
  <c r="N80" i="1"/>
  <c r="G37" i="78"/>
  <c r="N58" i="78"/>
  <c r="T118" i="80"/>
  <c r="F115" i="12"/>
  <c r="Z57" i="1" s="1"/>
  <c r="Z96" i="1"/>
  <c r="C9" i="40"/>
  <c r="E31" i="40"/>
  <c r="G20" i="40" s="1"/>
  <c r="L71" i="71"/>
  <c r="L63" i="71" s="1"/>
  <c r="D31" i="40"/>
  <c r="F16" i="40" s="1"/>
  <c r="I47" i="72"/>
  <c r="Z114" i="75"/>
  <c r="I44" i="72"/>
  <c r="Z44" i="75"/>
  <c r="N8" i="78"/>
  <c r="G8" i="78"/>
  <c r="I92" i="72"/>
  <c r="Z46" i="75"/>
  <c r="N59" i="78"/>
  <c r="G59" i="78"/>
  <c r="R12" i="75"/>
  <c r="S12" i="75" s="1"/>
  <c r="T12" i="75" s="1"/>
  <c r="U12" i="75" s="1"/>
  <c r="V12" i="75" s="1"/>
  <c r="W12" i="75" s="1"/>
  <c r="G24" i="78"/>
  <c r="N24" i="78"/>
  <c r="N51" i="78"/>
  <c r="G51" i="78"/>
  <c r="T10" i="75"/>
  <c r="U10" i="75" s="1"/>
  <c r="V10" i="75" s="1"/>
  <c r="W10" i="75" s="1"/>
  <c r="F175" i="12"/>
  <c r="Z84" i="1" s="1"/>
  <c r="K99" i="72"/>
  <c r="G16" i="78"/>
  <c r="N16" i="78"/>
  <c r="N48" i="78"/>
  <c r="G48" i="78"/>
  <c r="N43" i="78"/>
  <c r="G43" i="78"/>
  <c r="L20" i="75"/>
  <c r="G6" i="1"/>
  <c r="O21" i="75"/>
  <c r="P20" i="75"/>
  <c r="P19" i="75"/>
  <c r="G89" i="1"/>
  <c r="G11" i="78"/>
  <c r="N11" i="78"/>
  <c r="N19" i="78"/>
  <c r="G19" i="78"/>
  <c r="G33" i="78"/>
  <c r="N33" i="78"/>
  <c r="Z45" i="75"/>
  <c r="G9" i="1"/>
  <c r="N9" i="1"/>
  <c r="G16" i="1"/>
  <c r="N78" i="1"/>
  <c r="G78" i="1"/>
  <c r="N95" i="78"/>
  <c r="G95" i="78"/>
  <c r="N10" i="1"/>
  <c r="N15" i="1"/>
  <c r="C43" i="12" s="1"/>
  <c r="G43" i="12" s="1"/>
  <c r="G52" i="1"/>
  <c r="G24" i="1"/>
  <c r="G11" i="1"/>
  <c r="G29" i="1"/>
  <c r="N84" i="1"/>
  <c r="N85" i="1"/>
  <c r="G85" i="1"/>
  <c r="G56" i="78"/>
  <c r="N38" i="78"/>
  <c r="N54" i="78"/>
  <c r="G54" i="78"/>
  <c r="N91" i="78"/>
  <c r="N60" i="1"/>
  <c r="C124" i="12" s="1"/>
  <c r="G124" i="12" s="1"/>
  <c r="N72" i="1"/>
  <c r="C143" i="12" s="1"/>
  <c r="G143" i="12" s="1"/>
  <c r="G65" i="78"/>
  <c r="N37" i="78"/>
  <c r="N30" i="78"/>
  <c r="G40" i="78"/>
  <c r="N40" i="78"/>
  <c r="G69" i="78"/>
  <c r="N69" i="78"/>
  <c r="G75" i="78"/>
  <c r="N75" i="78"/>
  <c r="G49" i="78"/>
  <c r="N49" i="78"/>
  <c r="X2" i="75"/>
  <c r="G74" i="1"/>
  <c r="G10" i="78"/>
  <c r="N10" i="78"/>
  <c r="N15" i="78"/>
  <c r="G15" i="78"/>
  <c r="N28" i="78"/>
  <c r="G28" i="78"/>
  <c r="N35" i="78"/>
  <c r="G35" i="78"/>
  <c r="G61" i="78"/>
  <c r="N61" i="78"/>
  <c r="N64" i="78"/>
  <c r="G64" i="78"/>
  <c r="N67" i="78"/>
  <c r="G67" i="78"/>
  <c r="G84" i="78"/>
  <c r="N84" i="78"/>
  <c r="G46" i="78"/>
  <c r="N46" i="78"/>
  <c r="S4" i="75"/>
  <c r="Q20" i="75"/>
  <c r="Q19" i="75"/>
  <c r="N46" i="1"/>
  <c r="C98" i="12" s="1"/>
  <c r="G98" i="12" s="1"/>
  <c r="N14" i="1"/>
  <c r="C35" i="12" s="1"/>
  <c r="G35" i="12" s="1"/>
  <c r="N22" i="1"/>
  <c r="C57" i="12" s="1"/>
  <c r="G57" i="12" s="1"/>
  <c r="G22" i="1"/>
  <c r="N34" i="1"/>
  <c r="C79" i="12" s="1"/>
  <c r="G79" i="12" s="1"/>
  <c r="G93" i="78"/>
  <c r="N92" i="78"/>
  <c r="G13" i="78"/>
  <c r="G21" i="78"/>
  <c r="N21" i="78"/>
  <c r="N41" i="78"/>
  <c r="G41" i="78"/>
  <c r="G63" i="1"/>
  <c r="G82" i="1"/>
  <c r="N82" i="1"/>
  <c r="G72" i="78"/>
  <c r="G35" i="1"/>
  <c r="G64" i="1"/>
  <c r="G81" i="1"/>
  <c r="N92" i="1"/>
  <c r="G17" i="78"/>
  <c r="G63" i="78"/>
  <c r="N47" i="78"/>
  <c r="G12" i="78"/>
  <c r="G20" i="78"/>
  <c r="N34" i="78"/>
  <c r="N50" i="78"/>
  <c r="N66" i="78"/>
  <c r="G77" i="78"/>
  <c r="G83" i="78"/>
  <c r="G85" i="78"/>
  <c r="G87" i="78"/>
  <c r="N87" i="78"/>
  <c r="N89" i="78"/>
  <c r="G80" i="1"/>
  <c r="G58" i="78"/>
  <c r="N71" i="78"/>
  <c r="G6" i="78"/>
  <c r="N20" i="78"/>
  <c r="G7" i="78"/>
  <c r="K37" i="72"/>
  <c r="N55" i="1"/>
  <c r="N70" i="1"/>
  <c r="C140" i="12" s="1"/>
  <c r="G140" i="12" s="1"/>
  <c r="N52" i="78"/>
  <c r="K47" i="72"/>
  <c r="K31" i="72"/>
  <c r="G21" i="1"/>
  <c r="G26" i="1"/>
  <c r="G27" i="1"/>
  <c r="N54" i="1"/>
  <c r="C112" i="12" s="1"/>
  <c r="G112" i="12" s="1"/>
  <c r="G79" i="1"/>
  <c r="N77" i="1"/>
  <c r="K61" i="72"/>
  <c r="K52" i="72"/>
  <c r="S29" i="71"/>
  <c r="R29" i="71"/>
  <c r="Q46" i="71"/>
  <c r="C31" i="40"/>
  <c r="H28" i="40" s="1"/>
  <c r="Q57" i="71"/>
  <c r="R31" i="71"/>
  <c r="S31" i="71"/>
  <c r="R36" i="71"/>
  <c r="S36" i="71"/>
  <c r="Q53" i="71"/>
  <c r="Q45" i="71"/>
  <c r="O60" i="71"/>
  <c r="Q60" i="71" s="1"/>
  <c r="Q51" i="71"/>
  <c r="Q48" i="71"/>
  <c r="Q47" i="71"/>
  <c r="Q54" i="71"/>
  <c r="Q55" i="71"/>
  <c r="R38" i="71"/>
  <c r="S38" i="71"/>
  <c r="Q50" i="71"/>
  <c r="Q52" i="71"/>
  <c r="H54" i="71"/>
  <c r="H59" i="71" s="1"/>
  <c r="Z62" i="1"/>
  <c r="Z98" i="1"/>
  <c r="F138" i="12"/>
  <c r="Z69" i="1" s="1"/>
  <c r="Z70" i="1"/>
  <c r="U72" i="80"/>
  <c r="U22" i="80"/>
  <c r="G49" i="1"/>
  <c r="N49" i="1"/>
  <c r="N45" i="1"/>
  <c r="G45" i="1"/>
  <c r="N58" i="1"/>
  <c r="C121" i="12" s="1"/>
  <c r="G121" i="12" s="1"/>
  <c r="G58" i="1"/>
  <c r="G67" i="1"/>
  <c r="N67" i="1"/>
  <c r="G17" i="1"/>
  <c r="N17" i="1"/>
  <c r="C45" i="12" s="1"/>
  <c r="G45" i="12" s="1"/>
  <c r="G48" i="1"/>
  <c r="N27" i="1"/>
  <c r="C68" i="12" s="1"/>
  <c r="G68" i="12" s="1"/>
  <c r="G39" i="1"/>
  <c r="G28" i="1"/>
  <c r="N28" i="1"/>
  <c r="C69" i="12" s="1"/>
  <c r="G69" i="12" s="1"/>
  <c r="G54" i="1"/>
  <c r="G68" i="1"/>
  <c r="N68" i="1"/>
  <c r="G59" i="1"/>
  <c r="N59" i="1"/>
  <c r="G70" i="1"/>
  <c r="N6" i="1"/>
  <c r="C7" i="12" s="1"/>
  <c r="G7" i="12" s="1"/>
  <c r="N11" i="1"/>
  <c r="C23" i="12" s="1"/>
  <c r="G23" i="12" s="1"/>
  <c r="G51" i="1"/>
  <c r="N18" i="1"/>
  <c r="N53" i="1"/>
  <c r="G53" i="1"/>
  <c r="G90" i="1"/>
  <c r="G83" i="1"/>
  <c r="G94" i="1"/>
  <c r="G20" i="1"/>
  <c r="N20" i="1"/>
  <c r="G19" i="1"/>
  <c r="N40" i="1"/>
  <c r="G40" i="1"/>
  <c r="N69" i="1"/>
  <c r="G69" i="1"/>
  <c r="N52" i="1"/>
  <c r="C108" i="12" s="1"/>
  <c r="G108" i="12" s="1"/>
  <c r="N29" i="1"/>
  <c r="C70" i="12" s="1"/>
  <c r="G70" i="12" s="1"/>
  <c r="G38" i="1"/>
  <c r="N38" i="1"/>
  <c r="C85" i="12" s="1"/>
  <c r="G85" i="12" s="1"/>
  <c r="G32" i="1"/>
  <c r="N32" i="1"/>
  <c r="N37" i="1"/>
  <c r="C84" i="12" s="1"/>
  <c r="G84" i="12" s="1"/>
  <c r="G37" i="1"/>
  <c r="N26" i="1"/>
  <c r="G57" i="1"/>
  <c r="N57" i="1"/>
  <c r="N89" i="1"/>
  <c r="G36" i="1"/>
  <c r="N36" i="1"/>
  <c r="N25" i="1"/>
  <c r="C61" i="12" s="1"/>
  <c r="G61" i="12" s="1"/>
  <c r="G25" i="1"/>
  <c r="G60" i="1"/>
  <c r="G66" i="1"/>
  <c r="N66" i="1"/>
  <c r="N56" i="1"/>
  <c r="G46" i="1"/>
  <c r="N50" i="1"/>
  <c r="C105" i="12" s="1"/>
  <c r="G105" i="12" s="1"/>
  <c r="G50" i="1"/>
  <c r="N35" i="1"/>
  <c r="N63" i="1"/>
  <c r="C128" i="12" s="1"/>
  <c r="G128" i="12" s="1"/>
  <c r="G65" i="1"/>
  <c r="N65" i="1"/>
  <c r="C130" i="12" s="1"/>
  <c r="G130" i="12" s="1"/>
  <c r="G88" i="1"/>
  <c r="N88" i="1"/>
  <c r="N16" i="1"/>
  <c r="G8" i="1"/>
  <c r="G14" i="1"/>
  <c r="N19" i="1"/>
  <c r="N44" i="1"/>
  <c r="G44" i="1"/>
  <c r="G56" i="1"/>
  <c r="G73" i="1"/>
  <c r="N73" i="1"/>
  <c r="C151" i="12" s="1"/>
  <c r="G151" i="12" s="1"/>
  <c r="N87" i="1"/>
  <c r="G87" i="1"/>
  <c r="G13" i="1"/>
  <c r="N13" i="1"/>
  <c r="G10" i="1"/>
  <c r="N33" i="1"/>
  <c r="C78" i="12" s="1"/>
  <c r="G78" i="12" s="1"/>
  <c r="G33" i="1"/>
  <c r="N31" i="1"/>
  <c r="G31" i="1"/>
  <c r="G62" i="1"/>
  <c r="N62" i="1"/>
  <c r="C126" i="12" s="1"/>
  <c r="G126" i="12" s="1"/>
  <c r="N93" i="1"/>
  <c r="C181" i="12" s="1"/>
  <c r="G93" i="1"/>
  <c r="G23" i="1"/>
  <c r="N23" i="1"/>
  <c r="N12" i="1"/>
  <c r="C24" i="12" s="1"/>
  <c r="G24" i="12" s="1"/>
  <c r="C131" i="69" s="1"/>
  <c r="G47" i="1"/>
  <c r="N41" i="1"/>
  <c r="C93" i="12" s="1"/>
  <c r="G93" i="12" s="1"/>
  <c r="G41" i="1"/>
  <c r="G30" i="1"/>
  <c r="G61" i="1"/>
  <c r="N61" i="1"/>
  <c r="C125" i="12" s="1"/>
  <c r="G125" i="12" s="1"/>
  <c r="G71" i="1"/>
  <c r="N71" i="1"/>
  <c r="C136" i="12" s="1"/>
  <c r="G136" i="12" s="1"/>
  <c r="N83" i="1"/>
  <c r="G86" i="1"/>
  <c r="N75" i="1"/>
  <c r="C165" i="12" s="1"/>
  <c r="G76" i="1"/>
  <c r="G92" i="1"/>
  <c r="N91" i="1"/>
  <c r="N90" i="1"/>
  <c r="I51" i="71"/>
  <c r="I54" i="71" s="1"/>
  <c r="I59" i="71" s="1"/>
  <c r="K51" i="71"/>
  <c r="K54" i="71" s="1"/>
  <c r="K59" i="71" s="1"/>
  <c r="J51" i="71"/>
  <c r="J54" i="71" s="1"/>
  <c r="J59" i="71" s="1"/>
  <c r="U99" i="80"/>
  <c r="U118" i="80" s="1"/>
  <c r="U119" i="80" s="1"/>
  <c r="Z18" i="1"/>
  <c r="Z88" i="1"/>
  <c r="K89" i="72"/>
  <c r="Z32" i="1"/>
  <c r="Z22" i="1"/>
  <c r="Z10" i="1"/>
  <c r="Z99" i="1"/>
  <c r="F131" i="12"/>
  <c r="Z66" i="1" s="1"/>
  <c r="Z59" i="1"/>
  <c r="Z36" i="1"/>
  <c r="Z23" i="1"/>
  <c r="Z20" i="1"/>
  <c r="Z55" i="1"/>
  <c r="F106" i="12"/>
  <c r="Z51" i="1" s="1"/>
  <c r="Z78" i="1"/>
  <c r="F81" i="12"/>
  <c r="Z92" i="1"/>
  <c r="Z74" i="1"/>
  <c r="Z97" i="1"/>
  <c r="Z9" i="1"/>
  <c r="F26" i="12"/>
  <c r="Z13" i="1" s="1"/>
  <c r="Z93" i="1"/>
  <c r="F44" i="12"/>
  <c r="Z15" i="1" s="1"/>
  <c r="Z26" i="1"/>
  <c r="Z68" i="1"/>
  <c r="F60" i="12"/>
  <c r="Z24" i="1" s="1"/>
  <c r="F80" i="12"/>
  <c r="F143" i="12"/>
  <c r="Z72" i="1" s="1"/>
  <c r="K23" i="72"/>
  <c r="Z67" i="1"/>
  <c r="F84" i="12"/>
  <c r="Z37" i="1" s="1"/>
  <c r="Z85" i="1"/>
  <c r="Z75" i="1"/>
  <c r="F102" i="12"/>
  <c r="Z45" i="1" s="1"/>
  <c r="F34" i="12"/>
  <c r="Z14" i="1" s="1"/>
  <c r="F95" i="12"/>
  <c r="Z43" i="1" s="1"/>
  <c r="Z53" i="1"/>
  <c r="Z90" i="1"/>
  <c r="Z87" i="1"/>
  <c r="Z86" i="1"/>
  <c r="Z83" i="1"/>
  <c r="Z81" i="1"/>
  <c r="Z76" i="1"/>
  <c r="Z73" i="1"/>
  <c r="Z44" i="1"/>
  <c r="Z40" i="1"/>
  <c r="K97" i="72"/>
  <c r="F101" i="12"/>
  <c r="Z49" i="1" s="1"/>
  <c r="K60" i="72"/>
  <c r="Z21" i="1"/>
  <c r="Z8" i="1"/>
  <c r="O224" i="12"/>
  <c r="Z82" i="1"/>
  <c r="Z19" i="1"/>
  <c r="Z16" i="1"/>
  <c r="Z77" i="1"/>
  <c r="K26" i="72"/>
  <c r="F128" i="12"/>
  <c r="Z63" i="1" s="1"/>
  <c r="F142" i="12"/>
  <c r="Z71" i="1" s="1"/>
  <c r="Z94" i="1"/>
  <c r="P39" i="71"/>
  <c r="N40" i="71"/>
  <c r="N41" i="71"/>
  <c r="N33" i="71"/>
  <c r="P30" i="71"/>
  <c r="N37" i="71"/>
  <c r="P34" i="71"/>
  <c r="P35" i="71"/>
  <c r="P32" i="71"/>
  <c r="C215" i="12" l="1"/>
  <c r="G215" i="12" s="1"/>
  <c r="C216" i="12"/>
  <c r="G216" i="12" s="1"/>
  <c r="C217" i="12"/>
  <c r="G217" i="12" s="1"/>
  <c r="C218" i="12"/>
  <c r="G218" i="12" s="1"/>
  <c r="C219" i="12"/>
  <c r="G219" i="12" s="1"/>
  <c r="C220" i="12"/>
  <c r="G220" i="12" s="1"/>
  <c r="C221" i="12"/>
  <c r="G221" i="12" s="1"/>
  <c r="C222" i="12"/>
  <c r="G222" i="12" s="1"/>
  <c r="C223" i="12"/>
  <c r="G223" i="12" s="1"/>
  <c r="C213" i="12"/>
  <c r="G213" i="12" s="1"/>
  <c r="C214" i="12"/>
  <c r="G214" i="12" s="1"/>
  <c r="C211" i="12"/>
  <c r="G211" i="12" s="1"/>
  <c r="C212" i="12"/>
  <c r="G212" i="12" s="1"/>
  <c r="C190" i="12"/>
  <c r="G190" i="12" s="1"/>
  <c r="C179" i="12"/>
  <c r="G179" i="12" s="1"/>
  <c r="C182" i="12"/>
  <c r="C192" i="12"/>
  <c r="G192" i="12" s="1"/>
  <c r="C176" i="12"/>
  <c r="G176" i="12" s="1"/>
  <c r="C177" i="12"/>
  <c r="G177" i="12" s="1"/>
  <c r="C178" i="12"/>
  <c r="G178" i="12" s="1"/>
  <c r="C187" i="12"/>
  <c r="C188" i="12"/>
  <c r="G188" i="12" s="1"/>
  <c r="C189" i="12"/>
  <c r="G189" i="12" s="1"/>
  <c r="C180" i="12"/>
  <c r="G180" i="12" s="1"/>
  <c r="C186" i="12"/>
  <c r="C183" i="12"/>
  <c r="C184" i="12"/>
  <c r="C185" i="12"/>
  <c r="C207" i="12"/>
  <c r="G207" i="12" s="1"/>
  <c r="C208" i="12"/>
  <c r="G208" i="12" s="1"/>
  <c r="C175" i="12"/>
  <c r="G175" i="12" s="1"/>
  <c r="C75" i="69" s="1"/>
  <c r="C173" i="12"/>
  <c r="G173" i="12" s="1"/>
  <c r="C174" i="12"/>
  <c r="G174" i="12" s="1"/>
  <c r="C79" i="69" s="1"/>
  <c r="C167" i="12"/>
  <c r="G167" i="12" s="1"/>
  <c r="C168" i="12"/>
  <c r="G168" i="12" s="1"/>
  <c r="C169" i="12"/>
  <c r="G169" i="12" s="1"/>
  <c r="C170" i="12"/>
  <c r="C171" i="12"/>
  <c r="C172" i="12"/>
  <c r="C205" i="12"/>
  <c r="G205" i="12" s="1"/>
  <c r="C206" i="12"/>
  <c r="G206" i="12" s="1"/>
  <c r="C163" i="12"/>
  <c r="G163" i="12" s="1"/>
  <c r="C164" i="12"/>
  <c r="G164" i="12" s="1"/>
  <c r="C166" i="12"/>
  <c r="G166" i="12" s="1"/>
  <c r="C202" i="12"/>
  <c r="G202" i="12" s="1"/>
  <c r="C203" i="12"/>
  <c r="G203" i="12" s="1"/>
  <c r="C204" i="12"/>
  <c r="G204" i="12" s="1"/>
  <c r="C210" i="12"/>
  <c r="G210" i="12" s="1"/>
  <c r="C209" i="12"/>
  <c r="G209" i="12" s="1"/>
  <c r="C21" i="12"/>
  <c r="G21" i="12" s="1"/>
  <c r="C73" i="69" s="1"/>
  <c r="C191" i="12"/>
  <c r="G191" i="12" s="1"/>
  <c r="R37" i="71"/>
  <c r="S37" i="71"/>
  <c r="D7" i="40"/>
  <c r="D6" i="40"/>
  <c r="D8" i="40"/>
  <c r="D5" i="40"/>
  <c r="C19" i="12"/>
  <c r="G19" i="12" s="1"/>
  <c r="C13" i="12"/>
  <c r="G13" i="12" s="1"/>
  <c r="C162" i="12"/>
  <c r="G162" i="12" s="1"/>
  <c r="C106" i="12"/>
  <c r="G106" i="12" s="1"/>
  <c r="C149" i="69" s="1"/>
  <c r="C22" i="12"/>
  <c r="G22" i="12" s="1"/>
  <c r="G21" i="40"/>
  <c r="O113" i="75"/>
  <c r="G182" i="12"/>
  <c r="C18" i="12"/>
  <c r="G18" i="12" s="1"/>
  <c r="R34" i="71"/>
  <c r="S34" i="71"/>
  <c r="S35" i="71"/>
  <c r="R35" i="71"/>
  <c r="R33" i="71"/>
  <c r="S33" i="71"/>
  <c r="M113" i="75"/>
  <c r="C161" i="12"/>
  <c r="G161" i="12" s="1"/>
  <c r="C37" i="12"/>
  <c r="G37" i="12" s="1"/>
  <c r="G24" i="40"/>
  <c r="G14" i="40"/>
  <c r="C145" i="12"/>
  <c r="G145" i="12" s="1"/>
  <c r="C149" i="12"/>
  <c r="G149" i="12" s="1"/>
  <c r="C20" i="12"/>
  <c r="G20" i="12" s="1"/>
  <c r="C139" i="12"/>
  <c r="G139" i="12" s="1"/>
  <c r="C56" i="12"/>
  <c r="G56" i="12" s="1"/>
  <c r="C93" i="69"/>
  <c r="P113" i="75"/>
  <c r="Z24" i="75"/>
  <c r="F25" i="40"/>
  <c r="X11" i="75"/>
  <c r="I12" i="72" s="1"/>
  <c r="L113" i="75"/>
  <c r="X12" i="75"/>
  <c r="I13" i="72" s="1"/>
  <c r="F21" i="40"/>
  <c r="Q113" i="75"/>
  <c r="C116" i="69"/>
  <c r="S39" i="71"/>
  <c r="R39" i="71"/>
  <c r="S32" i="71"/>
  <c r="R32" i="71"/>
  <c r="F15" i="40"/>
  <c r="C148" i="12"/>
  <c r="G148" i="12" s="1"/>
  <c r="F19" i="40"/>
  <c r="C147" i="12"/>
  <c r="G147" i="12" s="1"/>
  <c r="F14" i="40"/>
  <c r="R113" i="75"/>
  <c r="F22" i="40"/>
  <c r="G25" i="40"/>
  <c r="C44" i="12"/>
  <c r="G44" i="12" s="1"/>
  <c r="X10" i="75"/>
  <c r="I11" i="72" s="1"/>
  <c r="G26" i="40"/>
  <c r="F17" i="40"/>
  <c r="H25" i="40"/>
  <c r="G27" i="40"/>
  <c r="F26" i="40"/>
  <c r="C146" i="12"/>
  <c r="G146" i="12" s="1"/>
  <c r="C34" i="12"/>
  <c r="G34" i="12" s="1"/>
  <c r="C63" i="69" s="1"/>
  <c r="C158" i="12"/>
  <c r="G158" i="12" s="1"/>
  <c r="C159" i="12"/>
  <c r="G159" i="12" s="1"/>
  <c r="G29" i="40"/>
  <c r="G16" i="40"/>
  <c r="F29" i="40"/>
  <c r="G19" i="40"/>
  <c r="C113" i="12"/>
  <c r="G113" i="12" s="1"/>
  <c r="C114" i="12"/>
  <c r="G114" i="12" s="1"/>
  <c r="C17" i="12"/>
  <c r="G17" i="12" s="1"/>
  <c r="C72" i="69" s="1"/>
  <c r="C16" i="12"/>
  <c r="G16" i="12" s="1"/>
  <c r="C14" i="12"/>
  <c r="G14" i="12" s="1"/>
  <c r="C15" i="12"/>
  <c r="G15" i="12" s="1"/>
  <c r="F30" i="40"/>
  <c r="F18" i="40"/>
  <c r="F28" i="40"/>
  <c r="G30" i="40"/>
  <c r="G23" i="40"/>
  <c r="S21" i="75"/>
  <c r="T4" i="75"/>
  <c r="S20" i="75"/>
  <c r="S19" i="75"/>
  <c r="I3" i="72"/>
  <c r="G17" i="40"/>
  <c r="F24" i="40"/>
  <c r="G28" i="40"/>
  <c r="F23" i="40"/>
  <c r="F27" i="40"/>
  <c r="Z47" i="75"/>
  <c r="Z25" i="75" s="1"/>
  <c r="G22" i="40"/>
  <c r="G15" i="40"/>
  <c r="F20" i="40"/>
  <c r="G18" i="40"/>
  <c r="H17" i="40"/>
  <c r="H19" i="40"/>
  <c r="H20" i="40"/>
  <c r="H23" i="40"/>
  <c r="H14" i="40"/>
  <c r="H26" i="40"/>
  <c r="H24" i="40"/>
  <c r="H15" i="40"/>
  <c r="H30" i="40"/>
  <c r="H27" i="40"/>
  <c r="R40" i="71"/>
  <c r="S40" i="71"/>
  <c r="N42" i="71"/>
  <c r="R41" i="71"/>
  <c r="S41" i="71"/>
  <c r="R30" i="71"/>
  <c r="S30" i="71"/>
  <c r="P42" i="71"/>
  <c r="H21" i="40"/>
  <c r="H16" i="40"/>
  <c r="H29" i="40"/>
  <c r="H22" i="40"/>
  <c r="H18" i="40"/>
  <c r="Z35" i="1"/>
  <c r="C122" i="12"/>
  <c r="G122" i="12" s="1"/>
  <c r="C123" i="12"/>
  <c r="G123" i="12" s="1"/>
  <c r="C108" i="69"/>
  <c r="C103" i="69"/>
  <c r="C109" i="69"/>
  <c r="C105" i="69"/>
  <c r="C111" i="69"/>
  <c r="C107" i="69"/>
  <c r="C113" i="69"/>
  <c r="C97" i="69"/>
  <c r="C102" i="69"/>
  <c r="C104" i="69"/>
  <c r="C106" i="69"/>
  <c r="C95" i="69"/>
  <c r="C96" i="69"/>
  <c r="C101" i="69"/>
  <c r="C98" i="69"/>
  <c r="C110" i="69"/>
  <c r="C99" i="69"/>
  <c r="C114" i="69"/>
  <c r="C100" i="69"/>
  <c r="C112" i="69"/>
  <c r="C59" i="12"/>
  <c r="G59" i="12" s="1"/>
  <c r="C64" i="12"/>
  <c r="G64" i="12" s="1"/>
  <c r="C62" i="12"/>
  <c r="G62" i="12" s="1"/>
  <c r="C63" i="12"/>
  <c r="G63" i="12" s="1"/>
  <c r="G184" i="12"/>
  <c r="G187" i="12"/>
  <c r="C42" i="12"/>
  <c r="G42" i="12" s="1"/>
  <c r="C41" i="12"/>
  <c r="G41" i="12" s="1"/>
  <c r="C36" i="12"/>
  <c r="G36" i="12" s="1"/>
  <c r="G186" i="12"/>
  <c r="C38" i="12"/>
  <c r="G38" i="12" s="1"/>
  <c r="G183" i="12"/>
  <c r="C40" i="12"/>
  <c r="G40" i="12" s="1"/>
  <c r="G185" i="12"/>
  <c r="C39" i="12"/>
  <c r="G39" i="12" s="1"/>
  <c r="C142" i="12"/>
  <c r="G142" i="12" s="1"/>
  <c r="C141" i="12"/>
  <c r="G141" i="12" s="1"/>
  <c r="C80" i="69" s="1"/>
  <c r="C117" i="12"/>
  <c r="G117" i="12" s="1"/>
  <c r="C118" i="12"/>
  <c r="G118" i="12" s="1"/>
  <c r="C120" i="12"/>
  <c r="G120" i="12" s="1"/>
  <c r="C119" i="12"/>
  <c r="G119" i="12" s="1"/>
  <c r="C115" i="12"/>
  <c r="G115" i="12" s="1"/>
  <c r="C116" i="12"/>
  <c r="G116" i="12" s="1"/>
  <c r="C135" i="12"/>
  <c r="G135" i="12" s="1"/>
  <c r="C58" i="12"/>
  <c r="G58" i="12" s="1"/>
  <c r="C26" i="12"/>
  <c r="G26" i="12" s="1"/>
  <c r="C32" i="12"/>
  <c r="G32" i="12" s="1"/>
  <c r="C25" i="12"/>
  <c r="G25" i="12" s="1"/>
  <c r="C31" i="12"/>
  <c r="G31" i="12" s="1"/>
  <c r="C27" i="12"/>
  <c r="G27" i="12" s="1"/>
  <c r="C28" i="12"/>
  <c r="G28" i="12" s="1"/>
  <c r="C29" i="12"/>
  <c r="G29" i="12" s="1"/>
  <c r="C30" i="12"/>
  <c r="G30" i="12" s="1"/>
  <c r="C33" i="12"/>
  <c r="G33" i="12" s="1"/>
  <c r="C82" i="12"/>
  <c r="G82" i="12" s="1"/>
  <c r="C83" i="12"/>
  <c r="G83" i="12" s="1"/>
  <c r="C137" i="12"/>
  <c r="G137" i="12" s="1"/>
  <c r="C138" i="12"/>
  <c r="G138" i="12" s="1"/>
  <c r="G181" i="12"/>
  <c r="C125" i="69"/>
  <c r="C134" i="12"/>
  <c r="G134" i="12" s="1"/>
  <c r="C132" i="12"/>
  <c r="G132" i="12" s="1"/>
  <c r="C110" i="12"/>
  <c r="G110" i="12" s="1"/>
  <c r="C111" i="12"/>
  <c r="G111" i="12" s="1"/>
  <c r="C109" i="12"/>
  <c r="G109" i="12" s="1"/>
  <c r="C132" i="69" s="1"/>
  <c r="C127" i="12"/>
  <c r="G127" i="12" s="1"/>
  <c r="C129" i="12"/>
  <c r="G129" i="12" s="1"/>
  <c r="C152" i="12"/>
  <c r="G152" i="12" s="1"/>
  <c r="C144" i="12"/>
  <c r="G144" i="12" s="1"/>
  <c r="C150" i="12"/>
  <c r="G150" i="12" s="1"/>
  <c r="C66" i="12"/>
  <c r="G66" i="12" s="1"/>
  <c r="C67" i="12"/>
  <c r="G67" i="12" s="1"/>
  <c r="C65" i="12"/>
  <c r="G65" i="12" s="1"/>
  <c r="C39" i="69"/>
  <c r="C147" i="69"/>
  <c r="C24" i="69"/>
  <c r="C27" i="69"/>
  <c r="C8" i="69"/>
  <c r="C42" i="69"/>
  <c r="C35" i="69"/>
  <c r="C4" i="69"/>
  <c r="C19" i="69"/>
  <c r="C11" i="69"/>
  <c r="C45" i="69"/>
  <c r="C5" i="69"/>
  <c r="C31" i="69"/>
  <c r="C22" i="69"/>
  <c r="C13" i="69"/>
  <c r="C16" i="69"/>
  <c r="C40" i="69"/>
  <c r="C33" i="69"/>
  <c r="C25" i="69"/>
  <c r="C28" i="69"/>
  <c r="C9" i="69"/>
  <c r="C43" i="69"/>
  <c r="C36" i="69"/>
  <c r="C29" i="69"/>
  <c r="C41" i="69"/>
  <c r="C34" i="69"/>
  <c r="C14" i="69"/>
  <c r="C38" i="69"/>
  <c r="C48" i="69"/>
  <c r="C44" i="69"/>
  <c r="C26" i="69"/>
  <c r="C7" i="69"/>
  <c r="C10" i="69"/>
  <c r="C154" i="69"/>
  <c r="C153" i="69"/>
  <c r="C12" i="69"/>
  <c r="C46" i="69"/>
  <c r="C15" i="69"/>
  <c r="C47" i="69"/>
  <c r="C37" i="69"/>
  <c r="C23" i="69"/>
  <c r="C6" i="69"/>
  <c r="C30" i="69"/>
  <c r="C20" i="69"/>
  <c r="C146" i="69"/>
  <c r="C32" i="69"/>
  <c r="C21" i="69"/>
  <c r="C48" i="12"/>
  <c r="G48" i="12" s="1"/>
  <c r="C47" i="12"/>
  <c r="G47" i="12" s="1"/>
  <c r="C46" i="12"/>
  <c r="G46" i="12" s="1"/>
  <c r="C148" i="69"/>
  <c r="C66" i="69"/>
  <c r="C64" i="69"/>
  <c r="C65" i="69"/>
  <c r="C131" i="12"/>
  <c r="G131" i="12" s="1"/>
  <c r="C133" i="12"/>
  <c r="G133" i="12" s="1"/>
  <c r="C155" i="12"/>
  <c r="G155" i="12" s="1"/>
  <c r="G165" i="12"/>
  <c r="C153" i="12"/>
  <c r="G153" i="12" s="1"/>
  <c r="C156" i="12"/>
  <c r="G156" i="12" s="1"/>
  <c r="C154" i="12"/>
  <c r="G154" i="12" s="1"/>
  <c r="C157" i="12"/>
  <c r="G157" i="12" s="1"/>
  <c r="C81" i="12"/>
  <c r="G81" i="12" s="1"/>
  <c r="C80" i="12"/>
  <c r="G80" i="12" s="1"/>
  <c r="C17" i="69"/>
  <c r="C18" i="69"/>
  <c r="C92" i="12"/>
  <c r="G92" i="12" s="1"/>
  <c r="C87" i="12"/>
  <c r="G87" i="12" s="1"/>
  <c r="C90" i="12"/>
  <c r="G90" i="12" s="1"/>
  <c r="C91" i="12"/>
  <c r="G91" i="12" s="1"/>
  <c r="C88" i="12"/>
  <c r="G88" i="12" s="1"/>
  <c r="C89" i="12"/>
  <c r="G89" i="12" s="1"/>
  <c r="C97" i="12"/>
  <c r="G97" i="12" s="1"/>
  <c r="C102" i="12"/>
  <c r="G102" i="12" s="1"/>
  <c r="C51" i="12"/>
  <c r="G51" i="12" s="1"/>
  <c r="C52" i="12"/>
  <c r="G52" i="12" s="1"/>
  <c r="C49" i="12"/>
  <c r="G49" i="12" s="1"/>
  <c r="C50" i="12"/>
  <c r="G50" i="12" s="1"/>
  <c r="C73" i="12"/>
  <c r="G73" i="12" s="1"/>
  <c r="C74" i="12"/>
  <c r="G74" i="12" s="1"/>
  <c r="C87" i="69" s="1"/>
  <c r="C72" i="12"/>
  <c r="G72" i="12" s="1"/>
  <c r="C75" i="12"/>
  <c r="G75" i="12" s="1"/>
  <c r="C77" i="12"/>
  <c r="G77" i="12" s="1"/>
  <c r="C76" i="12"/>
  <c r="G76" i="12" s="1"/>
  <c r="C9" i="12"/>
  <c r="G9" i="12" s="1"/>
  <c r="C11" i="12"/>
  <c r="G11" i="12" s="1"/>
  <c r="C10" i="12"/>
  <c r="G10" i="12" s="1"/>
  <c r="C8" i="12"/>
  <c r="G8" i="12" s="1"/>
  <c r="C69" i="69" s="1"/>
  <c r="C103" i="12"/>
  <c r="G103" i="12" s="1"/>
  <c r="C101" i="12"/>
  <c r="G101" i="12" s="1"/>
  <c r="C118" i="69"/>
  <c r="G172" i="12"/>
  <c r="G170" i="12"/>
  <c r="G171" i="12"/>
  <c r="C104" i="12"/>
  <c r="G104" i="12" s="1"/>
  <c r="C96" i="12"/>
  <c r="G96" i="12" s="1"/>
  <c r="C53" i="12"/>
  <c r="G53" i="12" s="1"/>
  <c r="C54" i="12"/>
  <c r="G54" i="12" s="1"/>
  <c r="C55" i="12"/>
  <c r="G55" i="12" s="1"/>
  <c r="F45" i="12"/>
  <c r="Z17" i="1" s="1"/>
  <c r="C74" i="69" l="1"/>
  <c r="C145" i="69"/>
  <c r="C78" i="69"/>
  <c r="C77" i="69"/>
  <c r="K115" i="72"/>
  <c r="K8" i="72"/>
  <c r="C76" i="69"/>
  <c r="C141" i="69"/>
  <c r="C123" i="69"/>
  <c r="C140" i="69"/>
  <c r="C139" i="69"/>
  <c r="C138" i="69"/>
  <c r="C144" i="69"/>
  <c r="C142" i="69"/>
  <c r="C143" i="69"/>
  <c r="F31" i="40"/>
  <c r="G31" i="40"/>
  <c r="Z100" i="1"/>
  <c r="C62" i="69"/>
  <c r="C60" i="69"/>
  <c r="C61" i="69"/>
  <c r="C59" i="69"/>
  <c r="T21" i="75"/>
  <c r="T19" i="75"/>
  <c r="U4" i="75"/>
  <c r="T20" i="75"/>
  <c r="S113" i="75"/>
  <c r="H31" i="40"/>
  <c r="S42" i="71"/>
  <c r="R42" i="71"/>
  <c r="F224" i="12"/>
  <c r="C90" i="69"/>
  <c r="C91" i="69"/>
  <c r="C67" i="69"/>
  <c r="C68" i="69"/>
  <c r="C88" i="69"/>
  <c r="C89" i="69"/>
  <c r="C152" i="69"/>
  <c r="C115" i="69"/>
  <c r="C70" i="69"/>
  <c r="C92" i="69"/>
  <c r="C71" i="69"/>
  <c r="C150" i="69"/>
  <c r="C121" i="69"/>
  <c r="C122" i="69"/>
  <c r="C82" i="69"/>
  <c r="C83" i="69"/>
  <c r="C81" i="69"/>
  <c r="C119" i="69"/>
  <c r="C120" i="69"/>
  <c r="C127" i="69"/>
  <c r="C126" i="69"/>
  <c r="C55" i="69"/>
  <c r="C56" i="69"/>
  <c r="C155" i="69"/>
  <c r="C52" i="69"/>
  <c r="C53" i="69"/>
  <c r="C49" i="69"/>
  <c r="C50" i="69"/>
  <c r="C51" i="69"/>
  <c r="C54" i="69"/>
  <c r="C57" i="69"/>
  <c r="C58" i="69"/>
  <c r="C85" i="69"/>
  <c r="C86" i="69"/>
  <c r="C84" i="69"/>
  <c r="V4" i="75" l="1"/>
  <c r="U20" i="75"/>
  <c r="U19" i="75"/>
  <c r="U21" i="75"/>
  <c r="T113" i="75"/>
  <c r="U113" i="75" l="1"/>
  <c r="V21" i="75"/>
  <c r="V20" i="75"/>
  <c r="W4" i="75"/>
  <c r="V19" i="75"/>
  <c r="V113" i="75" l="1"/>
  <c r="W19" i="75"/>
  <c r="X19" i="75" s="1"/>
  <c r="I20" i="72" s="1"/>
  <c r="W20" i="75"/>
  <c r="X20" i="75" s="1"/>
  <c r="I21" i="72" s="1"/>
  <c r="W21" i="75"/>
  <c r="X21" i="75" s="1"/>
  <c r="I22" i="72" s="1"/>
  <c r="X4" i="75"/>
  <c r="I5" i="72" l="1"/>
  <c r="I115" i="72" s="1"/>
  <c r="Z21" i="75"/>
  <c r="W113" i="75"/>
  <c r="X113" i="75" s="1"/>
  <c r="Z23" i="75" l="1"/>
  <c r="Z26" i="75" s="1"/>
  <c r="Z28" i="75" s="1"/>
  <c r="AC38" i="75" s="1"/>
  <c r="Z115" i="75"/>
</calcChain>
</file>

<file path=xl/comments1.xml><?xml version="1.0" encoding="utf-8"?>
<comments xmlns="http://schemas.openxmlformats.org/spreadsheetml/2006/main">
  <authors>
    <author>Juan Diaz</author>
  </authors>
  <commentList>
    <comment ref="O91" authorId="0" shapeId="0">
      <text>
        <r>
          <rPr>
            <b/>
            <sz val="9"/>
            <color indexed="81"/>
            <rFont val="Tahoma"/>
            <family val="2"/>
          </rPr>
          <t>Juan Diaz:</t>
        </r>
        <r>
          <rPr>
            <sz val="9"/>
            <color indexed="81"/>
            <rFont val="Tahoma"/>
            <family val="2"/>
          </rPr>
          <t xml:space="preserve">
Agregar indicador estándar
</t>
        </r>
      </text>
    </comment>
  </commentList>
</comments>
</file>

<file path=xl/comments2.xml><?xml version="1.0" encoding="utf-8"?>
<comments xmlns="http://schemas.openxmlformats.org/spreadsheetml/2006/main">
  <authors>
    <author>Ilka Gonzalez</author>
    <author>Dorifer Peña Espinal</author>
  </authors>
  <commentList>
    <comment ref="G6" authorId="0" shapeId="0">
      <text>
        <r>
          <rPr>
            <sz val="9"/>
            <color indexed="81"/>
            <rFont val="Tahoma"/>
            <family val="2"/>
          </rPr>
          <t xml:space="preserve">Inicia siglas de la dependencia, numeración resultado esperado, numeración producto y secuencia actividades para el producto.
Ej.: Dirección de Planificación
Línea Estratégica 1
Resultado Esperado 1
Producto 1
Actividad 1
Sería: </t>
        </r>
        <r>
          <rPr>
            <b/>
            <sz val="9"/>
            <color indexed="81"/>
            <rFont val="Tahoma"/>
            <family val="2"/>
          </rPr>
          <t>DP1.1.1.1</t>
        </r>
      </text>
    </comment>
    <comment ref="E223" authorId="1" shapeId="0">
      <text>
        <r>
          <rPr>
            <b/>
            <sz val="9"/>
            <color indexed="81"/>
            <rFont val="Tahoma"/>
            <charset val="1"/>
          </rPr>
          <t>Dorifer Peña Espinal:</t>
        </r>
        <r>
          <rPr>
            <sz val="9"/>
            <color indexed="81"/>
            <rFont val="Tahoma"/>
            <charset val="1"/>
          </rPr>
          <t xml:space="preserve">
160 habladores, cartonite troquelaso 4 x 4 pulgadas </t>
        </r>
      </text>
    </comment>
  </commentList>
</comments>
</file>

<file path=xl/comments3.xml><?xml version="1.0" encoding="utf-8"?>
<comments xmlns="http://schemas.openxmlformats.org/spreadsheetml/2006/main">
  <authors>
    <author>Juan Diaz</author>
  </authors>
  <commentList>
    <comment ref="I19" authorId="0" shapeId="0">
      <text>
        <r>
          <rPr>
            <b/>
            <sz val="9"/>
            <color indexed="81"/>
            <rFont val="Tahoma"/>
            <family val="2"/>
          </rPr>
          <t>Juan Diaz:</t>
        </r>
        <r>
          <rPr>
            <sz val="9"/>
            <color indexed="81"/>
            <rFont val="Tahoma"/>
            <family val="2"/>
          </rPr>
          <t xml:space="preserve">
Reparaciones de baños torre ss</t>
        </r>
      </text>
    </comment>
    <comment ref="I39" authorId="0" shapeId="0">
      <text>
        <r>
          <rPr>
            <b/>
            <sz val="9"/>
            <color indexed="81"/>
            <rFont val="Tahoma"/>
            <family val="2"/>
          </rPr>
          <t>Juan Diaz:</t>
        </r>
        <r>
          <rPr>
            <sz val="9"/>
            <color indexed="81"/>
            <rFont val="Tahoma"/>
            <family val="2"/>
          </rPr>
          <t xml:space="preserve">
Congreso y cobertura
</t>
        </r>
      </text>
    </comment>
    <comment ref="E52" authorId="0" shapeId="0">
      <text>
        <r>
          <rPr>
            <b/>
            <sz val="9"/>
            <color indexed="81"/>
            <rFont val="Tahoma"/>
            <family val="2"/>
          </rPr>
          <t>Juan Diaz:</t>
        </r>
        <r>
          <rPr>
            <sz val="9"/>
            <color indexed="81"/>
            <rFont val="Tahoma"/>
            <family val="2"/>
          </rPr>
          <t xml:space="preserve">
Dividir por ítem con compras</t>
        </r>
      </text>
    </comment>
    <comment ref="H65" authorId="0" shapeId="0">
      <text>
        <r>
          <rPr>
            <b/>
            <sz val="9"/>
            <color indexed="81"/>
            <rFont val="Tahoma"/>
            <family val="2"/>
          </rPr>
          <t>Juan Diaz:Desagregar en pacc consumible médicos</t>
        </r>
      </text>
    </comment>
    <comment ref="H82" authorId="0" shapeId="0">
      <text>
        <r>
          <rPr>
            <b/>
            <sz val="9"/>
            <color indexed="81"/>
            <rFont val="Tahoma"/>
            <family val="2"/>
          </rPr>
          <t>Juan Diaz:</t>
        </r>
        <r>
          <rPr>
            <sz val="9"/>
            <color indexed="81"/>
            <rFont val="Tahoma"/>
            <family val="2"/>
          </rPr>
          <t xml:space="preserve">
1000000</t>
        </r>
      </text>
    </comment>
    <comment ref="H84" authorId="0" shapeId="0">
      <text>
        <r>
          <rPr>
            <b/>
            <sz val="9"/>
            <color indexed="81"/>
            <rFont val="Tahoma"/>
            <family val="2"/>
          </rPr>
          <t>Juan Diaz:</t>
        </r>
        <r>
          <rPr>
            <sz val="9"/>
            <color indexed="81"/>
            <rFont val="Tahoma"/>
            <family val="2"/>
          </rPr>
          <t xml:space="preserve">
1200000
</t>
        </r>
      </text>
    </comment>
    <comment ref="H90" authorId="0" shapeId="0">
      <text>
        <r>
          <rPr>
            <b/>
            <sz val="9"/>
            <color indexed="81"/>
            <rFont val="Tahoma"/>
            <family val="2"/>
          </rPr>
          <t>Juan Diaz:</t>
        </r>
        <r>
          <rPr>
            <sz val="9"/>
            <color indexed="81"/>
            <rFont val="Tahoma"/>
            <family val="2"/>
          </rPr>
          <t xml:space="preserve">
Segregar por actividad, insumo y fecha</t>
        </r>
      </text>
    </comment>
    <comment ref="H91" authorId="0" shapeId="0">
      <text>
        <r>
          <rPr>
            <b/>
            <sz val="9"/>
            <color indexed="81"/>
            <rFont val="Tahoma"/>
            <family val="2"/>
          </rPr>
          <t>Juan Diaz:</t>
        </r>
        <r>
          <rPr>
            <sz val="9"/>
            <color indexed="81"/>
            <rFont val="Tahoma"/>
            <family val="2"/>
          </rPr>
          <t xml:space="preserve">
Segregar por actividad, insumo y fecha</t>
        </r>
      </text>
    </comment>
    <comment ref="H92" authorId="0" shapeId="0">
      <text>
        <r>
          <rPr>
            <b/>
            <sz val="9"/>
            <color indexed="81"/>
            <rFont val="Tahoma"/>
            <family val="2"/>
          </rPr>
          <t>Juan Diaz:</t>
        </r>
        <r>
          <rPr>
            <sz val="9"/>
            <color indexed="81"/>
            <rFont val="Tahoma"/>
            <family val="2"/>
          </rPr>
          <t xml:space="preserve">
Diplomados, cursos, talleres y postgrado</t>
        </r>
      </text>
    </comment>
    <comment ref="E118" authorId="0" shapeId="0">
      <text>
        <r>
          <rPr>
            <b/>
            <sz val="9"/>
            <color indexed="81"/>
            <rFont val="Tahoma"/>
            <family val="2"/>
          </rPr>
          <t>Juan Diaz:</t>
        </r>
        <r>
          <rPr>
            <sz val="9"/>
            <color indexed="81"/>
            <rFont val="Tahoma"/>
            <family val="2"/>
          </rPr>
          <t xml:space="preserve">
</t>
        </r>
      </text>
    </comment>
    <comment ref="H121" authorId="0" shapeId="0">
      <text>
        <r>
          <rPr>
            <b/>
            <sz val="11"/>
            <color indexed="81"/>
            <rFont val="Tahoma"/>
            <family val="2"/>
          </rPr>
          <t>Juan Diaz:</t>
        </r>
        <r>
          <rPr>
            <sz val="11"/>
            <color indexed="81"/>
            <rFont val="Tahoma"/>
            <family val="2"/>
          </rPr>
          <t xml:space="preserve">
sistema automatizado pleno</t>
        </r>
      </text>
    </comment>
    <comment ref="I121" authorId="0" shapeId="0">
      <text>
        <r>
          <rPr>
            <b/>
            <sz val="9"/>
            <color indexed="81"/>
            <rFont val="Tahoma"/>
            <family val="2"/>
          </rPr>
          <t>Juan Diaz:</t>
        </r>
        <r>
          <rPr>
            <sz val="9"/>
            <color indexed="81"/>
            <rFont val="Tahoma"/>
            <family val="2"/>
          </rPr>
          <t xml:space="preserve">
2000000</t>
        </r>
      </text>
    </comment>
    <comment ref="H123" authorId="0" shapeId="0">
      <text>
        <r>
          <rPr>
            <b/>
            <sz val="9"/>
            <color indexed="81"/>
            <rFont val="Tahoma"/>
            <family val="2"/>
          </rPr>
          <t>Juan Diaz:</t>
        </r>
        <r>
          <rPr>
            <sz val="9"/>
            <color indexed="81"/>
            <rFont val="Tahoma"/>
            <family val="2"/>
          </rPr>
          <t xml:space="preserve">
4750000</t>
        </r>
      </text>
    </comment>
    <comment ref="D124" authorId="0" shapeId="0">
      <text>
        <r>
          <rPr>
            <b/>
            <sz val="9"/>
            <color indexed="81"/>
            <rFont val="Tahoma"/>
            <family val="2"/>
          </rPr>
          <t>Juan Diaz:</t>
        </r>
        <r>
          <rPr>
            <sz val="9"/>
            <color indexed="81"/>
            <rFont val="Tahoma"/>
            <family val="2"/>
          </rPr>
          <t xml:space="preserve">
Datos del programa educativo costo hasta el viernes</t>
        </r>
      </text>
    </comment>
    <comment ref="H124" authorId="0" shapeId="0">
      <text>
        <r>
          <rPr>
            <b/>
            <sz val="9"/>
            <color indexed="81"/>
            <rFont val="Tahoma"/>
            <family val="2"/>
          </rPr>
          <t>Juan Diaz:</t>
        </r>
        <r>
          <rPr>
            <sz val="9"/>
            <color indexed="81"/>
            <rFont val="Tahoma"/>
            <family val="2"/>
          </rPr>
          <t xml:space="preserve">
Cultura en seguridad social 10,000,000.00</t>
        </r>
      </text>
    </comment>
    <comment ref="D127" authorId="0" shapeId="0">
      <text>
        <r>
          <rPr>
            <b/>
            <sz val="9"/>
            <color indexed="81"/>
            <rFont val="Tahoma"/>
            <family val="2"/>
          </rPr>
          <t>Juan Diaz:</t>
        </r>
        <r>
          <rPr>
            <sz val="9"/>
            <color indexed="81"/>
            <rFont val="Tahoma"/>
            <family val="2"/>
          </rPr>
          <t xml:space="preserve">
agregar costo de auditorias</t>
        </r>
      </text>
    </comment>
    <comment ref="D142" authorId="0" shapeId="0">
      <text>
        <r>
          <rPr>
            <b/>
            <sz val="9"/>
            <color indexed="81"/>
            <rFont val="Tahoma"/>
            <family val="2"/>
          </rPr>
          <t>Juan Diaz:</t>
        </r>
        <r>
          <rPr>
            <sz val="9"/>
            <color indexed="81"/>
            <rFont val="Tahoma"/>
            <family val="2"/>
          </rPr>
          <t xml:space="preserve">
agregar costo de auditorias</t>
        </r>
      </text>
    </comment>
    <comment ref="D143" authorId="0" shapeId="0">
      <text>
        <r>
          <rPr>
            <b/>
            <sz val="9"/>
            <color indexed="81"/>
            <rFont val="Tahoma"/>
            <family val="2"/>
          </rPr>
          <t>Juan Diaz:</t>
        </r>
        <r>
          <rPr>
            <sz val="9"/>
            <color indexed="81"/>
            <rFont val="Tahoma"/>
            <family val="2"/>
          </rPr>
          <t xml:space="preserve">
agregar costo de auditorias</t>
        </r>
      </text>
    </comment>
    <comment ref="D144" authorId="0" shapeId="0">
      <text>
        <r>
          <rPr>
            <b/>
            <sz val="9"/>
            <color indexed="81"/>
            <rFont val="Tahoma"/>
            <family val="2"/>
          </rPr>
          <t>Juan Diaz:</t>
        </r>
        <r>
          <rPr>
            <sz val="9"/>
            <color indexed="81"/>
            <rFont val="Tahoma"/>
            <family val="2"/>
          </rPr>
          <t xml:space="preserve">
agregar costo de auditorias</t>
        </r>
      </text>
    </comment>
    <comment ref="I146" authorId="0" shapeId="0">
      <text>
        <r>
          <rPr>
            <b/>
            <sz val="9"/>
            <color indexed="81"/>
            <rFont val="Tahoma"/>
            <family val="2"/>
          </rPr>
          <t>Juan Diaz:</t>
        </r>
        <r>
          <rPr>
            <sz val="9"/>
            <color indexed="81"/>
            <rFont val="Tahoma"/>
            <family val="2"/>
          </rPr>
          <t xml:space="preserve">
Nuevo almacen + desglose alquileres.</t>
        </r>
      </text>
    </comment>
    <comment ref="H148" authorId="0" shapeId="0">
      <text>
        <r>
          <rPr>
            <b/>
            <sz val="11"/>
            <color indexed="81"/>
            <rFont val="Tahoma"/>
            <family val="2"/>
          </rPr>
          <t>Juan Diaz:</t>
        </r>
        <r>
          <rPr>
            <sz val="11"/>
            <color indexed="81"/>
            <rFont val="Tahoma"/>
            <family val="2"/>
          </rPr>
          <t xml:space="preserve">
Proyección de luis 36000000</t>
        </r>
      </text>
    </comment>
    <comment ref="I148" authorId="0" shapeId="0">
      <text>
        <r>
          <rPr>
            <b/>
            <sz val="11"/>
            <color indexed="81"/>
            <rFont val="Tahoma"/>
            <family val="2"/>
          </rPr>
          <t>Juan Diaz:</t>
        </r>
        <r>
          <rPr>
            <sz val="11"/>
            <color indexed="81"/>
            <rFont val="Tahoma"/>
            <family val="2"/>
          </rPr>
          <t xml:space="preserve">
Completar 3millones con saldo de balances iniciales</t>
        </r>
      </text>
    </comment>
    <comment ref="I149" authorId="0" shapeId="0">
      <text>
        <r>
          <rPr>
            <b/>
            <sz val="11"/>
            <color indexed="81"/>
            <rFont val="Tahoma"/>
            <family val="2"/>
          </rPr>
          <t>Juan Diaz
2500000</t>
        </r>
      </text>
    </comment>
    <comment ref="N149" authorId="0" shapeId="0">
      <text>
        <r>
          <rPr>
            <b/>
            <sz val="9"/>
            <color indexed="81"/>
            <rFont val="Tahoma"/>
            <family val="2"/>
          </rPr>
          <t>Juan Diaz:</t>
        </r>
        <r>
          <rPr>
            <sz val="9"/>
            <color indexed="81"/>
            <rFont val="Tahoma"/>
            <family val="2"/>
          </rPr>
          <t xml:space="preserve">
Definir para pacc por tipo de actividad</t>
        </r>
      </text>
    </comment>
    <comment ref="H152" authorId="0" shapeId="0">
      <text>
        <r>
          <rPr>
            <b/>
            <sz val="9"/>
            <color indexed="81"/>
            <rFont val="Tahoma"/>
            <family val="2"/>
          </rPr>
          <t>Juan Diaz:</t>
        </r>
        <r>
          <rPr>
            <sz val="9"/>
            <color indexed="81"/>
            <rFont val="Tahoma"/>
            <family val="2"/>
          </rPr>
          <t xml:space="preserve">
41176.47</t>
        </r>
      </text>
    </comment>
  </commentList>
</comments>
</file>

<file path=xl/comments4.xml><?xml version="1.0" encoding="utf-8"?>
<comments xmlns="http://schemas.openxmlformats.org/spreadsheetml/2006/main">
  <authors>
    <author>Escania Navarro</author>
    <author>Juan Diaz</author>
  </authors>
  <commentList>
    <comment ref="E20" authorId="0" shapeId="0">
      <text>
        <r>
          <rPr>
            <b/>
            <sz val="9"/>
            <color indexed="81"/>
            <rFont val="Tahoma"/>
            <family val="2"/>
          </rPr>
          <t xml:space="preserve">Escania Navarro: Había revisado con Melissa y me indicó que se debe incluir en otra cuenta </t>
        </r>
      </text>
    </comment>
    <comment ref="E29" authorId="1" shapeId="0">
      <text>
        <r>
          <rPr>
            <b/>
            <sz val="9"/>
            <color indexed="81"/>
            <rFont val="Tahoma"/>
            <family val="2"/>
          </rPr>
          <t>Juan Diaz:</t>
        </r>
        <r>
          <rPr>
            <sz val="9"/>
            <color indexed="81"/>
            <rFont val="Tahoma"/>
            <family val="2"/>
          </rPr>
          <t xml:space="preserve">
Agregar pago certv</t>
        </r>
      </text>
    </comment>
    <comment ref="N52" authorId="1" shapeId="0">
      <text>
        <r>
          <rPr>
            <b/>
            <sz val="11"/>
            <color indexed="81"/>
            <rFont val="Tahoma"/>
            <family val="2"/>
          </rPr>
          <t>Juan Diaz:</t>
        </r>
        <r>
          <rPr>
            <sz val="11"/>
            <color indexed="81"/>
            <rFont val="Tahoma"/>
            <family val="2"/>
          </rPr>
          <t xml:space="preserve">
FORMULARIO 3
27800</t>
        </r>
      </text>
    </comment>
    <comment ref="P61" authorId="1" shapeId="0">
      <text>
        <r>
          <rPr>
            <b/>
            <sz val="9"/>
            <color indexed="81"/>
            <rFont val="Tahoma"/>
            <family val="2"/>
          </rPr>
          <t>Juan Diaz:</t>
        </r>
        <r>
          <rPr>
            <sz val="9"/>
            <color indexed="81"/>
            <rFont val="Tahoma"/>
            <family val="2"/>
          </rPr>
          <t xml:space="preserve">
441667 partida de SFS 3er trimestre</t>
        </r>
      </text>
    </comment>
    <comment ref="Q61" authorId="1" shapeId="0">
      <text>
        <r>
          <rPr>
            <b/>
            <sz val="9"/>
            <color indexed="81"/>
            <rFont val="Tahoma"/>
            <family val="2"/>
          </rPr>
          <t>Juan Diaz:</t>
        </r>
        <r>
          <rPr>
            <sz val="9"/>
            <color indexed="81"/>
            <rFont val="Tahoma"/>
            <family val="2"/>
          </rPr>
          <t xml:space="preserve">
SRL 441, 252
SRL 500, 000</t>
        </r>
      </text>
    </comment>
    <comment ref="O81" authorId="1" shapeId="0">
      <text>
        <r>
          <rPr>
            <b/>
            <sz val="11"/>
            <color indexed="81"/>
            <rFont val="Tahoma"/>
            <family val="2"/>
          </rPr>
          <t>Juan Diaz:</t>
        </r>
        <r>
          <rPr>
            <sz val="11"/>
            <color indexed="81"/>
            <rFont val="Tahoma"/>
            <family val="2"/>
          </rPr>
          <t xml:space="preserve">
FORMULARIO 35400
</t>
        </r>
      </text>
    </comment>
    <comment ref="C84" authorId="1" shapeId="0">
      <text>
        <r>
          <rPr>
            <b/>
            <sz val="9"/>
            <color indexed="81"/>
            <rFont val="Tahoma"/>
            <family val="2"/>
          </rPr>
          <t>Juan Diaz:</t>
        </r>
        <r>
          <rPr>
            <sz val="9"/>
            <color indexed="81"/>
            <rFont val="Tahoma"/>
            <family val="2"/>
          </rPr>
          <t xml:space="preserve">
Confirmar con comisiones medicas</t>
        </r>
      </text>
    </comment>
    <comment ref="O88" authorId="1" shapeId="0">
      <text>
        <r>
          <rPr>
            <b/>
            <sz val="11"/>
            <color indexed="81"/>
            <rFont val="Tahoma"/>
            <family val="2"/>
          </rPr>
          <t>Juan Diaz:</t>
        </r>
        <r>
          <rPr>
            <sz val="11"/>
            <color indexed="81"/>
            <rFont val="Tahoma"/>
            <family val="2"/>
          </rPr>
          <t xml:space="preserve">
Formulario 3 anual: 5224000
</t>
        </r>
      </text>
    </comment>
    <comment ref="C89" authorId="1" shapeId="0">
      <text>
        <r>
          <rPr>
            <b/>
            <sz val="9"/>
            <color indexed="81"/>
            <rFont val="Tahoma"/>
            <family val="2"/>
          </rPr>
          <t>Juan Diaz:</t>
        </r>
        <r>
          <rPr>
            <sz val="9"/>
            <color indexed="81"/>
            <rFont val="Tahoma"/>
            <family val="2"/>
          </rPr>
          <t xml:space="preserve">
Agregar para 3er trimesstre
</t>
        </r>
      </text>
    </comment>
    <comment ref="N102" authorId="1" shapeId="0">
      <text>
        <r>
          <rPr>
            <b/>
            <sz val="11"/>
            <color indexed="81"/>
            <rFont val="Tahoma"/>
            <family val="2"/>
          </rPr>
          <t>Juan Diaz:</t>
        </r>
        <r>
          <rPr>
            <sz val="11"/>
            <color indexed="81"/>
            <rFont val="Tahoma"/>
            <family val="2"/>
          </rPr>
          <t xml:space="preserve">
FORMULARO 3
678555.60
</t>
        </r>
      </text>
    </comment>
    <comment ref="C106" authorId="1" shapeId="0">
      <text>
        <r>
          <rPr>
            <b/>
            <sz val="9"/>
            <color indexed="81"/>
            <rFont val="Tahoma"/>
            <family val="2"/>
          </rPr>
          <t>Juan Diaz:</t>
        </r>
        <r>
          <rPr>
            <sz val="9"/>
            <color indexed="81"/>
            <rFont val="Tahoma"/>
            <family val="2"/>
          </rPr>
          <t xml:space="preserve">
Verificar equipos para mudanza</t>
        </r>
      </text>
    </comment>
    <comment ref="O109" authorId="1" shapeId="0">
      <text>
        <r>
          <rPr>
            <b/>
            <sz val="11"/>
            <color indexed="81"/>
            <rFont val="Tahoma"/>
            <family val="2"/>
          </rPr>
          <t>Juan Diaz:</t>
        </r>
        <r>
          <rPr>
            <sz val="11"/>
            <color indexed="81"/>
            <rFont val="Tahoma"/>
            <family val="2"/>
          </rPr>
          <t xml:space="preserve">
1410000.00 MANTENIMIENTO UPS</t>
        </r>
      </text>
    </comment>
  </commentList>
</comments>
</file>

<file path=xl/comments5.xml><?xml version="1.0" encoding="utf-8"?>
<comments xmlns="http://schemas.openxmlformats.org/spreadsheetml/2006/main">
  <authors>
    <author>Juan Diaz</author>
  </authors>
  <commentList>
    <comment ref="H57" authorId="0" shapeId="0">
      <text>
        <r>
          <rPr>
            <b/>
            <sz val="11"/>
            <color indexed="81"/>
            <rFont val="Tahoma"/>
            <family val="2"/>
          </rPr>
          <t>Juan Diaz:</t>
        </r>
        <r>
          <rPr>
            <sz val="11"/>
            <color indexed="81"/>
            <rFont val="Tahoma"/>
            <family val="2"/>
          </rPr>
          <t xml:space="preserve">
Monto pendiente al CISSCAD
</t>
        </r>
      </text>
    </comment>
    <comment ref="I57" authorId="0" shapeId="0">
      <text>
        <r>
          <rPr>
            <b/>
            <sz val="11"/>
            <color indexed="81"/>
            <rFont val="Tahoma"/>
            <family val="2"/>
          </rPr>
          <t>Juan Diaz:</t>
        </r>
        <r>
          <rPr>
            <sz val="11"/>
            <color indexed="81"/>
            <rFont val="Tahoma"/>
            <family val="2"/>
          </rPr>
          <t xml:space="preserve">
Monto pendiente al CISSCAD
</t>
        </r>
      </text>
    </comment>
    <comment ref="J57" authorId="0" shapeId="0">
      <text>
        <r>
          <rPr>
            <b/>
            <sz val="11"/>
            <color indexed="81"/>
            <rFont val="Tahoma"/>
            <family val="2"/>
          </rPr>
          <t>Juan Diaz:</t>
        </r>
        <r>
          <rPr>
            <sz val="11"/>
            <color indexed="81"/>
            <rFont val="Tahoma"/>
            <family val="2"/>
          </rPr>
          <t xml:space="preserve">
Monto pendiente al CISSCAD
</t>
        </r>
      </text>
    </comment>
    <comment ref="K57" authorId="0" shapeId="0">
      <text>
        <r>
          <rPr>
            <b/>
            <sz val="11"/>
            <color indexed="81"/>
            <rFont val="Tahoma"/>
            <family val="2"/>
          </rPr>
          <t>Juan Diaz:</t>
        </r>
        <r>
          <rPr>
            <sz val="11"/>
            <color indexed="81"/>
            <rFont val="Tahoma"/>
            <family val="2"/>
          </rPr>
          <t xml:space="preserve">
Monto pendiente al CISSCAD
</t>
        </r>
      </text>
    </comment>
  </commentList>
</comments>
</file>

<file path=xl/comments6.xml><?xml version="1.0" encoding="utf-8"?>
<comments xmlns="http://schemas.openxmlformats.org/spreadsheetml/2006/main">
  <authors>
    <author>Juan Diaz</author>
  </authors>
  <commentList>
    <comment ref="AC31" authorId="0" shapeId="0">
      <text>
        <r>
          <rPr>
            <b/>
            <sz val="11"/>
            <color indexed="81"/>
            <rFont val="Tahoma"/>
            <family val="2"/>
          </rPr>
          <t>Juan Diaz:</t>
        </r>
        <r>
          <rPr>
            <sz val="11"/>
            <color indexed="81"/>
            <rFont val="Tahoma"/>
            <family val="2"/>
          </rPr>
          <t xml:space="preserve">
Monto pendiente al CISSCAD
</t>
        </r>
      </text>
    </comment>
  </commentList>
</comments>
</file>

<file path=xl/sharedStrings.xml><?xml version="1.0" encoding="utf-8"?>
<sst xmlns="http://schemas.openxmlformats.org/spreadsheetml/2006/main" count="6208" uniqueCount="1788">
  <si>
    <t>Áreas / Procesos</t>
  </si>
  <si>
    <t>Siglas</t>
  </si>
  <si>
    <t>Gerencia  General</t>
  </si>
  <si>
    <t>GG</t>
  </si>
  <si>
    <t>Programacion Trimestral</t>
  </si>
  <si>
    <t>Carga Operativa</t>
  </si>
  <si>
    <t xml:space="preserve">Contralor General </t>
  </si>
  <si>
    <t>CG</t>
  </si>
  <si>
    <t>Primer Trimestre</t>
  </si>
  <si>
    <t xml:space="preserve">Dirección Fiscalización y control financiero </t>
  </si>
  <si>
    <t>DFCF</t>
  </si>
  <si>
    <t>Segundo Trimestre</t>
  </si>
  <si>
    <t xml:space="preserve">v  Auditoría Operativa </t>
  </si>
  <si>
    <t>AO</t>
  </si>
  <si>
    <t>Tercer Trimestre</t>
  </si>
  <si>
    <t xml:space="preserve">v  Análisis Presupuestario y Financiero </t>
  </si>
  <si>
    <t>APF</t>
  </si>
  <si>
    <t>Cuarto Trimestre</t>
  </si>
  <si>
    <t>Oficina de Acceso a la Información</t>
  </si>
  <si>
    <t>OAI</t>
  </si>
  <si>
    <t>Total año 2024</t>
  </si>
  <si>
    <t>Departamento de Revisión y Análisis</t>
  </si>
  <si>
    <t>DRA</t>
  </si>
  <si>
    <t>Dirección de Planificación y Desarrollo</t>
  </si>
  <si>
    <t>DPD</t>
  </si>
  <si>
    <t xml:space="preserve"> Resumen Operativo 2024</t>
  </si>
  <si>
    <t>v  Formulación, Monitoreo y Evaluación de Planes, Programas y proyectos</t>
  </si>
  <si>
    <t>PPP</t>
  </si>
  <si>
    <t>Dirección</t>
  </si>
  <si>
    <t>Presupuesto</t>
  </si>
  <si>
    <t>Nº Productos</t>
  </si>
  <si>
    <t>Nº Actividades</t>
  </si>
  <si>
    <t>% (Productos)</t>
  </si>
  <si>
    <t>% (Actividades)</t>
  </si>
  <si>
    <t>% (Presupuesto)</t>
  </si>
  <si>
    <t>Abrev</t>
  </si>
  <si>
    <t xml:space="preserve">v Desarrollo Institucional y Calidad en la Gestión </t>
  </si>
  <si>
    <t>DIyCG</t>
  </si>
  <si>
    <t xml:space="preserve">v  Departamento de Relaciones y Cooperación internacionales </t>
  </si>
  <si>
    <t>RCI</t>
  </si>
  <si>
    <t xml:space="preserve">Despacho del Gerente General </t>
  </si>
  <si>
    <t>DRRHH</t>
  </si>
  <si>
    <t>v  Departamento de Estudios Económicos y Actuariales</t>
  </si>
  <si>
    <t>EEA</t>
  </si>
  <si>
    <t>Contraloría General del CNSS</t>
  </si>
  <si>
    <t xml:space="preserve">v Gestión de Solicitudes por Convenios Internacionales </t>
  </si>
  <si>
    <t>GSCI</t>
  </si>
  <si>
    <t xml:space="preserve">Dirección Fiscalización y Control Financiero </t>
  </si>
  <si>
    <t>DPSFS</t>
  </si>
  <si>
    <t>Dcom</t>
  </si>
  <si>
    <t>Dirección Jurídica</t>
  </si>
  <si>
    <t>DJUR</t>
  </si>
  <si>
    <t xml:space="preserve">Oficina de Acceso a la Información </t>
  </si>
  <si>
    <t>v  Litigios</t>
  </si>
  <si>
    <t>LI</t>
  </si>
  <si>
    <t>SA</t>
  </si>
  <si>
    <t>DPRL</t>
  </si>
  <si>
    <t>v  Elaboración de Documentos Legales</t>
  </si>
  <si>
    <t>DL</t>
  </si>
  <si>
    <t>DCOM</t>
  </si>
  <si>
    <t>RRHH</t>
  </si>
  <si>
    <t>Dirección de Recursos Humanos</t>
  </si>
  <si>
    <t>DF</t>
  </si>
  <si>
    <t>v  Registro, Control y Nómina</t>
  </si>
  <si>
    <t>RCN</t>
  </si>
  <si>
    <t>DPSVDS</t>
  </si>
  <si>
    <t>DADM</t>
  </si>
  <si>
    <t>v  Reclutamiento, Selección y Evaluación del Desempeño</t>
  </si>
  <si>
    <t>RSED</t>
  </si>
  <si>
    <t>DTIC</t>
  </si>
  <si>
    <t xml:space="preserve">v  Capacitación y Desarrollo </t>
  </si>
  <si>
    <t>CDD</t>
  </si>
  <si>
    <t>Dirección Administrativa</t>
  </si>
  <si>
    <t>v  Compras y Contrataciones</t>
  </si>
  <si>
    <t>CC</t>
  </si>
  <si>
    <t xml:space="preserve">v  Sección de Archivo Central </t>
  </si>
  <si>
    <t>SAC</t>
  </si>
  <si>
    <t>DEMD</t>
  </si>
  <si>
    <t>v  Servicios Generales</t>
  </si>
  <si>
    <t>SG</t>
  </si>
  <si>
    <t xml:space="preserve">v  Sección Correspondencia </t>
  </si>
  <si>
    <t>SC</t>
  </si>
  <si>
    <t xml:space="preserve">v Sección de Almacén y Suministro </t>
  </si>
  <si>
    <t>SAS</t>
  </si>
  <si>
    <t>v  Mantenimiento de Edificación</t>
  </si>
  <si>
    <t>ME</t>
  </si>
  <si>
    <t>Total</t>
  </si>
  <si>
    <t xml:space="preserve">v Departamento de Seguridad </t>
  </si>
  <si>
    <t>DS</t>
  </si>
  <si>
    <t>Dirección Financiera</t>
  </si>
  <si>
    <t>v  Presupuesto</t>
  </si>
  <si>
    <t>PTO</t>
  </si>
  <si>
    <t>v  Contabilidad</t>
  </si>
  <si>
    <t>CTB</t>
  </si>
  <si>
    <t xml:space="preserve">v  Activos Fijos </t>
  </si>
  <si>
    <t>AF</t>
  </si>
  <si>
    <t>Dirección de Tecnologías de la Información y Comunicación</t>
  </si>
  <si>
    <t>v  Seguridad y Monitoreo TIC</t>
  </si>
  <si>
    <t>SEM</t>
  </si>
  <si>
    <t>v  Operaciones TIC</t>
  </si>
  <si>
    <t>OPT</t>
  </si>
  <si>
    <t>v  Administración de Servicios TIC</t>
  </si>
  <si>
    <t>AMT</t>
  </si>
  <si>
    <t xml:space="preserve">Dirección de Evaluación Médica de Discapacidad </t>
  </si>
  <si>
    <t xml:space="preserve">v Departamento de Procesos Administrativos </t>
  </si>
  <si>
    <t>PA</t>
  </si>
  <si>
    <t xml:space="preserve">v Departamento de Calidad Medica </t>
  </si>
  <si>
    <t>CM</t>
  </si>
  <si>
    <t xml:space="preserve">Dirección de Políticas del Seguro Familiar de Salud </t>
  </si>
  <si>
    <t xml:space="preserve">Dirección de Políticas  del Seguro de Riesgo Laborales </t>
  </si>
  <si>
    <t xml:space="preserve">Divisiones Regionales </t>
  </si>
  <si>
    <t>DR</t>
  </si>
  <si>
    <t xml:space="preserve">Dirección de Políticas del Seguro de Vejez, Discapacidad y Sobrevivencia </t>
  </si>
  <si>
    <t>Dirección de Comunicación</t>
  </si>
  <si>
    <t>No</t>
  </si>
  <si>
    <t>Código</t>
  </si>
  <si>
    <t xml:space="preserve">Productos </t>
  </si>
  <si>
    <t>Actividades Programables Presupuestables</t>
  </si>
  <si>
    <t>Código de actividad</t>
  </si>
  <si>
    <t>T1</t>
  </si>
  <si>
    <t>T2</t>
  </si>
  <si>
    <t>T3</t>
  </si>
  <si>
    <t>T4</t>
  </si>
  <si>
    <t xml:space="preserve">Total de Acciones </t>
  </si>
  <si>
    <t>Medio de Verificación 1</t>
  </si>
  <si>
    <t>Medio de Verificación 2</t>
  </si>
  <si>
    <t>Medio de Verificación 3</t>
  </si>
  <si>
    <t xml:space="preserve">Responsable </t>
  </si>
  <si>
    <t>Departamento</t>
  </si>
  <si>
    <t>DPD.6.1.1.2</t>
  </si>
  <si>
    <t xml:space="preserve"> Sistema de Gestión Integrado (SGI) Implementado</t>
  </si>
  <si>
    <t xml:space="preserve"> Auditoria de Seguimiento de las normas ISO 37000 y 37301 </t>
  </si>
  <si>
    <t>DPD.6.1.1.2.199.01</t>
  </si>
  <si>
    <t>DPD.5.1.1.1</t>
  </si>
  <si>
    <t>Fortalecimiento del modelo de Inteligencia de Negocios y estructura estadística institucional</t>
  </si>
  <si>
    <t>Creación de mesa Estadisticas del SDSS para segumiento y monitoreo de indicadores del Sistema a nivel nacional</t>
  </si>
  <si>
    <t>DPD.5.1.1.1.179.2</t>
  </si>
  <si>
    <t xml:space="preserve">Borrador de informe </t>
  </si>
  <si>
    <t>Estudio Tecnico Actuarial de la cobertura del SFS del Regimen Contributivo en Alto Costo (cáncer  de Mama y cáncer cervicouterino post la apllicacion de la resolucion resolución No. 553-02)</t>
  </si>
  <si>
    <t>DPD.5.1.1.1.179.1</t>
  </si>
  <si>
    <t>Desarrollo y diseño del obsertario del SS</t>
  </si>
  <si>
    <t>DPD.5.1.1.1.31</t>
  </si>
  <si>
    <t xml:space="preserve">Área </t>
  </si>
  <si>
    <t xml:space="preserve"> Actividades</t>
  </si>
  <si>
    <t xml:space="preserve"> T1</t>
  </si>
  <si>
    <t xml:space="preserve"> T2</t>
  </si>
  <si>
    <t xml:space="preserve"> T3</t>
  </si>
  <si>
    <t xml:space="preserve"> T4</t>
  </si>
  <si>
    <t>(en blanco)</t>
  </si>
  <si>
    <t>Total general</t>
  </si>
  <si>
    <t>Cuenta de Productos</t>
  </si>
  <si>
    <t xml:space="preserve"> </t>
  </si>
  <si>
    <t>Líneas Estratégicas / Productos  2024</t>
  </si>
  <si>
    <t>A</t>
  </si>
  <si>
    <t>Línea</t>
  </si>
  <si>
    <t>Resultado Esperado</t>
  </si>
  <si>
    <t>Objetivo</t>
  </si>
  <si>
    <t>Producto3</t>
  </si>
  <si>
    <t>Área</t>
  </si>
  <si>
    <t>CODG</t>
  </si>
  <si>
    <t>Línea estratégica</t>
  </si>
  <si>
    <t>Línea2</t>
  </si>
  <si>
    <t>Código objetivo objetivo</t>
  </si>
  <si>
    <t>Objetivo2</t>
  </si>
  <si>
    <t>Resultado Esperado2</t>
  </si>
  <si>
    <t>Productos</t>
  </si>
  <si>
    <t>CODG2</t>
  </si>
  <si>
    <t xml:space="preserve">LE.6 Desarrollo, gobernanza y gestión de conocimiento institucional
</t>
  </si>
  <si>
    <t xml:space="preserve">Obj6.1 Optimizar el proceso de toma de decisiones basado en información generada por las instituciones del SDSS  
</t>
  </si>
  <si>
    <t>Fortalecida la gestión de proyectos en el CNSS</t>
  </si>
  <si>
    <t>Proyectos Institucionales implementados y procesos instaurados</t>
  </si>
  <si>
    <t>Robustecido el conocimiento en materia de proyectos</t>
  </si>
  <si>
    <t>Programas de formación continua en materia de proyectos</t>
  </si>
  <si>
    <t xml:space="preserve">Obj6.2 Optimizar la gestión del SDSS para mejorar la eficiencia y el acceso a los servicios
</t>
  </si>
  <si>
    <t>Aumentada la eficiencia en la gestión de recursos públicos</t>
  </si>
  <si>
    <t>Instrumentos de Planificación Institucional corto, mediano y largo plazo.</t>
  </si>
  <si>
    <t>Monitoreo y evaluación del cumplimiento y aplicación de los instrumentos de Planificacion Institucional</t>
  </si>
  <si>
    <t>Implementado sistema de planificacion institucional automatizado y digitalizado</t>
  </si>
  <si>
    <t>Planificación Institucional integrada en sistemas informaticos automatizados</t>
  </si>
  <si>
    <t>Garantizado la transversalización de genero en la institución</t>
  </si>
  <si>
    <t>Programa de actividades de apoyo a la transversalización de genero</t>
  </si>
  <si>
    <t>LE.6-Desarrollo, gobernanza y gestión de conocimiento institucional</t>
  </si>
  <si>
    <t xml:space="preserve">Obj6.2-Optimizar la gestión del SDSS para mejorar la eficiencia y el acceso a los servicios
</t>
  </si>
  <si>
    <t>Aumentado el conocimiento respecto al CNSS de la población  y el talento humano del CNSS</t>
  </si>
  <si>
    <t>Fortalecimiento  de la Comunicación  Estrategica Institucional   del  CNSS.</t>
  </si>
  <si>
    <t xml:space="preserve">Obj6.1-Optimizar el proceso de toma de decisiones basado en información generada por las instituciones del SDSS  
</t>
  </si>
  <si>
    <t xml:space="preserve">Procesos agilizados </t>
  </si>
  <si>
    <t>Cobertura de insumos  y suministros de protocolo institucional del CNSS.</t>
  </si>
  <si>
    <t>LE.5 -Transformación digital y agilidad de procesos</t>
  </si>
  <si>
    <t>Obj5.1-Impulsar la implementación de las estrategias de Gobierno Electrónico, República Digital y la Estrategia de Simplificación de Trámites</t>
  </si>
  <si>
    <t>Aumentanda la  disponibilidad de datos estadísticos  actualizados del CNSS</t>
  </si>
  <si>
    <t>Implementación de un sistema de gestión de datos integral del impacto del SDSS en la población</t>
  </si>
  <si>
    <t>Fortalecimiento del modelo de Inteligencia de Negocios y estructura estadistica institucional</t>
  </si>
  <si>
    <t>Garantizado los procesos nominales para cubrir gastos de personal del CNSS</t>
  </si>
  <si>
    <t>Plan de pagos nominales 2025</t>
  </si>
  <si>
    <t xml:space="preserve">Obj5.2 Asegurar continuidad y seguridad de la operación
</t>
  </si>
  <si>
    <t>Disponibilidades y acceso de servicios</t>
  </si>
  <si>
    <t>Continuidad de la Plataforma Tecnologica del CNSS</t>
  </si>
  <si>
    <t>Plan de contigencia tecnologica del CNSS</t>
  </si>
  <si>
    <t>Normas y politicas de tecnologia de la información aplicables</t>
  </si>
  <si>
    <t>Automatización y digitalización de los procesos institucionales</t>
  </si>
  <si>
    <t>LE.4 -Gestión de Riesgos y Sostenibilidad Financiera</t>
  </si>
  <si>
    <t xml:space="preserve">Obj4.1-Desarrollar mecanismos de gestión de riesgos y de respuesta a cambios en el entorno
</t>
  </si>
  <si>
    <t>Cumplimiento de las normativas de control interno</t>
  </si>
  <si>
    <t>Fortalecimiento de los mecanismos de control administrativos-financieros</t>
  </si>
  <si>
    <t>Implementación de las Normas Básicas de Control Interno (NOBACI)</t>
  </si>
  <si>
    <t>Diseño y monitoreo de los planes de acción de auditorías internas y externas</t>
  </si>
  <si>
    <t>Garantizada la alineación estratégica del accionar del CNSS con los instrumentos de planificación global del sector público</t>
  </si>
  <si>
    <t>Subportal transparencia institucional actualidazado</t>
  </si>
  <si>
    <t>Informaciones del Sistema Nacional de atencion ciudadana ( Portal 311) gestionados de manera eficiente</t>
  </si>
  <si>
    <t>Solicitudes recibidas a traves del SAIP gestionadas</t>
  </si>
  <si>
    <t>Solicitudes y requerimientos de información ciudadanos gestionados</t>
  </si>
  <si>
    <t>Veduría del Cumplimiento de procesos en comité tecnicos del CNSS.</t>
  </si>
  <si>
    <t>LE.6</t>
  </si>
  <si>
    <t>Obj6.2</t>
  </si>
  <si>
    <t>Garantizada de manera eficiente la gestión secretarial de la operatividad del CNSS</t>
  </si>
  <si>
    <t>Soporte administratativo al Pleno del CNSS</t>
  </si>
  <si>
    <t>Soporte administratativo a  las Comisiones de trabajo del CNSS</t>
  </si>
  <si>
    <t xml:space="preserve">LE.1  Universalización de la cobertura y mejoramiento de la calidad, acceso y oportunidad del servicio
</t>
  </si>
  <si>
    <t xml:space="preserve">Obj1.1 Garantizar el acceso oportuno con calidad y calidez a los beneficios que establece el Sistema
</t>
  </si>
  <si>
    <t>Optimizar la comprensión y capacidad de toma decisiones más informadas y de forma estratégicas e identificar áreas de mejora.</t>
  </si>
  <si>
    <t>SOPORTE A CPS Y CE</t>
  </si>
  <si>
    <t xml:space="preserve">MONITOREO, ANALISIS Y OPINION SOBRE TEMAS RELATIVOS AL SFS. </t>
  </si>
  <si>
    <t xml:space="preserve">MECANISMOS DE APOYO A LA CONDUCCION SECTORIAL PARA LA ARMONIZACION DE LAS POLITICAS DE SALUD ENTRE LA PROVISION Y EL AFILIADO </t>
  </si>
  <si>
    <t xml:space="preserve">LE.2 Fortalecimiento de la cultura de seguridad social y el posicionamiento del SDSS.
</t>
  </si>
  <si>
    <t xml:space="preserve">Obj2.2  Incorporar la cultura de prevención de salud en el abordaje de las capacitación de Sistema de seguridad social.
</t>
  </si>
  <si>
    <t xml:space="preserve">Mejorar la accecibilidad a la informacion en temas relacionados al SFS. </t>
  </si>
  <si>
    <t xml:space="preserve">Analisis del SISTEMA DE INFORMACION EN SALUD CON DATOS ACTUALIZADOS Y DISPONIBLES BASADO EN LOS PROCEDIMIENTOS NORMADOS </t>
  </si>
  <si>
    <t xml:space="preserve">Fortalecer la competitividad de la institucion y apoyar el crecimiento de la misma. </t>
  </si>
  <si>
    <t xml:space="preserve">DESARROLLO Y FORTALECIMIENTO INSTITUCIONAL  SOBRE CONOCIMIENTO EN EL SFS </t>
  </si>
  <si>
    <t>SOPORTE A  INICIATIVAS ASIGNADAS ENFOCADAS AL FORTALECIMIENTO INSTITUCIONAL SFS</t>
  </si>
  <si>
    <t>Velado el cumplimento legal de los procesos institucionales</t>
  </si>
  <si>
    <t>Gestión Jurídica en la elaboración, revisión y registro  de contratos, addendum, acuerdos y/o convenios (si aplica) del CNSS.</t>
  </si>
  <si>
    <t>Gestión Jurídica y elaboración  de documentos legales del CNSS.</t>
  </si>
  <si>
    <t>Soporte legal en las Sesiones Ordinarias y Extraordinarias del Pleno del CNSS.</t>
  </si>
  <si>
    <t>Soporte a las Comisiones Permanentes y Especiales del CNSS</t>
  </si>
  <si>
    <t xml:space="preserve">Representación  legal, judicial y/o administrativa del CNSS y elaboración  de documentos legales.  </t>
  </si>
  <si>
    <t xml:space="preserve">Seguimiento al cumplimiento legal de los Sistemas de Gestión de Compliance (Norma ISO 37301) y Gestión Antisoborno (Norma ISO 37300). </t>
  </si>
  <si>
    <t>Incrementada las competencias de los colaboradores y las remuneraciones correspondiente</t>
  </si>
  <si>
    <t xml:space="preserve"> Nóminas institucionales mensuales gestionadas</t>
  </si>
  <si>
    <t>Informe de registro y control del Personal</t>
  </si>
  <si>
    <t>Capacitacion y Entrenamiento del Personal en base a la detección de necesidades del personal</t>
  </si>
  <si>
    <t>Encuesta clima laboral</t>
  </si>
  <si>
    <t>Satisfacción del personal por servicios ofrecidos mediante dispensario médico</t>
  </si>
  <si>
    <t>Gestión de acuerdo de desempeño y evaluación de desempeño por resultado</t>
  </si>
  <si>
    <t>Administración del SISMAP</t>
  </si>
  <si>
    <t>Pagos de cobertura medica</t>
  </si>
  <si>
    <t>Programa de actividades de fortalecimiento institucional</t>
  </si>
  <si>
    <t>LE.1 -  Universalización de la cobertura y mejoramiento de la calidad, acceso y oportunidad del servicio</t>
  </si>
  <si>
    <t xml:space="preserve">Obj1.1 -Garantizar el acceso oportuno con calidad y calidez a los beneficios que establece el Sistema
</t>
  </si>
  <si>
    <t xml:space="preserve">Garantizada la cobertura  en  Pensiones de la población en Seguridad Social mediante propuestas, estudios y análisis de resolución </t>
  </si>
  <si>
    <t>Soporte y Seguimiento a Comisión Permanente y Comisiones Especiales  del Seguro de Vejez, Discapacidad y  Sobrevivencia</t>
  </si>
  <si>
    <t>Monitoreo/Análisis y Opinión sobre temas relativos al SVDS</t>
  </si>
  <si>
    <t>Apoyar en las Actividades Formulación para el Plan Estratégico del SDSS 2025-2029</t>
  </si>
  <si>
    <t>SOPORTE A  INICIATIVAS ASIGNADAS ENFOCADAS AL FORTALECIMIENTO INSTITUCIONAL SVDS</t>
  </si>
  <si>
    <t>Impulsada la sostenibilidad y el equilibrio financiero del CNSS</t>
  </si>
  <si>
    <t>Gestionar plan de auditaría a las entidades publicas del SDSS 2024</t>
  </si>
  <si>
    <t>Gestionar la elaboración de un informe anual de la Ejecución del CNSS 2023</t>
  </si>
  <si>
    <t>Gestionar, consolidar y monitorear proyecto de presupuesto y presupuesto final de las entidades del SDSS 2023-2024</t>
  </si>
  <si>
    <t xml:space="preserve"> Estados de situación financiero de las entidades del SDSS consolidado 2023-2024</t>
  </si>
  <si>
    <t>Consolidar estadisticas de recaudo y pago (SUIR) 2023-2024</t>
  </si>
  <si>
    <t xml:space="preserve"> Valoracion y notificacion de dictamenes de manera eficiente</t>
  </si>
  <si>
    <t>Plan de mejora operativa para Usuarios Comisiones Médicas</t>
  </si>
  <si>
    <t>Gestión de Calificación de expedientes, dictaminados, revisados y notificados</t>
  </si>
  <si>
    <t>Garantizado la eficiente ejecución del presupuesto institucional</t>
  </si>
  <si>
    <t>Sistema administrativo de bienes muebles e inmuebles sistematizado y gestionado.</t>
  </si>
  <si>
    <t>Presupuesto Financiero Institucional cargado y ejecutado</t>
  </si>
  <si>
    <t xml:space="preserve"> Estados Financieros  elaborados y presentados a las entidades involucradas</t>
  </si>
  <si>
    <t xml:space="preserve">Garantizada la cobertura  en Salud, Riesgos Laborales y Pensiones de la población en Seguridad Social mediante propuestas, estudios y análisis de resolución </t>
  </si>
  <si>
    <t>Soporte y Seguimiento a Comisión Permanente y Especial  (SRL)</t>
  </si>
  <si>
    <t>Represetacion institucional para fortalecimiento del sistema preventivo sobre el SRL</t>
  </si>
  <si>
    <t xml:space="preserve">Obj2.2 -Incorporar la cultura de prevención de salud en el abordaje de las capacitación de Sistema de seguridad social.
</t>
  </si>
  <si>
    <t>Sensiblización mediante talleres, foros, charlas sobre politicas de riesgo laborales a domesticas</t>
  </si>
  <si>
    <t>LE.2 -Fortalecimiento de la cultura de seguridad social y el posicionamiento del CNSS</t>
  </si>
  <si>
    <t xml:space="preserve">Coordinación del Comité Mixto de Seguridad y Salud </t>
  </si>
  <si>
    <t>LE.2</t>
  </si>
  <si>
    <t>Obj2.2</t>
  </si>
  <si>
    <t xml:space="preserve">Sensiblización mediante talleres, foros, charlas sobre prevención en seguridad y salud a estudiantes y facilitadores del sistema educativo </t>
  </si>
  <si>
    <t>Gestión oportuna de los pagos a los bienes y servicios básicos administrativos y de mantenimiento a la planta física y demás áreas institucionales.</t>
  </si>
  <si>
    <t>Pagos de servicios administrativos y de infraestructura elaboradas y gestionadas en los tiempos establecidos</t>
  </si>
  <si>
    <t>Completada la planificación y respuesta de los servicios de mantenimiento (preventivo y correctivo), y transporte de la institución, mediante la gestión y programación eficiente de los recursos, vehículos y personal, para cumplir con los objetivos de disponibilidad, fiabilidad y aumentar la productividad de la flotilla vehicular de la institución.</t>
  </si>
  <si>
    <t>Plan de mantenimiento preventivo y correctivo</t>
  </si>
  <si>
    <t>Ejecutado de los procesos que van desde la recepción de los requerimientos de bienes, servicios, obras y concepciones, hasta la publicación, adjudicación y recepción de los procesos de compras y contrataciones durante el año 2023, con el objetivo de dar cumplimiento con lo planificado, eficientizando el abastecimiento de la institución y cumplir con las normativas vigentes.</t>
  </si>
  <si>
    <t>Fortalecimiento de los procesos de compra en tiempo oportuno</t>
  </si>
  <si>
    <t xml:space="preserve">Obj2.1 Desarrollar una Cultura de Seguridad Social como factor de derecho humano y de protección social.
</t>
  </si>
  <si>
    <t>Disminuida la brecha sobre el desconomiento del funcionamiento del SDSS</t>
  </si>
  <si>
    <t>Nivel Primario y Secundario educados en una cultura en Seguridad Social</t>
  </si>
  <si>
    <t>Obj2.1</t>
  </si>
  <si>
    <t xml:space="preserve">Ejecución de programas formativos (Postgrado, Diplomados, Cursos, Talleres, Conferencias, etc) en Seguridad Social para los diferentes públicos (universitarios, adulto mayor, discapacitados) de la ciudadanía dominicana </t>
  </si>
  <si>
    <t>Difusión de una estrategia educativa en una cultura en Seguridad Social en medios de comunicación digital y no digital</t>
  </si>
  <si>
    <t>Elaboración de la politica en Educación en una cultura en Seguridad Social con las distintas instancias del Sistema Dominicano de Seguridad Social</t>
  </si>
  <si>
    <t>Convenios de colaboración interinstitucional como apoyo a programas formativos en Educación en una cultura en Seguridad Social.</t>
  </si>
  <si>
    <t xml:space="preserve">Garantizada la operatividad de los convenios internacionales firmados </t>
  </si>
  <si>
    <t>Tramites de solicitudes recibidas de los convenios internacionales suscritos por la República Dominicana en materia de Seguridad Social.</t>
  </si>
  <si>
    <t>Convenios Internacionales de Seguridad Social gestionados</t>
  </si>
  <si>
    <t>Fortalecimiento de los vínculos internacionales en materia de Seguridad Social</t>
  </si>
  <si>
    <t>Coordinacion de Proyectos de Cooperación Internacional</t>
  </si>
  <si>
    <t>Garantizado el mayor nivel de calidad operativo posible en la gestion del CNSS</t>
  </si>
  <si>
    <t>Plan de Monitoreo de la Calidad de los Servicios implementado</t>
  </si>
  <si>
    <t>Gestión Documental Institucional implementado</t>
  </si>
  <si>
    <t>Monitoreo a los indicadores de desempeño Institucional (SIGOB)</t>
  </si>
  <si>
    <t>Programa de Auditoría del SGI implementado</t>
  </si>
  <si>
    <t xml:space="preserve">Participacion  interna y externa en actividades Transversales </t>
  </si>
  <si>
    <t xml:space="preserve">LE.5 Transformación digital y agilidad de procesos
</t>
  </si>
  <si>
    <t xml:space="preserve">Obj5.1 Impulsar la implementación de las estrategias de Gobierno Electrónico, República Digital y la Estrategia de Simplificación de Trámites
</t>
  </si>
  <si>
    <t>Aumentado la eficiencia en la gestion de datos y estudios del CNSS</t>
  </si>
  <si>
    <t>Implementación de estudios actuariales en el proceso de analisis de datos del SDSS  en el CNSS</t>
  </si>
  <si>
    <t xml:space="preserve">Implementación de un sistema de gestión de datos integrales del SDSS </t>
  </si>
  <si>
    <t>Garantizada la operatividad institucional eficiente y transparente</t>
  </si>
  <si>
    <t>Cumplimiento a las responsabilidades descritas en el Art.26 de la Ley 87-01</t>
  </si>
  <si>
    <t>Plan Operativo Anual  2024 (Productos)</t>
  </si>
  <si>
    <t>Indicador</t>
  </si>
  <si>
    <t>Periocidad</t>
  </si>
  <si>
    <t>Unidad de medida</t>
  </si>
  <si>
    <t>Línea Base</t>
  </si>
  <si>
    <t>Meta</t>
  </si>
  <si>
    <t>Riesgo</t>
  </si>
  <si>
    <t>Supuestos</t>
  </si>
  <si>
    <t>Porcentaje de ejecución de portafolio de proyecto</t>
  </si>
  <si>
    <t>Trimestral</t>
  </si>
  <si>
    <t>Porcentaje</t>
  </si>
  <si>
    <t>Riesgo Financiero</t>
  </si>
  <si>
    <t>Disponibilidad presupuestaria</t>
  </si>
  <si>
    <t>Obj6.1</t>
  </si>
  <si>
    <t>Cantidad procesos instaurados en las áreas</t>
  </si>
  <si>
    <t>Anual</t>
  </si>
  <si>
    <t>Valor absoluto</t>
  </si>
  <si>
    <t>Riesgos de cumplimiento</t>
  </si>
  <si>
    <t>Modificación a procesos internos</t>
  </si>
  <si>
    <t>Cantidad de colaboradores capacitados en materia de proyectos</t>
  </si>
  <si>
    <t>Riesgo operativo</t>
  </si>
  <si>
    <t xml:space="preserve">Cambios en Políticas </t>
  </si>
  <si>
    <t xml:space="preserve">Cantidad de instrumentos elaborados </t>
  </si>
  <si>
    <t>Monitoreo y evaluación del cumplimiento y aplicación de los instrumentos de Planificación Institucional</t>
  </si>
  <si>
    <t>Cantidad de monitoreos realizados</t>
  </si>
  <si>
    <t>Implementado sistema de planificación institucional automatizado y digitalizado</t>
  </si>
  <si>
    <t>Planificación Institucional integrada en sistemas informáticos automatizados</t>
  </si>
  <si>
    <t>Porcentaje de implementación Sistema Automatizado de Planificación</t>
  </si>
  <si>
    <t>Porcentaje de cumplimiento al programa de transversalización de genero 2025</t>
  </si>
  <si>
    <t>Fortalecimiento  de la Comunicación  Estratégica Institucional   del  CNSS.</t>
  </si>
  <si>
    <t xml:space="preserve">Porcentaje de cumplimiento del Plan Estratégico Comunicacional </t>
  </si>
  <si>
    <t xml:space="preserve">Cantidad de actividades gestionadas </t>
  </si>
  <si>
    <t>Aumentando la  disponibilidad de datos estadísticos  actualizados del CNSS</t>
  </si>
  <si>
    <t>Numero de reporte de Estudios actuariales incorporados</t>
  </si>
  <si>
    <t>S/D</t>
  </si>
  <si>
    <t>Riesgos_Tecnologicos</t>
  </si>
  <si>
    <t>Procesamiento de Software</t>
  </si>
  <si>
    <t>Numero de reporte estadísticos cargados</t>
  </si>
  <si>
    <t>Obsolescencias de equipos tecnológicos y redes  de Datos</t>
  </si>
  <si>
    <t>Nominas procesadas</t>
  </si>
  <si>
    <t>Continuidad de la Plataforma Tecnológica del CNSS</t>
  </si>
  <si>
    <t xml:space="preserve">Nivel de cumplimiento de renovaciones </t>
  </si>
  <si>
    <t>Plan de contingencia tecnológica del CNSS</t>
  </si>
  <si>
    <t>Nivel de cumplimiento de del Plan</t>
  </si>
  <si>
    <t>Normas y políticas de tecnología de la información aplicables</t>
  </si>
  <si>
    <t>Cantidad de normas implementadas</t>
  </si>
  <si>
    <t>Grado de cumplimiento de ITGE</t>
  </si>
  <si>
    <t>Grado de avance de los proyectos institucionales</t>
  </si>
  <si>
    <t>%  de ejecución del plan de trabajo revisión y análisis</t>
  </si>
  <si>
    <t>% de cumplimiento indicador NOBACI</t>
  </si>
  <si>
    <t>% de cumplimiento de los planes de acción de auditoria</t>
  </si>
  <si>
    <t>Subportal transparencia institucional actualizado</t>
  </si>
  <si>
    <t>Grado de cumplimiento de indicador Ley 200-04</t>
  </si>
  <si>
    <t>Informaciones del Sistema Nacional de atención ciudadana ( Portal 311) gestionados de manera eficiente</t>
  </si>
  <si>
    <t>Porcentaje de cumplimiento de respuesta</t>
  </si>
  <si>
    <t>Solicitudes recibidas a través del SAIP gestionadas</t>
  </si>
  <si>
    <t>Requerimiento respondido antes de los 15 días según ley 200-04</t>
  </si>
  <si>
    <t>Cantidad de solicitudes gestionadas según a demanda</t>
  </si>
  <si>
    <t>Veeduría del Cumplimiento de procesos en comité técnicos del CNSS.</t>
  </si>
  <si>
    <t>Asistencia del área en las reuniones requeridas</t>
  </si>
  <si>
    <t>Soporte a Cps y Ce</t>
  </si>
  <si>
    <t>Cantidad de documentos emitidos base a demanda</t>
  </si>
  <si>
    <t xml:space="preserve">Monitoreo, Análisis y Opinión sobre Temas relativos Al Sfs. </t>
  </si>
  <si>
    <t xml:space="preserve">Mecanismos de apoyo a la conducción Sectorial para la armonización de las Políticas de Salud entre a provisión y el afiliado </t>
  </si>
  <si>
    <t>Nivel de cumplimiento de las asignaciones al área</t>
  </si>
  <si>
    <t>AD</t>
  </si>
  <si>
    <t xml:space="preserve">Mejorar la accesibilidad a la información en temas relacionados al SFS. </t>
  </si>
  <si>
    <t xml:space="preserve">Análisis del Sistema De Información en Salud Con Datos Actualizados y Disponibles Basado en los Procedimientos Normados </t>
  </si>
  <si>
    <t>Reportes entregados relativos al SFS</t>
  </si>
  <si>
    <t xml:space="preserve">Fortalecer la competitividad de la institución y apoyar el crecimiento de la misma. </t>
  </si>
  <si>
    <t xml:space="preserve">Desarrollo y Fortalecimiento Institucional  Sobre Conocimiento en el Sfs </t>
  </si>
  <si>
    <t xml:space="preserve">Cantidad de acciones formativas gestionadas </t>
  </si>
  <si>
    <t>Soporte a  Iniciativas Asignadas Enfocadas al Fortalecimiento Institucional Sfs</t>
  </si>
  <si>
    <t>Nivel de participación en actividades de fortalecimiento</t>
  </si>
  <si>
    <t>% de solicitudes de documentos, atendidos según requerimiento</t>
  </si>
  <si>
    <t>% grado de cumplimiento de documentos según requerimiento</t>
  </si>
  <si>
    <t>Participación en sesión según agenda</t>
  </si>
  <si>
    <t>s/d</t>
  </si>
  <si>
    <t>% documentos revisado según requerimiento</t>
  </si>
  <si>
    <t>Cantidad de representación legal, atendidas según requerimientos.</t>
  </si>
  <si>
    <t>% nivel de avance de implementación de las normas</t>
  </si>
  <si>
    <t>Nivel de ausentismo laboral</t>
  </si>
  <si>
    <t>Capacitación y Entrenamiento del Personal en base a la detección de necesidades del personal</t>
  </si>
  <si>
    <t>Cumplimiento del plan de capacitación</t>
  </si>
  <si>
    <t>Índice de satisfacción del Personal  de la Gestión Institucional</t>
  </si>
  <si>
    <t xml:space="preserve">Índice de satisfacción del Personal de los servicios ofrecidos por el Dispensario Médico </t>
  </si>
  <si>
    <t>Porcentaje de personal con acuerdo de desempeño realizado</t>
  </si>
  <si>
    <t>Calificación del SISMAP</t>
  </si>
  <si>
    <t>Pagos procesamientos</t>
  </si>
  <si>
    <t>Nivel de cumplimiento del plan</t>
  </si>
  <si>
    <t xml:space="preserve">% de sesiones realizadas según cronograma </t>
  </si>
  <si>
    <t xml:space="preserve">Porcentaje </t>
  </si>
  <si>
    <t xml:space="preserve">Cantidad de Análisis de opinión realizadas </t>
  </si>
  <si>
    <t>% avance plan de trabajo PEI 2025-2028</t>
  </si>
  <si>
    <t xml:space="preserve">% de Documentos e informe con propuesta resolución elaborados según requerimiento. </t>
  </si>
  <si>
    <t>% de avance del Plan de Auditoria de Gestión 2023</t>
  </si>
  <si>
    <t>Cantidad de Informes elaborados</t>
  </si>
  <si>
    <t>Valor absoluta</t>
  </si>
  <si>
    <t>Cantidad de informes de Monitoreo de Presupuestos elaborados.</t>
  </si>
  <si>
    <t>Cantidad de Estados financieros elaborados</t>
  </si>
  <si>
    <t>Consolidar estadísticas de recaudo y pago (SUIR) 2023-2024</t>
  </si>
  <si>
    <t>Datos de recaudo consolidados</t>
  </si>
  <si>
    <t>Semestral</t>
  </si>
  <si>
    <t xml:space="preserve"> Valoración y notificación de dictámenes de manera eficiente</t>
  </si>
  <si>
    <t>% ejecución del plan de rediseño de Gestión de Comisiones Medicas</t>
  </si>
  <si>
    <t>Dictámenes Notificados</t>
  </si>
  <si>
    <t>Porcentaje de dictámenes devueltos por calidad medica</t>
  </si>
  <si>
    <t>Nivel de cumplimiento solicitudes de registro y codificación de activos</t>
  </si>
  <si>
    <t>Productos con asignación presupuestaria registrados en SIGEF (Formulación, programación y distribución administrativa)</t>
  </si>
  <si>
    <t xml:space="preserve"> Estados financieros remitidos</t>
  </si>
  <si>
    <t>Mensual</t>
  </si>
  <si>
    <t>Cantidad de reuniones asistidas según las agendadas en el periodo</t>
  </si>
  <si>
    <t>Sensibilización mediante talleres, foros, charlas sobre políticas de riesgo laborales a domesticas</t>
  </si>
  <si>
    <t>Grado  de personas impactadas</t>
  </si>
  <si>
    <t xml:space="preserve">Sensibilización mediante talleres, foros, charlas sobre prevención en seguridad y salud a estudiantes y facilitadores del sistema educativo </t>
  </si>
  <si>
    <t>Cantidad de personas impactadas</t>
  </si>
  <si>
    <t xml:space="preserve">Servicios básicos y administrativos contratados y pagados en tiempo oportuno </t>
  </si>
  <si>
    <t>% de ejecución del Plan de Mantenimiento preventivo y correctivo  a la planta física y demás áreas institucionales.</t>
  </si>
  <si>
    <t>Indicador del uso del Sistema Nacional de Compras (SISCOMPRAS) (Indicador DGCP)</t>
  </si>
  <si>
    <t>93,5%</t>
  </si>
  <si>
    <t xml:space="preserve">Cumplimiento del cronograma </t>
  </si>
  <si>
    <t>Cantidad de formaciones impartidas</t>
  </si>
  <si>
    <t>Cantidad de personas sensibilizadas</t>
  </si>
  <si>
    <t xml:space="preserve">Ejecución de programas formativos (Postgrado, Diplomados, Cursos, Talleres, Conferencias, etc.) en Seguridad Social para los diferentes públicos (universitarios, adulto mayor, discapacitados) de la ciudadanía dominicana </t>
  </si>
  <si>
    <t>Grado de implementación de la estrategia</t>
  </si>
  <si>
    <t>Elaboración de la política en Educación en una cultura en Seguridad Social con las distintas instancias del Sistema Dominicano de Seguridad Social</t>
  </si>
  <si>
    <t>Nivel de avance en la elaboración de la política educativa</t>
  </si>
  <si>
    <t>Cantidad de convenios firmados</t>
  </si>
  <si>
    <t>Cantidad tramites gestionados durante el periodo</t>
  </si>
  <si>
    <t>Cantidad de estimaciones de convenios firmados</t>
  </si>
  <si>
    <t>Nivel de ejecución de la agenda internacional</t>
  </si>
  <si>
    <t>Porcentual</t>
  </si>
  <si>
    <t>Coordinación de Proyectos de Cooperación Internacional</t>
  </si>
  <si>
    <t>Cantidad de proyectos gestionados</t>
  </si>
  <si>
    <t>Garantizado el mayor nivel de calidad operativo posible en la gestión del CNSS</t>
  </si>
  <si>
    <t>Nivel de ejecución del plan de PMCS</t>
  </si>
  <si>
    <t>Nivel de avance de la implementación del SGI</t>
  </si>
  <si>
    <t>Cantidad de documentos aprobados</t>
  </si>
  <si>
    <t>Nivel de cumplimiento Indicadores Gubernamentales</t>
  </si>
  <si>
    <t>Nivel de avance del programa de auditoria del SGC</t>
  </si>
  <si>
    <t xml:space="preserve">Participación  interna y externa en actividades Transversales </t>
  </si>
  <si>
    <t>Aumentado la eficiencia en la gestión de datos y estudios del CNSS</t>
  </si>
  <si>
    <t>Implementación de estudios actuariales en el proceso de análisis de datos del SDSS  en el CNSS</t>
  </si>
  <si>
    <t xml:space="preserve">Nivel de ejecución del plan de estudios </t>
  </si>
  <si>
    <t xml:space="preserve">Cantidad de documentos publicados </t>
  </si>
  <si>
    <t>Valor abs</t>
  </si>
  <si>
    <t>Nivel de migración del modelo estadístico</t>
  </si>
  <si>
    <t>6</t>
  </si>
  <si>
    <t>2</t>
  </si>
  <si>
    <t>GG.6.1.2.1</t>
  </si>
  <si>
    <t xml:space="preserve">Ejecutadas las sesiones ordinarias acorde al cronograma de trabajo de las comisiones permanentes y pleno del consejo </t>
  </si>
  <si>
    <t>Seguimiento a Sistema de Consulta y trazabilidad de resoluciones</t>
  </si>
  <si>
    <t>Nivel de implementación del proyecto</t>
  </si>
  <si>
    <t xml:space="preserve">Soporte Administrativo Pleno Consejo de Seguridad Social </t>
  </si>
  <si>
    <t xml:space="preserve">Agendas elaboradas y socializadas dentro del plaza de cuatro (4) días hábiles de antelación. 
</t>
  </si>
  <si>
    <t>Día</t>
  </si>
  <si>
    <t xml:space="preserve">Gestionar y dar Seguimiento a Comisiones Especiales y Comisiones Permanentes </t>
  </si>
  <si>
    <t xml:space="preserve"> Tres (3) días laborables antes de la Sesión siguiente</t>
  </si>
  <si>
    <t xml:space="preserve">3 días </t>
  </si>
  <si>
    <t xml:space="preserve">Representación del CNSS ante instituciones y organismos nacionales e internacionales </t>
  </si>
  <si>
    <t>Cantidad de representaciones atendidas</t>
  </si>
  <si>
    <t>Valor Absoluto</t>
  </si>
  <si>
    <t>Nivel de cumplimiento de cronograma de trabajos</t>
  </si>
  <si>
    <t>Plan Operativo Anual: 2024</t>
  </si>
  <si>
    <t xml:space="preserve"> Actividades Programas </t>
  </si>
  <si>
    <t>Enero</t>
  </si>
  <si>
    <t>Febrero</t>
  </si>
  <si>
    <t>Marzo</t>
  </si>
  <si>
    <t>Estado T1</t>
  </si>
  <si>
    <t>Estado T2</t>
  </si>
  <si>
    <t>Estado T3</t>
  </si>
  <si>
    <t>Estado T32</t>
  </si>
  <si>
    <t>Postular de ideas de proyecto 2025</t>
  </si>
  <si>
    <t>Formularios completados</t>
  </si>
  <si>
    <t xml:space="preserve">Remisión de correos </t>
  </si>
  <si>
    <t>Lista de ideas de proyectos</t>
  </si>
  <si>
    <t>DPPP</t>
  </si>
  <si>
    <t>Realizar mesa de negociación técnica</t>
  </si>
  <si>
    <t>Lista de convocatoria</t>
  </si>
  <si>
    <t>Presentación de propuesta proyectos</t>
  </si>
  <si>
    <t>Reporte de recomendaciones por la mesa</t>
  </si>
  <si>
    <t>Presentar portafolio de proyectos a MAE</t>
  </si>
  <si>
    <t>Remisión oficial</t>
  </si>
  <si>
    <t>Propuesta de portafolio de proyectos</t>
  </si>
  <si>
    <t>Resolución aprobatoria</t>
  </si>
  <si>
    <t>Formular proyectos aprobados</t>
  </si>
  <si>
    <t>Actas de constitución</t>
  </si>
  <si>
    <t>Remisión de propuestas a las instancias involucradas</t>
  </si>
  <si>
    <t>Respuesta de organismo involucrados</t>
  </si>
  <si>
    <t>Cierre de proyectos implementados</t>
  </si>
  <si>
    <t>Acta de cierre</t>
  </si>
  <si>
    <t>Informe de organismos involucrados</t>
  </si>
  <si>
    <t>Informe final enviado</t>
  </si>
  <si>
    <t>Cursos básicos de formulación de proyectos</t>
  </si>
  <si>
    <t>Certificación de cumplimiento</t>
  </si>
  <si>
    <t>Lista de participantes</t>
  </si>
  <si>
    <t>Informe de avance de Plan General de Capacitaciones</t>
  </si>
  <si>
    <t>Certificación PMI</t>
  </si>
  <si>
    <t>Formulación POA 2025</t>
  </si>
  <si>
    <t>Ante proyecto enviado a MAE</t>
  </si>
  <si>
    <t>Carta de remisión formal</t>
  </si>
  <si>
    <t>Aprobación por MAE</t>
  </si>
  <si>
    <t>Formulación PACC 2025</t>
  </si>
  <si>
    <t>Socialización documentos oficiales POA PACC 2025</t>
  </si>
  <si>
    <t>Audiovisuales de acto oficial</t>
  </si>
  <si>
    <t>Contratar empresa consultora para la Formulación PES 2025-2029</t>
  </si>
  <si>
    <t>Contratación de Empresa consultora</t>
  </si>
  <si>
    <t>Programación de la formulación PEI</t>
  </si>
  <si>
    <t>Remisión de la programación</t>
  </si>
  <si>
    <t>Monitorios trimestrales 2024</t>
  </si>
  <si>
    <t>Informes de Monitoreo Trimestrales</t>
  </si>
  <si>
    <t>Elaborar Memoria Institucional 2025</t>
  </si>
  <si>
    <t>Documento oficial enviado para aprobación MAE</t>
  </si>
  <si>
    <t xml:space="preserve">Carga al portal de presidencia. </t>
  </si>
  <si>
    <t>Elaborar Memoria Semestral 2025</t>
  </si>
  <si>
    <t xml:space="preserve"> Elaborar Memoria SDSS 2025</t>
  </si>
  <si>
    <t>Evaluación medio termino PEI 2020-2024</t>
  </si>
  <si>
    <t>Informes de Medio Termino</t>
  </si>
  <si>
    <t>Implementar sistema de planificación automatizado</t>
  </si>
  <si>
    <t>Programación de la implementación</t>
  </si>
  <si>
    <t>Informes de avance mensuales</t>
  </si>
  <si>
    <t>Ejecutar Plan de Apoyo al Comité Nacional de Transversalización de Genero</t>
  </si>
  <si>
    <t>Lista de participación</t>
  </si>
  <si>
    <t>Elaborar Plan Estratégico de Comunicación Institucional</t>
  </si>
  <si>
    <t>Propuesta elaborada y remitida al MAE</t>
  </si>
  <si>
    <t>Documento aprobado</t>
  </si>
  <si>
    <t>Gestión de comunicación externa</t>
  </si>
  <si>
    <t>Publicaciones realizadas</t>
  </si>
  <si>
    <t>Notas de prensa</t>
  </si>
  <si>
    <t>Registro de participación de medios</t>
  </si>
  <si>
    <t>Plan Anual de Redes Sociales</t>
  </si>
  <si>
    <t>Medición de impacto de redes social</t>
  </si>
  <si>
    <t>Informe de mensual (Medición de Impacto)</t>
  </si>
  <si>
    <t>Analítica digital</t>
  </si>
  <si>
    <t>Elaborar contenido de comunicación institucional</t>
  </si>
  <si>
    <t>Artes elaborados</t>
  </si>
  <si>
    <t>Repositorio de datos</t>
  </si>
  <si>
    <t xml:space="preserve">Gestionar adquisición de  materiales promocionales </t>
  </si>
  <si>
    <t>Materiales adquiridos</t>
  </si>
  <si>
    <t>Publicaciones institucionales</t>
  </si>
  <si>
    <t>Revistas</t>
  </si>
  <si>
    <t xml:space="preserve">Memorias </t>
  </si>
  <si>
    <t>Gestionar suscripciones de periódicos</t>
  </si>
  <si>
    <t>Factura Anual</t>
  </si>
  <si>
    <t>Certificación de pago</t>
  </si>
  <si>
    <t>Gestión de comunicación interna</t>
  </si>
  <si>
    <t>Boletín Digital Mensual</t>
  </si>
  <si>
    <t>Mural Actualizado</t>
  </si>
  <si>
    <t>Intranet actualizado</t>
  </si>
  <si>
    <t>Plan protocolo institucional de las actividades del CNSS.</t>
  </si>
  <si>
    <t>Informe trimestral</t>
  </si>
  <si>
    <t>Elaborar Manual de Procedimiento de Protocolo y Eventos Institucional</t>
  </si>
  <si>
    <t>Lanzamiento del Sistema de información CNSS (Repositorio)</t>
  </si>
  <si>
    <t>Actualizaciones portal</t>
  </si>
  <si>
    <t>Elaboración de Informe Trimestral  Estadística del SDSS</t>
  </si>
  <si>
    <t>Boletín Estadístico</t>
  </si>
  <si>
    <t>Elaboración de Informe Gasto en Salud</t>
  </si>
  <si>
    <t>Informe de Gasto en Salud</t>
  </si>
  <si>
    <t>Elaboración   Informe Mensual  de Estadísticas del SDSS</t>
  </si>
  <si>
    <t>Elaboración de Informes de análisis Comparativos del SDSS con organismos homólogos a nivel internacional.</t>
  </si>
  <si>
    <t xml:space="preserve">Dashboar actualizado </t>
  </si>
  <si>
    <t>Diseño de la mesa Estadísticas del SDSS para seguimiento y monitoreo de indicadores del Sistema a nivel nacional</t>
  </si>
  <si>
    <t>Minutas de reunión de monitoreo</t>
  </si>
  <si>
    <t>Elaboración de indicadores del SDSS</t>
  </si>
  <si>
    <t>Reporte de indicadores estadísticos</t>
  </si>
  <si>
    <t>Elaboración de datos abiertos del SDSS</t>
  </si>
  <si>
    <t>Datos Abiertos (XLS; OBD;CVS)</t>
  </si>
  <si>
    <t>Gestionar pagos nominales</t>
  </si>
  <si>
    <t>Certificación de pagos</t>
  </si>
  <si>
    <t>DPNO</t>
  </si>
  <si>
    <t>Gestionar licenciamiento de software y equipos de continuidad</t>
  </si>
  <si>
    <t>Adquisiciones realizadas</t>
  </si>
  <si>
    <t>Reporte de aplicación</t>
  </si>
  <si>
    <t xml:space="preserve">Elaborar Plan de Continuidad </t>
  </si>
  <si>
    <t>Gestión de impresoras y equipos de oficina</t>
  </si>
  <si>
    <t>Solicitudes de compras enviadas</t>
  </si>
  <si>
    <t>Gestionar licenciamiento de software  de contingencia</t>
  </si>
  <si>
    <t>Gestionar licenciamiento de  equipos de contingencia</t>
  </si>
  <si>
    <t>Elaborar Plan de contingencia tecnológica del CNSS</t>
  </si>
  <si>
    <t>Monitoreo del Plan de contingencia tecnológica</t>
  </si>
  <si>
    <t>Informe de monitoreo de planes</t>
  </si>
  <si>
    <t>Implementación Nortic A6</t>
  </si>
  <si>
    <t>Documentos validados</t>
  </si>
  <si>
    <t>Norma certificado</t>
  </si>
  <si>
    <t>Documentos aprobados por MAE</t>
  </si>
  <si>
    <t>Implementación ITIL</t>
  </si>
  <si>
    <t>Revisar requisitos tecnológicos de implementación NOBACI</t>
  </si>
  <si>
    <t>Reporte de avance de requisitos</t>
  </si>
  <si>
    <t>Automatizar proceso de consulta de actas y resoluciones</t>
  </si>
  <si>
    <t>Servicios Disponible</t>
  </si>
  <si>
    <t>Capacitación y divulgación del servicio Mesa de Ayuda</t>
  </si>
  <si>
    <t>Soporte Salud en las reuniones de la Comisión Permanente de  (SRL)</t>
  </si>
  <si>
    <t>Auto valorar el cumplimiento de las disposiciones legales y normativas del control interno</t>
  </si>
  <si>
    <t>Matriz de Plan de Trabajo Revisión y análisis</t>
  </si>
  <si>
    <t>Informes trimestrales de ejecución</t>
  </si>
  <si>
    <t>Archivos de evidencias</t>
  </si>
  <si>
    <t xml:space="preserve">Coordinar las Acciones del Comité Administrador de las NOBACI-CNSS y gestionar la actualización del conocimiento de las NOBACI. </t>
  </si>
  <si>
    <t>Talleres, charlas, foros de actualización de NOBACI</t>
  </si>
  <si>
    <t>Desarrollar acciones para dar respuesta a las mejoras identificadas como resultado de informes definitivos de auditorías internas y externas</t>
  </si>
  <si>
    <t>Planes de acción auditoría</t>
  </si>
  <si>
    <t>Informes de seguimiento</t>
  </si>
  <si>
    <t xml:space="preserve">Matriz de control  a auditorias </t>
  </si>
  <si>
    <t>Realizar  informe de evaluación de control interno</t>
  </si>
  <si>
    <t>Informe Semestral</t>
  </si>
  <si>
    <t>Elaborar Plan de trabajo de Revisión y Análisis 2024</t>
  </si>
  <si>
    <t>Documento enviado para aprobación</t>
  </si>
  <si>
    <t>Ejecutar del Plan de trabajo de Revisión y análisis 2024</t>
  </si>
  <si>
    <t xml:space="preserve">Solicitar informaciones requeridas para actualización </t>
  </si>
  <si>
    <t>Correo emitido desde el área</t>
  </si>
  <si>
    <t>Consolidar informaciones levantadas para actualización de portal</t>
  </si>
  <si>
    <t>Matriz de Portal de Transparencia actualizada</t>
  </si>
  <si>
    <t>Capacitaciones por grupo ocupacional en materia de transparencia de los datos institucionales</t>
  </si>
  <si>
    <t>Lista de asistencia</t>
  </si>
  <si>
    <t>Elaborar informes trimestrales de seguimiento Portal 311</t>
  </si>
  <si>
    <t>Matriz 311 actualizado</t>
  </si>
  <si>
    <t>Informe estadístico 311</t>
  </si>
  <si>
    <t>Elaborar informes trimestrales de seguimiento SAIP</t>
  </si>
  <si>
    <t>Matriz SAIP</t>
  </si>
  <si>
    <t>Informe estadístico SAIP</t>
  </si>
  <si>
    <t>Evaluación DIGEIG</t>
  </si>
  <si>
    <t>Elaborar informes trimestrales de seguimiento a solicitudes</t>
  </si>
  <si>
    <t>Informes de gestión trimestral</t>
  </si>
  <si>
    <t>Participar en los comité técnicos del CNSS</t>
  </si>
  <si>
    <t>Listado de participación</t>
  </si>
  <si>
    <t>Minutas de las reuniones</t>
  </si>
  <si>
    <t>Elaborar actas, informes, propuestas de resolución según requerimiento de las comisiones</t>
  </si>
  <si>
    <t>Documentos oficiales elaborados</t>
  </si>
  <si>
    <t>Matriz de seguimiento actualizada</t>
  </si>
  <si>
    <t>Estadísticas de la comisión actualidad</t>
  </si>
  <si>
    <t xml:space="preserve">Elaborar comunicaciones respecto a los requerimientos de las comisiones </t>
  </si>
  <si>
    <t>Seguimiento al cumplimientos de las resoluciones emitidas por las comisiones</t>
  </si>
  <si>
    <t>Monitorear informaciones de interés relativas al SFS</t>
  </si>
  <si>
    <t>Informe de análisis elaborado</t>
  </si>
  <si>
    <t>Datos actualizados sobre el SFS</t>
  </si>
  <si>
    <t>Elaborar análisis relativas al SFS</t>
  </si>
  <si>
    <t>Elaborar opiniones según requerimientos relativos al SFS</t>
  </si>
  <si>
    <t>Participación en espacios técnicos relativos al SFS</t>
  </si>
  <si>
    <t>Listas participantes</t>
  </si>
  <si>
    <t>Minutas de participación</t>
  </si>
  <si>
    <t>Elaborar análisis, comparaciones sobre los datos actualizados relativos al SFS</t>
  </si>
  <si>
    <t>Gestionar acciones de sensibilización relativos al SFS</t>
  </si>
  <si>
    <t>Documentos de apoyo elaborados</t>
  </si>
  <si>
    <t>Participar o impartir acciones formativas en espacios institucionales o externos</t>
  </si>
  <si>
    <t>Apoyo a las actividades, programas y proyectos del PEI</t>
  </si>
  <si>
    <t>Participar en actividades de fortalecimiento institucional según requerimiento</t>
  </si>
  <si>
    <t xml:space="preserve">Elaborar y registrar los contratos, addendum, acuerdos y/o convenio (si aplica) de la institución. </t>
  </si>
  <si>
    <t xml:space="preserve">Informe de Gestión </t>
  </si>
  <si>
    <t>contratos, addendum, acuerdos y/o convenio</t>
  </si>
  <si>
    <t>Certificaciones</t>
  </si>
  <si>
    <t>DEDL</t>
  </si>
  <si>
    <t xml:space="preserve"> Elaborar resoluciones administrativas, certificaciones de resoluciones del CNSS,  opiniones legales, consultas, informes de proyectos de leyes relacionados con el SDSS y otros  documentos según requerimientos.</t>
  </si>
  <si>
    <t xml:space="preserve">Informe de gestión </t>
  </si>
  <si>
    <t>Resoluciones administrativas, certificaciones de Resoluciones</t>
  </si>
  <si>
    <t xml:space="preserve">Opiniones legales, consultas, </t>
  </si>
  <si>
    <t>Realizar soporte legal en las Sesiones del Pleno del CNSS, y revisar las resoluciones y normativas emitidas, así como las actas elaboradas.</t>
  </si>
  <si>
    <t xml:space="preserve">Resoluciones y actas sesiones del CNSS </t>
  </si>
  <si>
    <t xml:space="preserve">Realizar soporte legal en las reuniones de las Comisiones de Trabajo del CNSS (CE-RA, CPR y otras CE asignadas), y elaborar las actas de las reuniones, resúmenes de los Recursos de Apelación y otras asignaciones. </t>
  </si>
  <si>
    <t xml:space="preserve">Actas de reuniones </t>
  </si>
  <si>
    <t>Resúmenes de recursos de apelación</t>
  </si>
  <si>
    <t xml:space="preserve">Elaborar borradores de informes con propuesta de resolución y socializar con los miembros de las respectivas comisiones. (CE-RA, CPR y otras CE asignadas)  </t>
  </si>
  <si>
    <t>Borradores de informes con propuesta de resolución</t>
  </si>
  <si>
    <t>DEDL/DL</t>
  </si>
  <si>
    <t>Revisar borradores de informes con propuesta de resolución (CPP,CPS,CPRL, CPFEI, CE) para presentación al pleno del CNSS</t>
  </si>
  <si>
    <t>Elaborar informe de seguimiento de  la CE-RA.</t>
  </si>
  <si>
    <t>Matriz de Seguimiento</t>
  </si>
  <si>
    <t>Remisión oficial por correo</t>
  </si>
  <si>
    <t>Elaborar informe de seguimiento de la CPR.</t>
  </si>
  <si>
    <t>Elaborar informe de seguimiento de otras CE</t>
  </si>
  <si>
    <t>Representar legal, judicial y/o administrativamente al CNSS y elaborar documentos legales.</t>
  </si>
  <si>
    <t>Informe de gestión</t>
  </si>
  <si>
    <t>Matriz de procesos judiciales</t>
  </si>
  <si>
    <t>Formulario de depósito/Acuse de solicitud.</t>
  </si>
  <si>
    <t>Monitoreo del cumplimiento legal de los Sistemas de Gestión de Compliance y  Antisoborno.</t>
  </si>
  <si>
    <t>Informe de seguimiento semestral</t>
  </si>
  <si>
    <t>Matriz de control de convenios y/o acuerdos.</t>
  </si>
  <si>
    <t>Procesar nominas, bonificaciones y gratificaciones institucionales</t>
  </si>
  <si>
    <t>Pagos procesados</t>
  </si>
  <si>
    <t>Certificaciones de nomina</t>
  </si>
  <si>
    <t>Elaborar informe de control de ponchado y ausentismo</t>
  </si>
  <si>
    <t>Informe de control trimestral</t>
  </si>
  <si>
    <t>Elaborar Plan de Capacitación Institucional</t>
  </si>
  <si>
    <t>Plan de Capacitación remitido para aprobación</t>
  </si>
  <si>
    <t>Documento aprobado por MAE</t>
  </si>
  <si>
    <t>Realizar encuesta de clima laboral</t>
  </si>
  <si>
    <t>Informe de resultados</t>
  </si>
  <si>
    <t>Datos de encuestas</t>
  </si>
  <si>
    <t>Gestionar el abastecimiento trimestral de medicamentos del Consultorio Médico</t>
  </si>
  <si>
    <t>Solicitud de compra realizada</t>
  </si>
  <si>
    <t>Insumo recibido</t>
  </si>
  <si>
    <t>Medir el rendimiento del desempeño según el resultado de los colaboradores</t>
  </si>
  <si>
    <t>Remisión de resultados al MAP</t>
  </si>
  <si>
    <t xml:space="preserve">Realizar el Programa de Pasantías. </t>
  </si>
  <si>
    <t>Contrataciones realizadas</t>
  </si>
  <si>
    <t>Informe de avance del Plan</t>
  </si>
  <si>
    <t>Ejecución del  Plan de Capacitación Institucional</t>
  </si>
  <si>
    <t>Realizar levantamientos para sub indicadores del SISMAP</t>
  </si>
  <si>
    <t xml:space="preserve">Registrar acciones de personal.
</t>
  </si>
  <si>
    <t>Reporte de acciones</t>
  </si>
  <si>
    <t>Registro al sistema</t>
  </si>
  <si>
    <t>Procesar pagos de seguro y productos complementario</t>
  </si>
  <si>
    <t>Certificaciones presupuestaria</t>
  </si>
  <si>
    <t>Ejecutar actividades de fortalecimiento institucional</t>
  </si>
  <si>
    <t>Gestionar uniformes a personal</t>
  </si>
  <si>
    <t xml:space="preserve">Elaborar informe de implementación de acuerdos resolutivos </t>
  </si>
  <si>
    <t>Informe Trimestral de gestión</t>
  </si>
  <si>
    <t>Apoyo técnico y/o pedagógico con la ejecución de Acciones de acciones formativa en materia de SVDS</t>
  </si>
  <si>
    <t>Notas de opiniones enviadas</t>
  </si>
  <si>
    <t xml:space="preserve"> Informes del sistema de Pensiones</t>
  </si>
  <si>
    <t>Informes del Comportamientos del SVDS</t>
  </si>
  <si>
    <t xml:space="preserve">Memoria e Informes Institucionales </t>
  </si>
  <si>
    <t>Elaboración documento operativo estado de situación SVDS</t>
  </si>
  <si>
    <t>Sugerencias de propuestas enviadas</t>
  </si>
  <si>
    <t>Informes participación Red de Actuarios</t>
  </si>
  <si>
    <t>Minutas de reunión</t>
  </si>
  <si>
    <t>Representación institucional en temas relativos al SVDS</t>
  </si>
  <si>
    <t>Ejecución del Plan de Auditoria TSS 2023</t>
  </si>
  <si>
    <t>Informe de Auditoria</t>
  </si>
  <si>
    <t>Comunicación de remisión a la institución</t>
  </si>
  <si>
    <t>Comunicación de remisión a GG</t>
  </si>
  <si>
    <t>Ejecución del Plan de Auditoria SIPEN 2023</t>
  </si>
  <si>
    <t>Ejecución del Plan de Auditoria DIDA 2023</t>
  </si>
  <si>
    <t>Ejecución del Plan de Auditoria CNSS 2023</t>
  </si>
  <si>
    <t>Ejecución del Plan de Auditoria SISALRIL 2023</t>
  </si>
  <si>
    <t>Diseñar Plan de Auditoria 2025-2029</t>
  </si>
  <si>
    <t>Documento de remisión al Pleno del CNSS</t>
  </si>
  <si>
    <t>Elaborar informe anual de ejecución CNSS 2023</t>
  </si>
  <si>
    <t>Informe Anual Elaborado</t>
  </si>
  <si>
    <t>Consolidar ejecución presupuestaria 2023</t>
  </si>
  <si>
    <t>Informe Análisis de Ejecución Presupuestaria de las entidades del SDSS</t>
  </si>
  <si>
    <t>Comunicación de remisión al CPFEI</t>
  </si>
  <si>
    <t>Consolidar Ante Proyecto de presupuesto 2025</t>
  </si>
  <si>
    <t>Presupuesto consolidado</t>
  </si>
  <si>
    <t>Informe de estados de situación financieros consolidados 2023-2024</t>
  </si>
  <si>
    <t>Estados Consolidados</t>
  </si>
  <si>
    <t>Elaborar análisis comparativo de las estadísticas de recaudo y pago SUIR</t>
  </si>
  <si>
    <t>Análisis compartido de entidades del sistema.</t>
  </si>
  <si>
    <t>Actualizar el Manual de Evaluaciòn Tecnica de la Discapacidad.</t>
  </si>
  <si>
    <t>Nivel implementación de mejoras al SIGEBEN</t>
  </si>
  <si>
    <t xml:space="preserve">Tableros de avance </t>
  </si>
  <si>
    <t>Ejecución del  Plan de rediseño del proceso de Gestión de Comisiones médicas.</t>
  </si>
  <si>
    <t>Evaluar, calificar, dictaminar, revisar y  notificar las solicitudes de evaluación medica</t>
  </si>
  <si>
    <t>Datos estadísticos actualizados</t>
  </si>
  <si>
    <t>Actualización del Plan de rediseño del proceso de Gestión de Comisiones médicas.</t>
  </si>
  <si>
    <t xml:space="preserve">Plan Actualizado </t>
  </si>
  <si>
    <t>Remisión del plan actualizado</t>
  </si>
  <si>
    <t>Carga y reportes de activos semestral</t>
  </si>
  <si>
    <t>Reporte general de activo elaborado</t>
  </si>
  <si>
    <t>Informe SISACNOC</t>
  </si>
  <si>
    <t>Gestión de la ejecución presupuestaria 2024</t>
  </si>
  <si>
    <t>Informe de Ejecución presupuestaria</t>
  </si>
  <si>
    <t>Publicación en la paginas de transparencia</t>
  </si>
  <si>
    <t>Gestión de Estados financieros a instituciones reguladoras (SISACNOC)</t>
  </si>
  <si>
    <t>Estado financiero Semestral (SISACNOC)</t>
  </si>
  <si>
    <t>Matriz de Certificación  (SISACNOC)</t>
  </si>
  <si>
    <t>Carga oportuna del presupuesto institucional 2024</t>
  </si>
  <si>
    <t>Captura de carga en SIGEF</t>
  </si>
  <si>
    <t>Gestión  de Estados financieros a instituciones reguladoras (CGCNSS)</t>
  </si>
  <si>
    <t>Estados financieros</t>
  </si>
  <si>
    <t>Actas elaboradas  y remitidas oportunamente</t>
  </si>
  <si>
    <t>Estadísticas desempeño de las sesiones</t>
  </si>
  <si>
    <t xml:space="preserve">Informe con Propuesta de  resolución </t>
  </si>
  <si>
    <t xml:space="preserve">Representación técnica institucional en temas asociados al SRL </t>
  </si>
  <si>
    <t>Fotos de actividades</t>
  </si>
  <si>
    <t>Listas de participante</t>
  </si>
  <si>
    <t>Diseñar la acción formativa en materia de Sensibilización de SRL relativo a las domesticas</t>
  </si>
  <si>
    <t>Ejecutar plan de sensibilización del SRL relativo a las domesticas</t>
  </si>
  <si>
    <t>Agendar reuniones mensuales del Comité Mixto de Seguridad y salud</t>
  </si>
  <si>
    <t>Envió de agenda</t>
  </si>
  <si>
    <t>Correo de participación</t>
  </si>
  <si>
    <t>Desarrollar acciones de sensibilización sobre seguridad y salud</t>
  </si>
  <si>
    <t>Diseñar la acción formativa en materia de Sensibilización de SRL a los estudiantes y facilitadores del sistema educativo</t>
  </si>
  <si>
    <t>Ejecutar plan de sensibilización del SRL</t>
  </si>
  <si>
    <t>Registrar y ejecutar pagos de servicios básicos institucionales</t>
  </si>
  <si>
    <t>Relación de facturas</t>
  </si>
  <si>
    <t>Matriz de contratos</t>
  </si>
  <si>
    <t>Expediente de pago</t>
  </si>
  <si>
    <t>Supervisión a la implementación de los planes de mantenimiento de la infraestructura en el CNSS</t>
  </si>
  <si>
    <t>Reporte del plan de mantenimiento</t>
  </si>
  <si>
    <t>SEV. GENERALES</t>
  </si>
  <si>
    <t>Seguimiento al Sistema Nacional de Compras y Contrataciones</t>
  </si>
  <si>
    <t>Calificación portal Si compra</t>
  </si>
  <si>
    <t>Reportes trimestrales preventivos</t>
  </si>
  <si>
    <t>Listas de participante CCC</t>
  </si>
  <si>
    <t>Compras</t>
  </si>
  <si>
    <t>Reporte de cuadro de clasificación documental (AGN)</t>
  </si>
  <si>
    <t>Informe Trimestral</t>
  </si>
  <si>
    <t>Inventarios cíclicos institucional</t>
  </si>
  <si>
    <t>Reporte de inventario Trimestral</t>
  </si>
  <si>
    <t>Reporte de inventario semestral (SISAGNOC)</t>
  </si>
  <si>
    <t>Elaborar reporte de la debida diligencia a suplidores institucionales</t>
  </si>
  <si>
    <t>Ficha de cumplimiento DD</t>
  </si>
  <si>
    <t>Elaborar evaluacion de proveedores institucionales</t>
  </si>
  <si>
    <t>Informe de evaluacion de proveedores institucionales periodo 2024</t>
  </si>
  <si>
    <t>Diseñar plan de mantenimiento preventivo 2024</t>
  </si>
  <si>
    <t>Documento propuesta elaborado</t>
  </si>
  <si>
    <t xml:space="preserve">Cronograma de trabajo </t>
  </si>
  <si>
    <t>Ejecucion del Plan de Mantenimiento Preventivo 2024</t>
  </si>
  <si>
    <t>Reporte de avance trimestral</t>
  </si>
  <si>
    <t>Actualizar política de servicios generales</t>
  </si>
  <si>
    <t>Socialización documentación oficial</t>
  </si>
  <si>
    <t xml:space="preserve">Desarrollar e implementar el cronograma de socialización de las guías educativas con institución aliada/ejecutora y grupos de interés </t>
  </si>
  <si>
    <t xml:space="preserve">Cronograma Actualizado </t>
  </si>
  <si>
    <t>Informe de avance PE</t>
  </si>
  <si>
    <t>PE</t>
  </si>
  <si>
    <t>Formación en Seguridad Social del personal docente de las escuelas pilotos del programa</t>
  </si>
  <si>
    <t xml:space="preserve">Cronograma de formación </t>
  </si>
  <si>
    <t>Audiovisuales</t>
  </si>
  <si>
    <t>Formación en Seguridad Social del personal administrativo del CNSS</t>
  </si>
  <si>
    <t>Documento de firmas</t>
  </si>
  <si>
    <t>Fotos actividad</t>
  </si>
  <si>
    <t>Proyecto piloto de la formación a los estudiantes</t>
  </si>
  <si>
    <t>Documento de planificación de la actividad</t>
  </si>
  <si>
    <t>Remisión de correos</t>
  </si>
  <si>
    <t xml:space="preserve">Diseñar Plan de comunicación estratégica entre Minerd - CNSS </t>
  </si>
  <si>
    <t>Documento de planificación de la comunicación</t>
  </si>
  <si>
    <t>Plan de medios</t>
  </si>
  <si>
    <t xml:space="preserve">Ejecutar programas de Diplomados en Seguridad Social a través de las instituciones aliadas </t>
  </si>
  <si>
    <t>Ejecutar un programa de Postgrado con institución aliada y en conjunto con el apoyo de un organismo internacional (PUCMM y OISS)</t>
  </si>
  <si>
    <t>Documento acreditativo</t>
  </si>
  <si>
    <t>Registro de participantes</t>
  </si>
  <si>
    <t>Elaborar plan estratégico de comunicación para difundir la cultura en seguridad social</t>
  </si>
  <si>
    <t>Documento Borrador entregado</t>
  </si>
  <si>
    <t>Cronograma de ejecución</t>
  </si>
  <si>
    <t>Seguimiento del plan estratégico de comunicación para difundir la cultura en seguridad social</t>
  </si>
  <si>
    <t>Informe de avance trimestral</t>
  </si>
  <si>
    <t>Gestión interinstitucional para convenios con instituciones que apoyan públicos específicos objeto de Educación en Seguridad Social.</t>
  </si>
  <si>
    <t>Reuniones para acuerdos</t>
  </si>
  <si>
    <t>Documento de convenio</t>
  </si>
  <si>
    <t>Fotos de firma</t>
  </si>
  <si>
    <t>Diseño de una política educativa a la ciudadanía unificada entre las instituciones del SDSS</t>
  </si>
  <si>
    <t>Borrador Enviado para aprobación</t>
  </si>
  <si>
    <t>Plan aprobado</t>
  </si>
  <si>
    <t xml:space="preserve"> Diseño de Escuela de Formación y capacitación en Seguridad Social </t>
  </si>
  <si>
    <t>Gestionar documentos de proyectos institucionales con Uruguay</t>
  </si>
  <si>
    <t>Carpeta de proyectos actualizada</t>
  </si>
  <si>
    <t>Acta de constitución</t>
  </si>
  <si>
    <t>Reporte de avance del proyecto</t>
  </si>
  <si>
    <t>Seguimiento a cooperación bilateral de MEPYD entre Colombia-República Dominicana.</t>
  </si>
  <si>
    <t>Informe de avance</t>
  </si>
  <si>
    <t>Matriz de seguimiento</t>
  </si>
  <si>
    <t>Comunicaciones oficiales remitidas</t>
  </si>
  <si>
    <t>Informe de las solicitudes tramitadas en cumplimiento de los convenios internacionales suscritos.</t>
  </si>
  <si>
    <t>Informe trimestral de las solicitudes tramitadas</t>
  </si>
  <si>
    <t xml:space="preserve">Reportes semanales </t>
  </si>
  <si>
    <t>Reporte de las solicitudes tramitadas en cumplimiento de los convenios internacionales suscritos.</t>
  </si>
  <si>
    <t>Reporte mensual de las solicitudes tramitadas</t>
  </si>
  <si>
    <t>Reporte mensual</t>
  </si>
  <si>
    <t>Reporte de las solicitudes cerradas y despachadas en cumplimiento de los convenios internacionales suscritos.</t>
  </si>
  <si>
    <t xml:space="preserve">Participación en reuniones de negociación de acuerdos y convenios internacionales </t>
  </si>
  <si>
    <t>Minutas y/o informe de avances</t>
  </si>
  <si>
    <t xml:space="preserve">Hojas de asistencia </t>
  </si>
  <si>
    <t>Fotos de reuniones</t>
  </si>
  <si>
    <t>Implementación del CMISS con los países signatarios del Convenio</t>
  </si>
  <si>
    <t>Cartas de Intención</t>
  </si>
  <si>
    <t xml:space="preserve">Implementación del Plan de mejora para la aplicación efectiva del CMISS a nivel nacional </t>
  </si>
  <si>
    <t>Acuerdo Interinstitucional</t>
  </si>
  <si>
    <t>Elaborar Agenda Internacional 2024</t>
  </si>
  <si>
    <t>Agenda internacional aprobada</t>
  </si>
  <si>
    <t xml:space="preserve">Correos </t>
  </si>
  <si>
    <t>Comunicaciones</t>
  </si>
  <si>
    <t>Gestión de Representación en reuniones, asambleas, actividades y/o eventos de índole internacional</t>
  </si>
  <si>
    <t>Expediente de viaje y/o informe de avances</t>
  </si>
  <si>
    <t>Informe de participación</t>
  </si>
  <si>
    <t>Correos y comunicaciones</t>
  </si>
  <si>
    <t>Renovación de membresías con Organismos Internacionales</t>
  </si>
  <si>
    <t xml:space="preserve">Comprobantes de transferencias </t>
  </si>
  <si>
    <t xml:space="preserve">Acuses </t>
  </si>
  <si>
    <t>Identificación de iniciativas, programas y proyectos  de cooperación internacional</t>
  </si>
  <si>
    <t>Catálogo de Proyectos y/o Iniciativas Institucionales</t>
  </si>
  <si>
    <t>Formulación de iniciativas, identificación de convocatorias y/o posibles cooperantes, para la negociación de iniciativas y proyectos</t>
  </si>
  <si>
    <t>Perfil del proyecto</t>
  </si>
  <si>
    <t>Elaborar informe de  ejecución del proyecto y/o iniciativa</t>
  </si>
  <si>
    <t xml:space="preserve">Estudios actuariales de SDSS </t>
  </si>
  <si>
    <t>Reportes Estadísticos</t>
  </si>
  <si>
    <t>Propuesta de estudio en borrador</t>
  </si>
  <si>
    <t xml:space="preserve">Datos actualizados Datos Abiertos (XLS; OBD;CVS) </t>
  </si>
  <si>
    <t>Plan de Inteligencia de negocios y reportes interactivos</t>
  </si>
  <si>
    <t>Data migrada al BI</t>
  </si>
  <si>
    <t>Informe de gasto en Salud</t>
  </si>
  <si>
    <t>Creación de mesa Estadísticas de estudios CISSCAD</t>
  </si>
  <si>
    <t>base de datos</t>
  </si>
  <si>
    <t>Reporte de interacción con organismos internacionales que provean data fiable y  comparable en seguridad social.</t>
  </si>
  <si>
    <t xml:space="preserve">Documentos Elaborados </t>
  </si>
  <si>
    <t>Informe Final</t>
  </si>
  <si>
    <t>Implementación del Sistema de información CNSS (Repositorio)</t>
  </si>
  <si>
    <t>Portal en funcionamiento</t>
  </si>
  <si>
    <t xml:space="preserve">Seguimiento y elaboracion de reportes e informes interactivos </t>
  </si>
  <si>
    <t>Infografías en BI</t>
  </si>
  <si>
    <t xml:space="preserve">Realizar informe ejecutivo Art.26 párrafo f) </t>
  </si>
  <si>
    <t>Informe remitido al GG</t>
  </si>
  <si>
    <t>Acompañar en el proceso de Implementación RD Incluye</t>
  </si>
  <si>
    <t>Fotos</t>
  </si>
  <si>
    <t>Agendar las reuniones ordinarias y extraordinarias del Pleno del CNSS</t>
  </si>
  <si>
    <t>Agenda de reuniones</t>
  </si>
  <si>
    <t>Convocatorios de las reuniones</t>
  </si>
  <si>
    <t>Actas y lista de participantes</t>
  </si>
  <si>
    <t xml:space="preserve">Elaboración de actas del CNSS </t>
  </si>
  <si>
    <t>Agendar las reuniones de las Comisiones de trabajo del Pleno del CNSS</t>
  </si>
  <si>
    <t>Formular proyecto de trabajo con el área DPD</t>
  </si>
  <si>
    <t>Remisión oficial de borrador</t>
  </si>
  <si>
    <t>Representar al CNSS ante organismos nacionales</t>
  </si>
  <si>
    <t>Minutas</t>
  </si>
  <si>
    <t>Representar al CNSS ante organismos internacionales</t>
  </si>
  <si>
    <t>Evaluar el grado del cumplimiento de las resoluciones emitidas por el CNSS</t>
  </si>
  <si>
    <t>Matriz de seguimiento Actualizada</t>
  </si>
  <si>
    <t>Informes a la MAE</t>
  </si>
  <si>
    <t>Ejecutar las responsabilidades establecidas en el Art 26.</t>
  </si>
  <si>
    <t>Informes Trimestral CNSS</t>
  </si>
  <si>
    <t>Memoria SDSS</t>
  </si>
  <si>
    <t>Estados Financieros Auditados</t>
  </si>
  <si>
    <t xml:space="preserve">Gestionar y dar Seguimiento a Comités internos </t>
  </si>
  <si>
    <t>Participación en las reuniones y sesiones del Pleno</t>
  </si>
  <si>
    <t>Actualizar  plan de monitoreo para los servicios ofertados a la Ciudadanía</t>
  </si>
  <si>
    <t>Informe referente al proceso de implementación</t>
  </si>
  <si>
    <t>Actualizar plan de monitoreo para los servicios Internos</t>
  </si>
  <si>
    <t>Elaborar informe de   Quejas, Reclamaciones, Sugerencias y Denuncias (QRSD)</t>
  </si>
  <si>
    <t>Informe QRSD</t>
  </si>
  <si>
    <t>Coordinar las reuniones recurrentes con el Comité Institucional de Calidad para revisión del SGI según el reglamento</t>
  </si>
  <si>
    <t>Minuta</t>
  </si>
  <si>
    <t>Seguimiento a los planes de mejora de procesos relativos a calidad</t>
  </si>
  <si>
    <t xml:space="preserve">Informe de los planes </t>
  </si>
  <si>
    <t xml:space="preserve">Elaborar Plan Anual de Gestión Documental </t>
  </si>
  <si>
    <t>Borrador del Plan</t>
  </si>
  <si>
    <t>Implementación del Plan Anual de Gestión Documental</t>
  </si>
  <si>
    <t>Plan Actualizado</t>
  </si>
  <si>
    <t>Documentos aprobados</t>
  </si>
  <si>
    <t xml:space="preserve">Coordinar mesas de trabajo y  dar seguimiento trimestral de cumplimiento de los indicadores gubernamentales. </t>
  </si>
  <si>
    <t>Reporte mensual de cumplimiento SIGOB</t>
  </si>
  <si>
    <t>Informe trimestral cumplimiento SIGOB</t>
  </si>
  <si>
    <t>Gestionar el cumplimiento de los indicadores de calidad (SISMAP 09 subindicador)</t>
  </si>
  <si>
    <t xml:space="preserve">Reporte de indicadores </t>
  </si>
  <si>
    <t xml:space="preserve">Elaborar plan de Auditoría Interna </t>
  </si>
  <si>
    <t>Borrador de Plan de auditoría Interna</t>
  </si>
  <si>
    <t xml:space="preserve">Ejecutar plan de Auditoría Interna </t>
  </si>
  <si>
    <t>Informe de Auditoría</t>
  </si>
  <si>
    <t>Realizar autodiagnóstico CAF</t>
  </si>
  <si>
    <t>Autodiagnóstico CAF</t>
  </si>
  <si>
    <t>Informe</t>
  </si>
  <si>
    <t>Elaborar  Plan de Mejora CAF 2024</t>
  </si>
  <si>
    <t>Plan de Mejora CAF</t>
  </si>
  <si>
    <t>Seguimiento e Implementación del Plan de Mejora CAF 2023</t>
  </si>
  <si>
    <t>Informe de Avances Plan de Mejora CAF</t>
  </si>
  <si>
    <t>Postulación para el Sello CAF300 según convocatoria del MAP</t>
  </si>
  <si>
    <t>Comunicación de solicitud</t>
  </si>
  <si>
    <t>Evidencias de postulación</t>
  </si>
  <si>
    <t>Certificación en la Norma ISO37001 y 37301 (Sistema de Gestión Antisoborno y Cumplimiento</t>
  </si>
  <si>
    <t>Certificación</t>
  </si>
  <si>
    <t xml:space="preserve">Foro de Buenas prácticas- Semana de la calidad </t>
  </si>
  <si>
    <t>Lanzamiento de la certificación</t>
  </si>
  <si>
    <t xml:space="preserve">Solicitud de compra </t>
  </si>
  <si>
    <t xml:space="preserve">Membresía a la World Complaice </t>
  </si>
  <si>
    <t xml:space="preserve">Expediente de pago </t>
  </si>
  <si>
    <t>Implementar un sistema de gestión de calidad basada en la norma ISO9001:2015</t>
  </si>
  <si>
    <t>Informe de Avances en el Cronograma</t>
  </si>
  <si>
    <t>Certificación en la Norma ISO9001</t>
  </si>
  <si>
    <t xml:space="preserve">Informe auditoria externa </t>
  </si>
  <si>
    <t>Plan de comunicación Norma ISO9001</t>
  </si>
  <si>
    <t xml:space="preserve">Habladores </t>
  </si>
  <si>
    <t>Unidad Requirente</t>
  </si>
  <si>
    <t>Solicitante</t>
  </si>
  <si>
    <t>Actividad POA</t>
  </si>
  <si>
    <t>ARTÍCULO  (bien / servicio)</t>
  </si>
  <si>
    <t>Unidad de Medida</t>
  </si>
  <si>
    <t>Cantidad de Insumos</t>
  </si>
  <si>
    <t>Precio Unitario</t>
  </si>
  <si>
    <t>Escenario C</t>
  </si>
  <si>
    <t>Escenario B</t>
  </si>
  <si>
    <t>Escenario D</t>
  </si>
  <si>
    <t>Escenario A</t>
  </si>
  <si>
    <t>Trimestre</t>
  </si>
  <si>
    <t>Código de articulo</t>
  </si>
  <si>
    <t>Articulo</t>
  </si>
  <si>
    <t>Código Presupuestario</t>
  </si>
  <si>
    <t>Aux Pre</t>
  </si>
  <si>
    <t>Fuente de Financiamiento</t>
  </si>
  <si>
    <t>Tipo de gasto</t>
  </si>
  <si>
    <t>Producto</t>
  </si>
  <si>
    <t>Estado</t>
  </si>
  <si>
    <t>Facturas de servicios</t>
  </si>
  <si>
    <t>UD</t>
  </si>
  <si>
    <t>2.2.1.3.01</t>
  </si>
  <si>
    <t>Teléfono local</t>
  </si>
  <si>
    <t>Gasto Adm</t>
  </si>
  <si>
    <t>Acción Común</t>
  </si>
  <si>
    <t>2.2.1.4.01</t>
  </si>
  <si>
    <t>Telefax y correos</t>
  </si>
  <si>
    <t>2.2.1.5.01</t>
  </si>
  <si>
    <t>Servicio de internet y televisión por cable</t>
  </si>
  <si>
    <t>2.2.1.6.01</t>
  </si>
  <si>
    <t>Energía eléctrica</t>
  </si>
  <si>
    <t>2.2.1.7.01</t>
  </si>
  <si>
    <t>Agua</t>
  </si>
  <si>
    <t>2.2.1.8.01</t>
  </si>
  <si>
    <t>Recolección de residuos</t>
  </si>
  <si>
    <t>2.2.4.3.01</t>
  </si>
  <si>
    <t>Almacenaje</t>
  </si>
  <si>
    <t>2.2.4.4.01</t>
  </si>
  <si>
    <t>Peaje</t>
  </si>
  <si>
    <t>2.2.6.1.01</t>
  </si>
  <si>
    <t>Seguro de bienes inmuebles e infraestructura</t>
  </si>
  <si>
    <t>2.2.6.2.01</t>
  </si>
  <si>
    <t>Seguro de bienes muebles</t>
  </si>
  <si>
    <t>2.2.6.3.01</t>
  </si>
  <si>
    <t>Seguros de personas</t>
  </si>
  <si>
    <t>2.3.7.1.01</t>
  </si>
  <si>
    <t>Gasolina</t>
  </si>
  <si>
    <t>Pacc</t>
  </si>
  <si>
    <t>2.3.7.1.02</t>
  </si>
  <si>
    <t>Gasoil</t>
  </si>
  <si>
    <t>Contrataciones</t>
  </si>
  <si>
    <t>2.2.8.7.02</t>
  </si>
  <si>
    <t>Servicios de alguacil</t>
  </si>
  <si>
    <t xml:space="preserve">Viáticos, pasajes </t>
  </si>
  <si>
    <t>2.2.3.1.01</t>
  </si>
  <si>
    <t>Viáticos dentro del país</t>
  </si>
  <si>
    <t>Plan de mantenimiento</t>
  </si>
  <si>
    <t>2.2.7.1.01</t>
  </si>
  <si>
    <t>Reparaciones y mantenimientos menores en edificaciones</t>
  </si>
  <si>
    <t>2.2.5.8.01</t>
  </si>
  <si>
    <t>Otros alquileres y arrendamientos por derechos de usos</t>
  </si>
  <si>
    <t>Mantenimiento generadores eléctricos</t>
  </si>
  <si>
    <t>2.2.7.1.06</t>
  </si>
  <si>
    <t>Mantenimiento y reparación de instalaciones eléctricas</t>
  </si>
  <si>
    <t>Servicio de continuidad operativa</t>
  </si>
  <si>
    <t>2.2.7.1.07</t>
  </si>
  <si>
    <t>Mantenimiento, reparación, servicios de pintura y sus derivados</t>
  </si>
  <si>
    <t>Vehículos, Ascensores, Lavados de vehículos</t>
  </si>
  <si>
    <t>2.2.7.2.06</t>
  </si>
  <si>
    <t>Mantenimiento y reparación de equipos de transporte, tracción y elevación</t>
  </si>
  <si>
    <t>2.2.7.2.08</t>
  </si>
  <si>
    <t>Servicios de mantenimiento, reparación, desmonte e instalación</t>
  </si>
  <si>
    <t>2.2.8.5.01</t>
  </si>
  <si>
    <t>Fumigación</t>
  </si>
  <si>
    <t>Contrato de limpieza</t>
  </si>
  <si>
    <t>2.2.8.5.03</t>
  </si>
  <si>
    <t>Limpieza e higiene</t>
  </si>
  <si>
    <t>2.3.5.3.01</t>
  </si>
  <si>
    <t>Llantas y neumáticos</t>
  </si>
  <si>
    <t>2.3.6.3.04</t>
  </si>
  <si>
    <t>Herramientas menores</t>
  </si>
  <si>
    <t>2.3.6.3.06</t>
  </si>
  <si>
    <t>Productos metálicos</t>
  </si>
  <si>
    <t>2.3.7.2.06</t>
  </si>
  <si>
    <t>Pinturas, lacas, barnices, diluyentes y absorbentes para pinturas</t>
  </si>
  <si>
    <t>2.3.9.1.01</t>
  </si>
  <si>
    <t>Útiles y materiales de limpieza e higiene</t>
  </si>
  <si>
    <t>2.3.9.2.01</t>
  </si>
  <si>
    <t>Útiles  y materiales de escritorio, oficina e informática</t>
  </si>
  <si>
    <t>2.3.9.6.01</t>
  </si>
  <si>
    <t>Productos eléctricos y afines</t>
  </si>
  <si>
    <t>2.3.9.9.01</t>
  </si>
  <si>
    <t>Productos y Útiles Varios  n.i.p</t>
  </si>
  <si>
    <t>2.3.9.9.05</t>
  </si>
  <si>
    <t>Productos y útiles diversos</t>
  </si>
  <si>
    <t>2.3.9.9.04</t>
  </si>
  <si>
    <t>Productos y útiles de defensa y seguridad</t>
  </si>
  <si>
    <t>2.6.5.5.01</t>
  </si>
  <si>
    <t>Equipo de comunicación, telecomunicaciones y señalamiento</t>
  </si>
  <si>
    <t>2.6.5.6.01</t>
  </si>
  <si>
    <t>Equipo de generación eléctrica y a fines</t>
  </si>
  <si>
    <t>2.2.5.1.02</t>
  </si>
  <si>
    <t>Hospedaje</t>
  </si>
  <si>
    <t>2.2.5.4.01</t>
  </si>
  <si>
    <t>Alquileres de equipos de transporte, tracción y elevación</t>
  </si>
  <si>
    <t>2.3.3.2.01</t>
  </si>
  <si>
    <t>Papel y cartón</t>
  </si>
  <si>
    <t>2.3.7.2.99</t>
  </si>
  <si>
    <t>Otros productos químicos y conexos</t>
  </si>
  <si>
    <t>2.3.9.8.01</t>
  </si>
  <si>
    <t>Repuestos</t>
  </si>
  <si>
    <t>2.3.9.8.02</t>
  </si>
  <si>
    <t>Accesorios</t>
  </si>
  <si>
    <t>2.6.6.2.01</t>
  </si>
  <si>
    <t>Equipos de seguridad</t>
  </si>
  <si>
    <t>2.6.5.4.01</t>
  </si>
  <si>
    <t>Sistemas y equipos de climatización</t>
  </si>
  <si>
    <t>2.2.8.2.01</t>
  </si>
  <si>
    <t>Comisiones y gastos</t>
  </si>
  <si>
    <t>Frickpic</t>
  </si>
  <si>
    <t>2.2.9.2.01</t>
  </si>
  <si>
    <t>Servicios de alimentación</t>
  </si>
  <si>
    <t>Publicidad en TV</t>
  </si>
  <si>
    <t>Publicidad en Tv</t>
  </si>
  <si>
    <t>2.2.2.1.01</t>
  </si>
  <si>
    <t>Publicidad y propaganda</t>
  </si>
  <si>
    <t>Publicidad en medio digital</t>
  </si>
  <si>
    <t>Publicidad en intener</t>
  </si>
  <si>
    <t>Publicidad radio</t>
  </si>
  <si>
    <t>Publicidad en radio</t>
  </si>
  <si>
    <t>Materiales promocionales</t>
  </si>
  <si>
    <t>Mercancía Promocional</t>
  </si>
  <si>
    <t>2.2.2.1.02</t>
  </si>
  <si>
    <t>Promoción y patrocinio</t>
  </si>
  <si>
    <t>Impresiones</t>
  </si>
  <si>
    <t>Impresión</t>
  </si>
  <si>
    <t>2.2.2.2.01</t>
  </si>
  <si>
    <t>Impresión, encuadernación y rotulación</t>
  </si>
  <si>
    <t>Diagramación</t>
  </si>
  <si>
    <t>2.2.8.7.06</t>
  </si>
  <si>
    <t>Otros servicios técnicos profesionales</t>
  </si>
  <si>
    <t>Corrección de estilo</t>
  </si>
  <si>
    <t>Pago a medios</t>
  </si>
  <si>
    <t>2.3.3.4.01</t>
  </si>
  <si>
    <t>Libros, revistas y periódicos</t>
  </si>
  <si>
    <t>Servicios de producción audiovisuales institucionales</t>
  </si>
  <si>
    <t>Utensilios de cocina</t>
  </si>
  <si>
    <t>2.3.9.5.01</t>
  </si>
  <si>
    <t>Útiles de cocina y comedor</t>
  </si>
  <si>
    <t>Banderas exterior/interior</t>
  </si>
  <si>
    <t>2.3.2.2.01</t>
  </si>
  <si>
    <t>Acabados textiles</t>
  </si>
  <si>
    <t>Servicios de lavandería</t>
  </si>
  <si>
    <t>2.2.8.5.02</t>
  </si>
  <si>
    <t>Lavandería</t>
  </si>
  <si>
    <t>Servicios de floristería</t>
  </si>
  <si>
    <t>2.3.1.3.03</t>
  </si>
  <si>
    <t>Productos forestales</t>
  </si>
  <si>
    <t>Servicios de catering</t>
  </si>
  <si>
    <t>2.2.9.2.03</t>
  </si>
  <si>
    <t>Servicios de Catering</t>
  </si>
  <si>
    <t>Compras de consumibles médicos</t>
  </si>
  <si>
    <t>2.3.9.3.01</t>
  </si>
  <si>
    <t>Útiles menores médico, quirúrgicos o de laboratorio</t>
  </si>
  <si>
    <t>Equipos médicos</t>
  </si>
  <si>
    <t>2.6.3.1.01</t>
  </si>
  <si>
    <t>Equipo médico y de laboratorio</t>
  </si>
  <si>
    <t>Aportes a la sociedad civil</t>
  </si>
  <si>
    <t>2.4.1.6.05</t>
  </si>
  <si>
    <t>Transferencias corrientes ocasionales a asociaciones sin fines de lucro</t>
  </si>
  <si>
    <t>Pago impuestos</t>
  </si>
  <si>
    <t>2.2.8.8.01</t>
  </si>
  <si>
    <t>Impuestos</t>
  </si>
  <si>
    <t>Refrigerio (Picaderos varias)</t>
  </si>
  <si>
    <t>2.2.8.7.04</t>
  </si>
  <si>
    <t>Servicios de capacitación</t>
  </si>
  <si>
    <t>Firma consultora Sectorial</t>
  </si>
  <si>
    <t>Empresa diagramadora y correctora de estilo</t>
  </si>
  <si>
    <t>2.2.9.1.01</t>
  </si>
  <si>
    <t>Otras contrataciones de servicios</t>
  </si>
  <si>
    <t>Renovación de membresías</t>
  </si>
  <si>
    <t>2.4.7.2.01</t>
  </si>
  <si>
    <t>Transferencias corrientes a Organismos Internacionales</t>
  </si>
  <si>
    <t>Power BI</t>
  </si>
  <si>
    <t>2.2.5.9.01</t>
  </si>
  <si>
    <t>Licencias Informáticas</t>
  </si>
  <si>
    <t>Viáticos int. (Viaje y hospedaje)</t>
  </si>
  <si>
    <t>2.2.3.2.01</t>
  </si>
  <si>
    <t>Viáticos fuera del país</t>
  </si>
  <si>
    <t>2.2.4.1.01</t>
  </si>
  <si>
    <t>Pasajes</t>
  </si>
  <si>
    <t>Contratar asesores para el diseño del programa</t>
  </si>
  <si>
    <t>Eventos generales y contratación de audiovisuales</t>
  </si>
  <si>
    <t>2.2.8.6.01</t>
  </si>
  <si>
    <t>Eventos generales</t>
  </si>
  <si>
    <t>Viáticos y pasajes internacionales: Invitados</t>
  </si>
  <si>
    <t>Publicidad y artículos promocionales para el evento</t>
  </si>
  <si>
    <t>Tablet</t>
  </si>
  <si>
    <t>2.6.1.3.01</t>
  </si>
  <si>
    <t>Computadora Portátil</t>
  </si>
  <si>
    <t>Evento generales, hotel, catering, audiovisuales</t>
  </si>
  <si>
    <t>Insumos impresos</t>
  </si>
  <si>
    <t>Capacitaciones SFS</t>
  </si>
  <si>
    <t>Refrigerio para Taller de actualización de Nobaci</t>
  </si>
  <si>
    <t>Laptops</t>
  </si>
  <si>
    <t>2.1.1.1.01</t>
  </si>
  <si>
    <t>Sueldos empleados fijos</t>
  </si>
  <si>
    <t>Nomina</t>
  </si>
  <si>
    <t>2.1.1.2.05</t>
  </si>
  <si>
    <t>Periodo probatorio de ingreso a carrera</t>
  </si>
  <si>
    <t>2.1.1.2.08</t>
  </si>
  <si>
    <t>Empleados temporales</t>
  </si>
  <si>
    <t>2.1.1.2.09</t>
  </si>
  <si>
    <t>Personal de carácter eventual</t>
  </si>
  <si>
    <t>2.1.1.2.11</t>
  </si>
  <si>
    <t>Interinato</t>
  </si>
  <si>
    <t>2.1.1.4.01</t>
  </si>
  <si>
    <t>Sueldo Anual No. 13</t>
  </si>
  <si>
    <t>2.1.1.5.01</t>
  </si>
  <si>
    <t>Prestaciones económicas</t>
  </si>
  <si>
    <t>2.1.1.5.04</t>
  </si>
  <si>
    <t>Proporción de vacaciones no disfrutadas</t>
  </si>
  <si>
    <t>2.1.2.2.01</t>
  </si>
  <si>
    <t>Compensación por gastos de alimentación</t>
  </si>
  <si>
    <t>2.1.2.2.03</t>
  </si>
  <si>
    <t>Pago de horas extraordinarias</t>
  </si>
  <si>
    <t>2.1.2.2.04</t>
  </si>
  <si>
    <t>Prima de transporte</t>
  </si>
  <si>
    <t>2.1.2.2.05</t>
  </si>
  <si>
    <t>Compensación servicios de seguridad</t>
  </si>
  <si>
    <t>2.1.2.2.06</t>
  </si>
  <si>
    <t>Incentivo por Rendimiento Individual</t>
  </si>
  <si>
    <t>2.1.2.2.09</t>
  </si>
  <si>
    <t>Bono por desempeño a servidores de carrera</t>
  </si>
  <si>
    <t>2.1.2.2.10</t>
  </si>
  <si>
    <t>Compensación por cumplimiento de indicadores del MAP</t>
  </si>
  <si>
    <t>2.1.4.2.02</t>
  </si>
  <si>
    <t>Gratificaciones por pasantías</t>
  </si>
  <si>
    <t>2.1.5.1.01</t>
  </si>
  <si>
    <t>Contribuciones al seguro de salud</t>
  </si>
  <si>
    <t>2.1.5.2.01</t>
  </si>
  <si>
    <t>Contribuciones al seguro de pensiones</t>
  </si>
  <si>
    <t>2.1.5.3.01</t>
  </si>
  <si>
    <t>Contribuciones al seguro de riesgo laboral</t>
  </si>
  <si>
    <t>Pasajes y gastos de transporte</t>
  </si>
  <si>
    <t>Plan General de Capacitación</t>
  </si>
  <si>
    <t>Servicios de Capacitación</t>
  </si>
  <si>
    <t>2.3.4.1.01</t>
  </si>
  <si>
    <t>Productos medicinales para uso humano</t>
  </si>
  <si>
    <t>Uniformes: Servicio al cliente, servicio generales, choferes</t>
  </si>
  <si>
    <t>2.3.2.3.01</t>
  </si>
  <si>
    <t>Prendas y accesorios de vestir</t>
  </si>
  <si>
    <t>Recursos Humanos</t>
  </si>
  <si>
    <t>Equipos informativos</t>
  </si>
  <si>
    <t>Equipos de tecnología de la información y comunicación</t>
  </si>
  <si>
    <t>Proyecto</t>
  </si>
  <si>
    <t>Mantenimiento de consumibles de impresora</t>
  </si>
  <si>
    <t>Capacitaciones Infotep</t>
  </si>
  <si>
    <t>Estrategia de comunicación: PE</t>
  </si>
  <si>
    <t>Monitorear los procesos organizacionales documentos</t>
  </si>
  <si>
    <t xml:space="preserve">Cultura de servicio </t>
  </si>
  <si>
    <t>Gestionar  auditoría Externa</t>
  </si>
  <si>
    <t>ISO9001 auditoria de certificación</t>
  </si>
  <si>
    <t>Auditoria de seguimiento ISO37000 y 37301</t>
  </si>
  <si>
    <t>Pago dietas de los consejeros</t>
  </si>
  <si>
    <t>2.1.3.1.01</t>
  </si>
  <si>
    <t>Dietas en el país</t>
  </si>
  <si>
    <t>Mes de la Seguridad Social</t>
  </si>
  <si>
    <t xml:space="preserve"> Letreros Institucional</t>
  </si>
  <si>
    <t>Actividades en apoyo a la transversalizacion de genero</t>
  </si>
  <si>
    <t>Tickets/Hotel/Viaticos</t>
  </si>
  <si>
    <t>Viaticos dentro del pais</t>
  </si>
  <si>
    <t>Comité de Integridad</t>
  </si>
  <si>
    <t>Compensación de vehiculo</t>
  </si>
  <si>
    <t>Microfonos del CNSS</t>
  </si>
  <si>
    <t xml:space="preserve">Graduacion </t>
  </si>
  <si>
    <t>Mascota CNSS</t>
  </si>
  <si>
    <t>Prendas de vestir</t>
  </si>
  <si>
    <t>Ruta Educativa</t>
  </si>
  <si>
    <t>Lanzamiento Repo</t>
  </si>
  <si>
    <t>Plan de Comunicaciones ISO</t>
  </si>
  <si>
    <t>Acuerdo Indocal</t>
  </si>
  <si>
    <t>Semana de la Calidad</t>
  </si>
  <si>
    <t>Placas de reconocimiento operativo</t>
  </si>
  <si>
    <t>Otros repuestos y accesorios menores</t>
  </si>
  <si>
    <t xml:space="preserve">Facturas de servicios </t>
  </si>
  <si>
    <t>2.2.5.1.01</t>
  </si>
  <si>
    <t>Alquileres y rentas de edificaciones y locales</t>
  </si>
  <si>
    <t>Pago a comisionados médicos</t>
  </si>
  <si>
    <t>Día del padre, madre, secretaria, del hombres, de la mujer, fin de año</t>
  </si>
  <si>
    <t>2.3.1.1.01</t>
  </si>
  <si>
    <t>Alimentos y bebidas para personas</t>
  </si>
  <si>
    <t>Licencias informáticas</t>
  </si>
  <si>
    <t>2.2.8.7.05</t>
  </si>
  <si>
    <t>Servicios de informática y sistemas computarizados</t>
  </si>
  <si>
    <t>Proyecto Digitalizacion CNSS</t>
  </si>
  <si>
    <t>2.6.1.1.01</t>
  </si>
  <si>
    <t>Muebles, equipos de oficina y estantería</t>
  </si>
  <si>
    <t>2.6.1.4.01</t>
  </si>
  <si>
    <t>Electrodomésticos</t>
  </si>
  <si>
    <t>Publicidad en periódicos de circulación nacional</t>
  </si>
  <si>
    <t>Publicidad en Periódico</t>
  </si>
  <si>
    <t>Pago Edificio SFM</t>
  </si>
  <si>
    <t>2.6.9.2.01</t>
  </si>
  <si>
    <t>Edificios no residenciales</t>
  </si>
  <si>
    <t>Planificación Operativa</t>
  </si>
  <si>
    <t>Catalogo</t>
  </si>
  <si>
    <t>Familia</t>
  </si>
  <si>
    <t>Cod.Ref CCP Aux</t>
  </si>
  <si>
    <t>Ref CCP Aux</t>
  </si>
  <si>
    <t>Proyección DF 2024</t>
  </si>
  <si>
    <t>Proyección Cierre 2023</t>
  </si>
  <si>
    <t>Dif</t>
  </si>
  <si>
    <t>Tipo</t>
  </si>
  <si>
    <t>Fondo</t>
  </si>
  <si>
    <t>Área Gestora</t>
  </si>
  <si>
    <t>Área Involucrada</t>
  </si>
  <si>
    <t>NO PACC</t>
  </si>
  <si>
    <t>DAMD</t>
  </si>
  <si>
    <t>PACC</t>
  </si>
  <si>
    <t>121/100</t>
  </si>
  <si>
    <t>2.2.2.1.03</t>
  </si>
  <si>
    <t>Publicaciones de avisos oficiales</t>
  </si>
  <si>
    <t>2.2.7.1.02</t>
  </si>
  <si>
    <t>Mantenimientos y reparaciones especiales</t>
  </si>
  <si>
    <t>2.2.7.2.01</t>
  </si>
  <si>
    <t>Mantenimiento y reparación de mobiliarios y equipos de oficina</t>
  </si>
  <si>
    <t>2.2.7.2.02</t>
  </si>
  <si>
    <t>Mantenimiento y reparación de equipos tecnología e información</t>
  </si>
  <si>
    <t>2.2.7.2.05</t>
  </si>
  <si>
    <t>Mantenimiento y reparación de equipo de comunicación y audiovisuales</t>
  </si>
  <si>
    <t>2.2.7.2.07</t>
  </si>
  <si>
    <t>Mantenimiento y reparación de equipos industriales y producción</t>
  </si>
  <si>
    <t>2.2.8.6.02</t>
  </si>
  <si>
    <t>Festividades</t>
  </si>
  <si>
    <t>DSFS</t>
  </si>
  <si>
    <t>DSRL</t>
  </si>
  <si>
    <t>DSVDS</t>
  </si>
  <si>
    <t>CMNR</t>
  </si>
  <si>
    <t>2.2.8.7.01</t>
  </si>
  <si>
    <t>Servicios técnicos y profesionales</t>
  </si>
  <si>
    <t>Servicios jurídicos</t>
  </si>
  <si>
    <t>2.3.3.1.01</t>
  </si>
  <si>
    <t>Papel de escritorio</t>
  </si>
  <si>
    <t>2.3.7.2.03</t>
  </si>
  <si>
    <t>Productos químicos de uso personal y de laboratorios</t>
  </si>
  <si>
    <t>Productos y Utiles Varios  n.i.p</t>
  </si>
  <si>
    <t>2.4.1.2.02</t>
  </si>
  <si>
    <t>Ayudas y donaciones ocasionales a hogares y personas</t>
  </si>
  <si>
    <t>2.6.1.9.01</t>
  </si>
  <si>
    <t>Otros Mobiliarios y Equipos no Identificados Precedentemente</t>
  </si>
  <si>
    <t>2.6.5.2.01</t>
  </si>
  <si>
    <t>Maquinaria y equipo industrial</t>
  </si>
  <si>
    <t>2.6.5.7.01</t>
  </si>
  <si>
    <t>Máquinas-herramientas</t>
  </si>
  <si>
    <t>2.6.5.8.01</t>
  </si>
  <si>
    <t>Otros equipos</t>
  </si>
  <si>
    <t>2.6.8.3.01</t>
  </si>
  <si>
    <t>Programas Informaticos</t>
  </si>
  <si>
    <t>2.7.1.2.01</t>
  </si>
  <si>
    <t>Obras para edificación no residencial</t>
  </si>
  <si>
    <t>Control Presupuestario</t>
  </si>
  <si>
    <t>Aux. Presupuestario</t>
  </si>
  <si>
    <t xml:space="preserve"> Escenario A</t>
  </si>
  <si>
    <t xml:space="preserve"> Escenario B</t>
  </si>
  <si>
    <t xml:space="preserve"> Escenario C</t>
  </si>
  <si>
    <t xml:space="preserve"> Escenario D</t>
  </si>
  <si>
    <t>Financiamiento</t>
  </si>
  <si>
    <t xml:space="preserve">Ponderación </t>
  </si>
  <si>
    <t>Producto Programático</t>
  </si>
  <si>
    <t>Distribución por área</t>
  </si>
  <si>
    <t>DIF $</t>
  </si>
  <si>
    <t>Ajuste %</t>
  </si>
  <si>
    <t>(Todas)</t>
  </si>
  <si>
    <t>Etiquetas de columna</t>
  </si>
  <si>
    <t>Presupuesto 2024</t>
  </si>
  <si>
    <t>Presupuesto 2023</t>
  </si>
  <si>
    <t>DIF</t>
  </si>
  <si>
    <t>Ingreso</t>
  </si>
  <si>
    <t>Techo</t>
  </si>
  <si>
    <t>Ingreso Propio</t>
  </si>
  <si>
    <t>Adicional</t>
  </si>
  <si>
    <t>Balance Inicial</t>
  </si>
  <si>
    <t>Total Ingreso</t>
  </si>
  <si>
    <t>Gasto</t>
  </si>
  <si>
    <t>Total Gasto</t>
  </si>
  <si>
    <t>Disponible</t>
  </si>
  <si>
    <t>Pendientes</t>
  </si>
  <si>
    <t>Cuenta por Pagar</t>
  </si>
  <si>
    <t xml:space="preserve">Financiamiento </t>
  </si>
  <si>
    <t>Etiquetas de fila</t>
  </si>
  <si>
    <t>Suma de Escenario C</t>
  </si>
  <si>
    <t>OBJETO</t>
  </si>
  <si>
    <t>DETALLE</t>
  </si>
  <si>
    <t xml:space="preserve"> Presupuesto 2024</t>
  </si>
  <si>
    <t>Ejecución por área</t>
  </si>
  <si>
    <t>%</t>
  </si>
  <si>
    <t>2 - GASTOS</t>
  </si>
  <si>
    <t>2.1 - REMUNERACIONES Y CONTRIBUCIONES</t>
  </si>
  <si>
    <t>2.2 - CONTRATACIÓN DE SERVICIOS</t>
  </si>
  <si>
    <t>2.3 - MATERIALES Y SUMINISTROS</t>
  </si>
  <si>
    <t>2.4 - TRANSFERENCIAS CORRIENTES</t>
  </si>
  <si>
    <t>2.5 - TRANSFERENCIAS DE CAPITAL</t>
  </si>
  <si>
    <t>2.6 - BIENES MUEBLES, INMUEBLES E INTANGIBLES</t>
  </si>
  <si>
    <t>2.7 - OBRAS</t>
  </si>
  <si>
    <t>Total General</t>
  </si>
  <si>
    <t>Cuenta de Escenario C</t>
  </si>
  <si>
    <t>Monto</t>
  </si>
  <si>
    <t>Cuenta</t>
  </si>
  <si>
    <t>Provedor</t>
  </si>
  <si>
    <t>Descripción Rubro</t>
  </si>
  <si>
    <t>Monto Total Contratos Por Rubro</t>
  </si>
  <si>
    <t>Total Pagos Realizados</t>
  </si>
  <si>
    <t>Total Disponible en Contratos Por Rubro</t>
  </si>
  <si>
    <t>electrico profesionales</t>
  </si>
  <si>
    <t>contructora olivo</t>
  </si>
  <si>
    <t>Asistencia doméstica y personal</t>
  </si>
  <si>
    <t>inmuble</t>
  </si>
  <si>
    <t>Baterías  y  generadores  y  transmisión  de  energía  cinética</t>
  </si>
  <si>
    <t>varios</t>
  </si>
  <si>
    <t>Bebidas</t>
  </si>
  <si>
    <t>inap</t>
  </si>
  <si>
    <t>Calefacción, ventilación y circulación del aire</t>
  </si>
  <si>
    <t>fv betances</t>
  </si>
  <si>
    <t>Coleccionables y condecoraciones</t>
  </si>
  <si>
    <t>Combustibles</t>
  </si>
  <si>
    <t>otras facturas</t>
  </si>
  <si>
    <t>Comercialización y distribución</t>
  </si>
  <si>
    <t>didactica</t>
  </si>
  <si>
    <t>Diseño gráfico</t>
  </si>
  <si>
    <t>servimin</t>
  </si>
  <si>
    <t>Equipos o plataformas y accesorios de redes multimedia o de voz y datos</t>
  </si>
  <si>
    <t>rebirth</t>
  </si>
  <si>
    <t>Etiquetado y accesorios</t>
  </si>
  <si>
    <t>solvex</t>
  </si>
  <si>
    <t>Formación profesional</t>
  </si>
  <si>
    <t>aenor</t>
  </si>
  <si>
    <t>Horticultura</t>
  </si>
  <si>
    <t>fl betances</t>
  </si>
  <si>
    <t>Maquinaria, suministros y accesorios de oficina</t>
  </si>
  <si>
    <t>vlex</t>
  </si>
  <si>
    <t>Muebles de alojamiento</t>
  </si>
  <si>
    <t>muebles omar</t>
  </si>
  <si>
    <t>Práctica médica</t>
  </si>
  <si>
    <t xml:space="preserve">Productos  de  floricultura  y  silvicultura  </t>
  </si>
  <si>
    <t>Publicidad</t>
  </si>
  <si>
    <t>Restaurantes y catering (servicios de comidas y bebidas)</t>
  </si>
  <si>
    <t>Seguridad, vigilancia y detección</t>
  </si>
  <si>
    <t>gasto medico pendiente</t>
  </si>
  <si>
    <t>Servicios de aseo y limpieza</t>
  </si>
  <si>
    <t>Servicios de asesoría de gestión</t>
  </si>
  <si>
    <t>Servicios de mantenimiento o reparaciones de transportes</t>
  </si>
  <si>
    <t>Servicios de mantenimiento y reparaciones de construcciones e instalaciones</t>
  </si>
  <si>
    <t>Servicios de recursos humanos</t>
  </si>
  <si>
    <t>Servicios informáticos</t>
  </si>
  <si>
    <t>Servicios inmobiliarios</t>
  </si>
  <si>
    <t>Servicios integrales de salud</t>
  </si>
  <si>
    <t>Servicios legales</t>
  </si>
  <si>
    <t>Adenda licenciamiento informativo</t>
  </si>
  <si>
    <t>Suministros de oficina</t>
  </si>
  <si>
    <t>Adendas Servimin</t>
  </si>
  <si>
    <t>Adendas Mejia Draivy</t>
  </si>
  <si>
    <t>TOTAL CXP</t>
  </si>
  <si>
    <t xml:space="preserve"> Escenario C 340</t>
  </si>
  <si>
    <t>dif</t>
  </si>
  <si>
    <t>Riesgos</t>
  </si>
  <si>
    <t xml:space="preserve">Supuestos </t>
  </si>
  <si>
    <t>observas</t>
  </si>
  <si>
    <t>Riesgo de cumplimiento</t>
  </si>
  <si>
    <t>Modificacion a procesos internos</t>
  </si>
  <si>
    <t>Riesgo_de_cumplimiento</t>
  </si>
  <si>
    <t>Riesgo estratégico</t>
  </si>
  <si>
    <t>Se asocia con la forma en que se administra la entidad. El manejo del riesgo estratégico se enfoca en asuntos globales relacionados con la misión y el cumplimiento de los objetivos estratégicos, la clara definición de políticas y el diseño y conceptualización de la entidad por parte de la Alta Dirección</t>
  </si>
  <si>
    <t>RIESGO</t>
  </si>
  <si>
    <t xml:space="preserve">Cambios en Politicas </t>
  </si>
  <si>
    <t>Riesgo_Economico</t>
  </si>
  <si>
    <t xml:space="preserve">Comprende los riesgos relacionados tanto con la parte operativa como técnica de la 
entidad, incluye riesgos provenientes de deficiencias en los sistemas de información, 
en la definición de los procesos, en la estructura organizacional, en la 
desarticulación entre dependencias, lo cual conduce a ineficiencias, oportunidades 
de corrupción e incumplimiento de los compromisos institucionales. </t>
  </si>
  <si>
    <t>Riesgo_Financiero</t>
  </si>
  <si>
    <t>Riesgo_Operacional</t>
  </si>
  <si>
    <t>Riesgo_Regulatoria</t>
  </si>
  <si>
    <t>Cambios de Plazos de entrega de productos organismos reguladores.</t>
  </si>
  <si>
    <t>Se relacionan con el manejo de los recursos de la entidad e incluye, la ejecución 
presupuestal, la elaboración de los estados financieros, los pagos, manejos de 
excedentes de tesorería y el manejo sobre los bienes. De la eficiencia y 
transparencia en el manejo de los recursos, así como su interacción con las demás 
áreas dependerá en gran parte el éxito o fracaso de toda entidad.</t>
  </si>
  <si>
    <t>Cambio Indice de Precio al consumidor (IPC)</t>
  </si>
  <si>
    <t>Partidas Presupuestarias asignadas</t>
  </si>
  <si>
    <t xml:space="preserve"> Rotacion de personal del Cnss </t>
  </si>
  <si>
    <t>Modificacion de la ley 87-01</t>
  </si>
  <si>
    <t>Riesgo Economico</t>
  </si>
  <si>
    <t>Se asocian con la capacidad de la entidad para cumplir con los requisitos legales, 
contractuales, de ética pública y en general con su compromiso ante la comunidad</t>
  </si>
  <si>
    <t>Incumplimiento de cuentas por pagar proveedores</t>
  </si>
  <si>
    <t>Sub estimacion de valor</t>
  </si>
  <si>
    <t xml:space="preserve">Rotacion de consejeros </t>
  </si>
  <si>
    <t>Modificacion de reglamentos internos</t>
  </si>
  <si>
    <t>Obsolecencias de equipos tecnologicos y redes  de Datos</t>
  </si>
  <si>
    <t>Riesgos de corrupción</t>
  </si>
  <si>
    <t>Posibilidad de que por acción u omisión, se use el poder para desviar la gestión de 
lo público hacia un beneficio privado.</t>
  </si>
  <si>
    <t>Reduccion del recaudo</t>
  </si>
  <si>
    <t>Rasonabilidad de las estimaciones y  la información Financiera</t>
  </si>
  <si>
    <t>Postergacion de secciones del pleno</t>
  </si>
  <si>
    <t>Cambios Macro a legislacion vigente</t>
  </si>
  <si>
    <t>Vigencia de licenciamientos</t>
  </si>
  <si>
    <t>Riesgos de tecnología</t>
  </si>
  <si>
    <t>Se asocian con la capacidad de la entidad para que la tecnología disponible 
satisfaga sus necesidades actuales y futuras y soporte el cumplimiento de su misión</t>
  </si>
  <si>
    <t>flujo de efectivo insuficiente</t>
  </si>
  <si>
    <t>Sobre estimacion de tiempo</t>
  </si>
  <si>
    <t>Transferencia de compentencia de usuarios en Programas Informaticos.</t>
  </si>
  <si>
    <t>elaboración de los estados financieros</t>
  </si>
  <si>
    <t>Riesgo Operacional</t>
  </si>
  <si>
    <t>Postergación o cancelación de las reuniones y/o sesiones.</t>
  </si>
  <si>
    <t>Falta de Autorización</t>
  </si>
  <si>
    <t>Riesgo Regulatoria</t>
  </si>
  <si>
    <t>Riesgos Tecnologicos</t>
  </si>
  <si>
    <t>Proceso de compra</t>
  </si>
  <si>
    <t>Compra Menor</t>
  </si>
  <si>
    <t>Mes</t>
  </si>
  <si>
    <t>Cronograma de Ejecución</t>
  </si>
  <si>
    <t>Fuente financiamiento</t>
  </si>
  <si>
    <t>1re. Trimestre</t>
  </si>
  <si>
    <t>Ejecutado</t>
  </si>
  <si>
    <t xml:space="preserve">Secretaria Administrativa </t>
  </si>
  <si>
    <t>No ejecutado</t>
  </si>
  <si>
    <t>Dirección de Comunicaciones</t>
  </si>
  <si>
    <t>Capital</t>
  </si>
  <si>
    <t xml:space="preserve">Captación </t>
  </si>
  <si>
    <t>En proceso</t>
  </si>
  <si>
    <t>Accion Comun</t>
  </si>
  <si>
    <t>2d. Trimestre</t>
  </si>
  <si>
    <t>Cooperación</t>
  </si>
  <si>
    <t xml:space="preserve">Dirección de Recursos Humanos </t>
  </si>
  <si>
    <t>3er. Trimestre</t>
  </si>
  <si>
    <t>4to. Trimestre</t>
  </si>
  <si>
    <t xml:space="preserve">Obj1.2 Aumentar la Cobertura del SDSS ( Avanzar a la Universalidad y ampliación de la protección en Seguridad Social)
</t>
  </si>
  <si>
    <t xml:space="preserve">LE.3 Actualización y Aplicación del Marco Regulatorio del SDSS
</t>
  </si>
  <si>
    <t xml:space="preserve">Obj.1.3 Mejorar la atención de salud, mediante la implementación de estrategias de promoción y prevención.
</t>
  </si>
  <si>
    <t xml:space="preserve">LE.4 Gestión de Riesgos y Sostenibilidad Financiera
</t>
  </si>
  <si>
    <t xml:space="preserve">Obj3.1 Garantizar la vigencia y relevancia del marco regulatorio del SDSS en el contexto nacional e internacional
</t>
  </si>
  <si>
    <t xml:space="preserve">Obj4.1 Desarrollar mecanismos de gestión de riesgos y de respuesta a cambios en el entorno
</t>
  </si>
  <si>
    <t>Suma de Pres. Inicial</t>
  </si>
  <si>
    <t>Suma de Modificación Aprobada</t>
  </si>
  <si>
    <t>Suma de Pres. Vigente Aprobado</t>
  </si>
  <si>
    <t>Suma de Total Preventivo</t>
  </si>
  <si>
    <t>Suma de Total Pagado</t>
  </si>
  <si>
    <t>Suma de Total Librado</t>
  </si>
  <si>
    <t>Suma de Total Devengado</t>
  </si>
  <si>
    <t>Suma de Total Compromiso</t>
  </si>
  <si>
    <t>Disponibilidad</t>
  </si>
  <si>
    <t>Abril</t>
  </si>
  <si>
    <t>Mayo</t>
  </si>
  <si>
    <t>Junio</t>
  </si>
  <si>
    <t>Julio</t>
  </si>
  <si>
    <t>Agosto</t>
  </si>
  <si>
    <t>Septiembre</t>
  </si>
  <si>
    <t>Octubre</t>
  </si>
  <si>
    <t>Noviembre</t>
  </si>
  <si>
    <t>Diciembre</t>
  </si>
  <si>
    <t>Gasto ADM</t>
  </si>
  <si>
    <t>Estimacion RRHH</t>
  </si>
  <si>
    <t>Brecha presupuestaria</t>
  </si>
  <si>
    <t>Actividades Prioritarias</t>
  </si>
  <si>
    <t>Balance inicial</t>
  </si>
  <si>
    <t>Mes Seguridad Social</t>
  </si>
  <si>
    <t>Disponible Balance</t>
  </si>
  <si>
    <t>Membresia</t>
  </si>
  <si>
    <t>Programo Educativo</t>
  </si>
  <si>
    <t>Combustible</t>
  </si>
  <si>
    <t>Licencia informatica</t>
  </si>
  <si>
    <t>Viaticos fuera del país</t>
  </si>
  <si>
    <t>Formulación PEI</t>
  </si>
  <si>
    <t>Software de Planificación</t>
  </si>
  <si>
    <t>Certificaciones de calidad</t>
  </si>
  <si>
    <t>Cultura de Servicio</t>
  </si>
  <si>
    <t>Rejuego ADM y proyectos</t>
  </si>
  <si>
    <t>Matriz Monitoreo PEI</t>
  </si>
  <si>
    <t>Resultados institucionales
PEI</t>
  </si>
  <si>
    <t>Productos Terminales (Relevantes)</t>
  </si>
  <si>
    <t>Denominación</t>
  </si>
  <si>
    <t>Indicador (es)</t>
  </si>
  <si>
    <t>Línea base</t>
  </si>
  <si>
    <t>Cumplimiento</t>
  </si>
  <si>
    <t xml:space="preserve">Año*  </t>
  </si>
  <si>
    <t>Valor</t>
  </si>
  <si>
    <t>Años</t>
  </si>
  <si>
    <t>Programación</t>
  </si>
  <si>
    <r>
      <rPr>
        <sz val="14"/>
        <color theme="1"/>
        <rFont val="Calibri (Cuerpo)"/>
      </rPr>
      <t xml:space="preserve">Garantizada </t>
    </r>
    <r>
      <rPr>
        <sz val="14"/>
        <color theme="1"/>
        <rFont val="Calibri"/>
        <family val="2"/>
        <scheme val="minor"/>
      </rPr>
      <t>la afiliación, financiamiento y acceso al SDSS de grupos no integrados a la Seguridad Social</t>
    </r>
  </si>
  <si>
    <t>Porcentaje de la población afiliada al RCS a base del levantamiento general</t>
  </si>
  <si>
    <t>Generación de información actualizada clasificada por territorio de la población objetivo al RCS</t>
  </si>
  <si>
    <t>Provincias mapeadas</t>
  </si>
  <si>
    <t>Técnicas</t>
  </si>
  <si>
    <t>Afiliación al Régimen Contributivo Subsidiado (Proyectos piloto )</t>
  </si>
  <si>
    <t>Personas afiliadas al RCS</t>
  </si>
  <si>
    <t>…..      .</t>
  </si>
  <si>
    <t>Mejorada y aumentada la oportunidad y calidad de cumplimiento de los lineamientos emitidos por el CNSS a las instancias del SDSS.</t>
  </si>
  <si>
    <t>Nivel de ejecución de las resoluciones emitidas por el CNSS</t>
  </si>
  <si>
    <r>
      <rPr>
        <sz val="14"/>
        <rFont val="Calibri"/>
        <family val="2"/>
        <scheme val="minor"/>
      </rPr>
      <t>Implementación del</t>
    </r>
    <r>
      <rPr>
        <sz val="14"/>
        <color theme="1"/>
        <rFont val="Calibri"/>
        <family val="2"/>
        <scheme val="minor"/>
      </rPr>
      <t xml:space="preserve"> sistema de monitoreo y seguimiento de las resoluciones emitidas por el CNSS</t>
    </r>
  </si>
  <si>
    <t>Resoluciones  monitoreadas</t>
  </si>
  <si>
    <t>Departamento de Cumplimiento</t>
  </si>
  <si>
    <t xml:space="preserve">Aumentado el nivel de la calidad de los servicios ofrecidos por el CNSS a las personas  afiliadas </t>
  </si>
  <si>
    <t>Porcentaje de satisfacción de los servicios ofrecidos por el CNSS</t>
  </si>
  <si>
    <t xml:space="preserve"> Implementación de la Política de Gestión de Calidad del CNSS  enfocada en la máxima satisfacción del ciudadano</t>
  </si>
  <si>
    <t>Evaluaciones de Servicios ofrecidos</t>
  </si>
  <si>
    <t>Departamento de Calidad</t>
  </si>
  <si>
    <t>Emitidas las resoluciones que aprueben aumento o actualización de las capitas equitativas para un único plan básico de salud en todos los regímenes.</t>
  </si>
  <si>
    <t>Porcentaje de reducción de la brecha entre capitas de los diferentes Regímenes del SFS</t>
  </si>
  <si>
    <t>Actualización de las capitas por resolución del CNSS</t>
  </si>
  <si>
    <t>Resoluciones emitidas</t>
  </si>
  <si>
    <t xml:space="preserve">Aumentada la cobertura de la población beneficiaria de pensiones solidarias </t>
  </si>
  <si>
    <t>Porcentaje de beneficiarios de pensión solidaria de la población de elegibles según SIUBEN</t>
  </si>
  <si>
    <t>Dispersión de las pensiones solidarias al público objetivo</t>
  </si>
  <si>
    <t>Personas beneficiarias de Pensiones Solidarias</t>
  </si>
  <si>
    <t>Impulsada la articulación de los niveles de atención del Sistema Nacional de Salud</t>
  </si>
  <si>
    <t>Porcentaje de áreas de Salud articuladas</t>
  </si>
  <si>
    <t>Apoyo y colaboración para la conformación de redes de servicios de salud que articulen efectivamente los niveles de atención</t>
  </si>
  <si>
    <t xml:space="preserve"> Áreas de salud (MSP/SNS) apoyadas</t>
  </si>
  <si>
    <t>Aumentando la  disponibilidad de datos estadísticos  actualizados del SDSS</t>
  </si>
  <si>
    <t>Índice de transparencia del CNSS</t>
  </si>
  <si>
    <t>Actualización y difusión de  datos estadísticos del SDSS a través del portal de transparencia</t>
  </si>
  <si>
    <r>
      <t xml:space="preserve">Indicadores Básicos Estadísticos </t>
    </r>
    <r>
      <rPr>
        <sz val="14"/>
        <rFont val="Calibri (Cuerpo)"/>
      </rPr>
      <t>actualizados</t>
    </r>
  </si>
  <si>
    <t>División de Estadísticas</t>
  </si>
  <si>
    <t>Garantizados los beneficios del SDSS establecidos para la ciudadanía en el marco legal, mediante la implementación de elementos esenciales de la Ley 87-01, pendientes de ejecución.</t>
  </si>
  <si>
    <t>Porcentaje de ejecución de los temas pendientes y prioritarios</t>
  </si>
  <si>
    <t>Coordinar la agenda de trabajo de las Comisiones del CNSS acorde al listado de temas priorizados que impactan a la ciudadanía.</t>
  </si>
  <si>
    <t>Sesiones de trabajo del CNSS coordinadas</t>
  </si>
  <si>
    <t xml:space="preserve">Revisión, actualización y gestión de la aprobación por el CNSS del  Marco Normativo de la Ley 87-01 que impacta positivamente a la ciudadanía </t>
  </si>
  <si>
    <t>Mínimo de Resoluciones emitidas</t>
  </si>
  <si>
    <t>Pleno del CNSS</t>
  </si>
  <si>
    <t>Garantizada la cobertura  en Salud, Riesgos Laborales y Pensiones de la población en Seguridad Social mediante la actualización de la Ley 87-01.</t>
  </si>
  <si>
    <t>Cantidad de artículos revisados para fines de modificaron integral de la Ley 87-01</t>
  </si>
  <si>
    <r>
      <t>Re</t>
    </r>
    <r>
      <rPr>
        <sz val="14"/>
        <rFont val="Calibri"/>
        <family val="2"/>
        <scheme val="minor"/>
      </rPr>
      <t>misión al poder ejecutivo del documento con opiniones y sugerencias de modificación a la Ley 87-01 en base a políticas que beneficia a la ciudadanía</t>
    </r>
    <r>
      <rPr>
        <sz val="14"/>
        <color theme="1"/>
        <rFont val="Calibri"/>
        <family val="2"/>
        <scheme val="minor"/>
      </rPr>
      <t>.</t>
    </r>
  </si>
  <si>
    <t>Documento Propuesta modificaciones a la ley Ley 87-01 remitido</t>
  </si>
  <si>
    <t>X</t>
  </si>
  <si>
    <t>Impulsada la sostenibilidad y el equilibrio financiero del SDSS</t>
  </si>
  <si>
    <t>Porciento de cumplimiento de cobertura de siniestralidad financiera</t>
  </si>
  <si>
    <t xml:space="preserve">Formulación de plan de identificación de riesgos y respuestas ante siniestralidades </t>
  </si>
  <si>
    <t xml:space="preserve">Plan  elaborado </t>
  </si>
  <si>
    <r>
      <t xml:space="preserve">
</t>
    </r>
    <r>
      <rPr>
        <sz val="14"/>
        <color theme="1"/>
        <rFont val="Calibri (Cuerpo)"/>
      </rPr>
      <t>Diseñada e implementada la Estrategia de transformación digital del CNSS para eficientica el acceso de los ciudadanos a las informaciones del SDSS</t>
    </r>
  </si>
  <si>
    <t>Grado de madurez digital del CNSS</t>
  </si>
  <si>
    <t>Implementación del Plan para optimizar   la Plataforma Digital del CNSS</t>
  </si>
  <si>
    <t>Solicitudes realizadas a través de la plataforma digital</t>
  </si>
  <si>
    <r>
      <rPr>
        <sz val="14"/>
        <color theme="1"/>
        <rFont val="Calibri (Cuerpo)"/>
      </rPr>
      <t>Empleado plan de gestión y procesamiento de datos interinstitucional  del SDSS</t>
    </r>
    <r>
      <rPr>
        <sz val="14"/>
        <color theme="1"/>
        <rFont val="Calibri"/>
        <family val="2"/>
        <scheme val="minor"/>
      </rPr>
      <t xml:space="preserve">
</t>
    </r>
  </si>
  <si>
    <t>Porcentaje de integración base de datos única del sistema</t>
  </si>
  <si>
    <t>Aumento de las disponibilidad de los datos e  información  de la población  afiliada al SDSS</t>
  </si>
  <si>
    <t xml:space="preserve">Datos cargados al Portal </t>
  </si>
  <si>
    <r>
      <rPr>
        <sz val="14"/>
        <color theme="1"/>
        <rFont val="Calibri (Cuerpo)"/>
      </rPr>
      <t>Facilitado el acceso, por medios digitales, de las personas usuarias externas e internas pertinentes, a las herramientas clave para el óptimo cumplimiento de los procesos de la cadena de valor de alto impacto para la ciudadanía y la sostenibilidad financiera del SDSS</t>
    </r>
    <r>
      <rPr>
        <sz val="14"/>
        <color theme="1"/>
        <rFont val="Calibri"/>
        <family val="2"/>
        <scheme val="minor"/>
      </rPr>
      <t xml:space="preserve">
</t>
    </r>
  </si>
  <si>
    <t>Porcentaje de digitalización de los procesos claves identificados</t>
  </si>
  <si>
    <t>Digitalización de los servicios que realiza las Ciudadanía a a través de plataforma digital integrada del SDSS</t>
  </si>
  <si>
    <t>Solicitudes realizadas atreves de la plataforma digital</t>
  </si>
  <si>
    <r>
      <t xml:space="preserve">
</t>
    </r>
    <r>
      <rPr>
        <sz val="14"/>
        <rFont val="Calibri (Cuerpo)"/>
      </rPr>
      <t>Diseñada e implementado los lineamientos del modelo de continuidad operacional, fortalecimiento y desarrollo de la plataforma digital del CNSS</t>
    </r>
  </si>
  <si>
    <t>Optime de los servicios TI (web/plataforma)</t>
  </si>
  <si>
    <t>Servicios en línea siempre disponibles</t>
  </si>
  <si>
    <r>
      <t xml:space="preserve">
</t>
    </r>
    <r>
      <rPr>
        <sz val="14"/>
        <rFont val="Calibri (Cuerpo)"/>
      </rPr>
      <t>Diseñada e implementada los lineamientos para fortalecer la plataforma de ciberseguridad tecnológica del CNSS y alcanzada las certificaciones sobre seguridad de la información NORTIC A7 de OPTIC e ISO 27001</t>
    </r>
  </si>
  <si>
    <t xml:space="preserve">Porcentaje de implementación de la Nortic A7 </t>
  </si>
  <si>
    <t>Base de datos segura y confiable</t>
  </si>
  <si>
    <t>Informes de Seguridad Informática</t>
  </si>
  <si>
    <r>
      <rPr>
        <sz val="14"/>
        <color theme="1"/>
        <rFont val="Calibri (Cuerpo)"/>
      </rPr>
      <t>Garantizada la alineación estratégica del accionar del SDSS con los instrumentos de planificación global del sector público</t>
    </r>
    <r>
      <rPr>
        <sz val="26"/>
        <color theme="1"/>
        <rFont val="Calibri"/>
        <family val="2"/>
        <scheme val="minor"/>
      </rPr>
      <t/>
    </r>
  </si>
  <si>
    <t>Porcentaje de cumplimiento de las iniciativas del PES en el POA del CNSS</t>
  </si>
  <si>
    <t>Monitoreo y evaluación de la ejecución de la planificación operativa anual de las áreas técnicas, administrativas de la institución</t>
  </si>
  <si>
    <t>Informes de Gestión y monitoreo operativo</t>
  </si>
  <si>
    <t>Departamento de PPP</t>
  </si>
  <si>
    <r>
      <rPr>
        <sz val="14"/>
        <color theme="1"/>
        <rFont val="Calibri (Cuerpo)"/>
      </rPr>
      <t>Garantizada la alineación estratégica del accionar del SDSS con los instrumentos de planificación global del sector público</t>
    </r>
    <r>
      <rPr>
        <sz val="14"/>
        <color theme="1"/>
        <rFont val="Calibri"/>
        <family val="2"/>
        <scheme val="minor"/>
      </rPr>
      <t xml:space="preserve">
</t>
    </r>
  </si>
  <si>
    <t>Porcentaje de cumplimiento de los resultados planificados del PNPSP 2021-2024 en de las instituciones del SDSS</t>
  </si>
  <si>
    <t xml:space="preserve">Monitoreo y evaluación de la ejecución cumplimiento de los resultados asignados al CNSS en el Plan Estratégico Sectorial </t>
  </si>
  <si>
    <t xml:space="preserve">Informe de Gestión por resultados
</t>
  </si>
  <si>
    <t xml:space="preserve">Diseñado e implementado el Plan de desarrollo y expansión de la infraestructura física de la red de atención de las instituciones del SDSS a nivel nacional </t>
  </si>
  <si>
    <t>Porcentaje de oficinas abiertas según las programadas</t>
  </si>
  <si>
    <t xml:space="preserve">Implementación de la ventanilla de acceso único para los afiliados </t>
  </si>
  <si>
    <t>Apertura de las nuevas oficinas regionales del SDSS</t>
  </si>
  <si>
    <t>PMO</t>
  </si>
  <si>
    <t>Aumentadas las competencias y capacidades técnicas y gerenciales del talento humano del SDSS</t>
  </si>
  <si>
    <t>Porcentaje de talento humano del SDSS especializado según estándares de conocimientos en Seguridad Social</t>
  </si>
  <si>
    <t>Programa de pasantías interinstitucionales internos y externos</t>
  </si>
  <si>
    <t>Cantidad de pasantías realizadas</t>
  </si>
  <si>
    <t>Aumentado el conocimiento respecto al SDSS de la población  y el talento humano del SDSS</t>
  </si>
  <si>
    <t>Porcentaje de reducción de la brecha de conocimiento sobre el SDSS</t>
  </si>
  <si>
    <t>Implementación de la Escuela de Formación y Capacitación en Seguridad Social.</t>
  </si>
  <si>
    <t>Formaciones ofertadas</t>
  </si>
  <si>
    <t>Departamento de Programa Educativo</t>
  </si>
  <si>
    <t>Miembros del CNSS, capacitados y asesorados en temas relacionados al SDSS.</t>
  </si>
  <si>
    <t>Consejeros Capacitados</t>
  </si>
  <si>
    <t>N/D</t>
  </si>
  <si>
    <t>Secretaria del CNSS</t>
  </si>
  <si>
    <t>Aumentado el acceso de la población y las personas tomadoras de decisiones a los datos e investigaciones pertenecientes a todo el SDSS</t>
  </si>
  <si>
    <t>Proporción de las instituciones públicas, privadas y mixtas que publican sus informaciones en el Repositorio</t>
  </si>
  <si>
    <t>Repositorio de Seguridad Social implementado</t>
  </si>
  <si>
    <t>Instituciones del SDSS que publican datos a través de la plataforma</t>
  </si>
  <si>
    <t>Division de Estadisticas</t>
  </si>
  <si>
    <t>Diseñado e implementado el programa de gestión de conocimiento del SDSS</t>
  </si>
  <si>
    <t>Porcentajes de programas educativos ejecutados</t>
  </si>
  <si>
    <t xml:space="preserve">Ciudadania y empleados del SDSS capacitados en Seguridad Social </t>
  </si>
  <si>
    <t>Cantidad de Capacitaciones ofrecidas</t>
  </si>
  <si>
    <t>Aumentada al acceso al servicio de evaluación, calificación dictamen y notificación del grado de discapacidad a los solicitantes.</t>
  </si>
  <si>
    <t>Porcentaje de dictaminar expedientes recibidos</t>
  </si>
  <si>
    <t>Empresas administradoras de riesgos reciben servicios de evaluación, calificación y notificación del grado de discapacidad.</t>
  </si>
  <si>
    <t>Formación y Capacitación en Seguridad Social</t>
  </si>
  <si>
    <t>Formaciones Ofertadas (Postgrado, Diplomados, Curricula Nivel Primario y Secundario)</t>
  </si>
  <si>
    <t>CodRef CCP Aux</t>
  </si>
  <si>
    <t>Suma de Pres Inicial</t>
  </si>
  <si>
    <t>Suma de Pres Vigente Aprobado</t>
  </si>
  <si>
    <t>Pacc t3 y t4 (Apropiación)</t>
  </si>
  <si>
    <t>Disponibilidad - Proyeccion</t>
  </si>
  <si>
    <t>211101</t>
  </si>
  <si>
    <t>211205</t>
  </si>
  <si>
    <t>211208</t>
  </si>
  <si>
    <t>211209</t>
  </si>
  <si>
    <t>211211</t>
  </si>
  <si>
    <t>211401</t>
  </si>
  <si>
    <t>211501</t>
  </si>
  <si>
    <t>211504</t>
  </si>
  <si>
    <t>212201</t>
  </si>
  <si>
    <t>212203</t>
  </si>
  <si>
    <t>212204</t>
  </si>
  <si>
    <t>212205</t>
  </si>
  <si>
    <t>212206</t>
  </si>
  <si>
    <t>212209</t>
  </si>
  <si>
    <t>212210</t>
  </si>
  <si>
    <t>213101</t>
  </si>
  <si>
    <t>214202</t>
  </si>
  <si>
    <t>215101</t>
  </si>
  <si>
    <t>215201</t>
  </si>
  <si>
    <t>215301</t>
  </si>
  <si>
    <t>221301</t>
  </si>
  <si>
    <t>221401</t>
  </si>
  <si>
    <t>221501</t>
  </si>
  <si>
    <t>221601</t>
  </si>
  <si>
    <t>221701</t>
  </si>
  <si>
    <t>221801</t>
  </si>
  <si>
    <t>222101</t>
  </si>
  <si>
    <t>222102</t>
  </si>
  <si>
    <t>222103</t>
  </si>
  <si>
    <t>222201</t>
  </si>
  <si>
    <t>223101</t>
  </si>
  <si>
    <t>223201</t>
  </si>
  <si>
    <t>224101</t>
  </si>
  <si>
    <t>224201</t>
  </si>
  <si>
    <t>Fletes</t>
  </si>
  <si>
    <t>224301</t>
  </si>
  <si>
    <t>224401</t>
  </si>
  <si>
    <t>225101</t>
  </si>
  <si>
    <t>225102</t>
  </si>
  <si>
    <t>225401</t>
  </si>
  <si>
    <t>225801</t>
  </si>
  <si>
    <t>225901</t>
  </si>
  <si>
    <t>226101</t>
  </si>
  <si>
    <t>226201</t>
  </si>
  <si>
    <t>226301</t>
  </si>
  <si>
    <t>227101</t>
  </si>
  <si>
    <t>227102</t>
  </si>
  <si>
    <t>227106</t>
  </si>
  <si>
    <t>227107</t>
  </si>
  <si>
    <t>227201</t>
  </si>
  <si>
    <t>227202</t>
  </si>
  <si>
    <t>227205</t>
  </si>
  <si>
    <t>227206</t>
  </si>
  <si>
    <t>227207</t>
  </si>
  <si>
    <t>227208</t>
  </si>
  <si>
    <t>228201</t>
  </si>
  <si>
    <t>228301</t>
  </si>
  <si>
    <t>Servicios sanitarios médicos y veterinarios</t>
  </si>
  <si>
    <t>228501</t>
  </si>
  <si>
    <t>228502</t>
  </si>
  <si>
    <t>228503</t>
  </si>
  <si>
    <t>228601</t>
  </si>
  <si>
    <t>228602</t>
  </si>
  <si>
    <t>228701</t>
  </si>
  <si>
    <t>228702</t>
  </si>
  <si>
    <t>228704</t>
  </si>
  <si>
    <t>228705</t>
  </si>
  <si>
    <t>228706</t>
  </si>
  <si>
    <t>228801</t>
  </si>
  <si>
    <t>229101</t>
  </si>
  <si>
    <t>229201</t>
  </si>
  <si>
    <t>229203</t>
  </si>
  <si>
    <t>231101</t>
  </si>
  <si>
    <t>231303</t>
  </si>
  <si>
    <t>232201</t>
  </si>
  <si>
    <t>232301</t>
  </si>
  <si>
    <t>233101</t>
  </si>
  <si>
    <t>233201</t>
  </si>
  <si>
    <t>233401</t>
  </si>
  <si>
    <t>234101</t>
  </si>
  <si>
    <t>235301</t>
  </si>
  <si>
    <t>235501</t>
  </si>
  <si>
    <t>Plástico</t>
  </si>
  <si>
    <t>236304</t>
  </si>
  <si>
    <t>236306</t>
  </si>
  <si>
    <t>237101</t>
  </si>
  <si>
    <t>237102</t>
  </si>
  <si>
    <t>237203</t>
  </si>
  <si>
    <t>237206</t>
  </si>
  <si>
    <t>237299</t>
  </si>
  <si>
    <t>239101</t>
  </si>
  <si>
    <t>239201</t>
  </si>
  <si>
    <t>239301</t>
  </si>
  <si>
    <t>239501</t>
  </si>
  <si>
    <t>239601</t>
  </si>
  <si>
    <t>239801</t>
  </si>
  <si>
    <t>239802</t>
  </si>
  <si>
    <t>239901</t>
  </si>
  <si>
    <t>239904</t>
  </si>
  <si>
    <t>239905</t>
  </si>
  <si>
    <t>241202</t>
  </si>
  <si>
    <t>241605</t>
  </si>
  <si>
    <t>247201</t>
  </si>
  <si>
    <t>261101</t>
  </si>
  <si>
    <t>261301</t>
  </si>
  <si>
    <t>261401</t>
  </si>
  <si>
    <t>261901</t>
  </si>
  <si>
    <t>263101</t>
  </si>
  <si>
    <t>265201</t>
  </si>
  <si>
    <t>265401</t>
  </si>
  <si>
    <t>265402</t>
  </si>
  <si>
    <t>Equipos de climatización</t>
  </si>
  <si>
    <t>265501</t>
  </si>
  <si>
    <t>265601</t>
  </si>
  <si>
    <t>265701</t>
  </si>
  <si>
    <t>265801</t>
  </si>
  <si>
    <t>266201</t>
  </si>
  <si>
    <t>269201</t>
  </si>
  <si>
    <t>271201</t>
  </si>
  <si>
    <t>Disponible Proyección</t>
  </si>
  <si>
    <t>Disponible - Cxc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</si>
</sst>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quot; &quot;#,##0.00&quot; &quot;;&quot;-&quot;#,##0.00&quot; &quot;;&quot; -&quot;#&quot; &quot;;&quot; &quot;@&quot; &quot;"/>
    <numFmt numFmtId="165" formatCode="&quot; &quot;[$RD$-1C0A]#,##0.00&quot; &quot;;&quot;-&quot;[$RD$-1C0A]#,##0.00&quot; &quot;;&quot; &quot;[$RD$-1C0A]&quot;-&quot;#&quot; &quot;;&quot; &quot;@&quot; &quot;"/>
    <numFmt numFmtId="166" formatCode="0.000%"/>
    <numFmt numFmtId="167" formatCode="[$-1011C0A]General"/>
  </numFmts>
  <fonts count="95">
    <font>
      <sz val="11"/>
      <color theme="1"/>
      <name val="Calibri"/>
      <family val="2"/>
      <scheme val="minor"/>
    </font>
    <font>
      <sz val="10"/>
      <name val="Times New Roman"/>
      <family val="1"/>
    </font>
    <font>
      <sz val="10"/>
      <name val="Arial"/>
      <family val="2"/>
    </font>
    <font>
      <sz val="10"/>
      <name val="Arial"/>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sz val="8"/>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color theme="4" tint="-0.249977111117893"/>
      <name val="Calibri"/>
      <family val="2"/>
      <scheme val="minor"/>
    </font>
    <font>
      <sz val="12"/>
      <color theme="1"/>
      <name val="Calibri"/>
      <family val="2"/>
      <scheme val="minor"/>
    </font>
    <font>
      <sz val="10"/>
      <color theme="0"/>
      <name val="Times New Roman"/>
      <family val="1"/>
    </font>
    <font>
      <b/>
      <sz val="10"/>
      <color theme="1"/>
      <name val="Times New Roman"/>
      <family val="1"/>
    </font>
    <font>
      <sz val="10"/>
      <color theme="1"/>
      <name val="Times New Roman"/>
      <family val="1"/>
    </font>
    <font>
      <sz val="10"/>
      <color theme="1"/>
      <name val="Tw Cen MT"/>
      <family val="2"/>
    </font>
    <font>
      <b/>
      <sz val="10"/>
      <name val="Tw Cen MT"/>
      <family val="2"/>
    </font>
    <font>
      <b/>
      <sz val="10"/>
      <color theme="1"/>
      <name val="Tw Cen MT"/>
      <family val="2"/>
    </font>
    <font>
      <sz val="11"/>
      <color theme="1"/>
      <name val="Arial"/>
      <family val="2"/>
    </font>
    <font>
      <sz val="16"/>
      <color theme="1"/>
      <name val="Calibri"/>
      <family val="2"/>
      <scheme val="minor"/>
    </font>
    <font>
      <b/>
      <sz val="10"/>
      <color rgb="FFFFFFFF"/>
      <name val="Calibri"/>
      <family val="2"/>
    </font>
    <font>
      <sz val="10"/>
      <color rgb="FF000000"/>
      <name val="Calibri"/>
      <family val="2"/>
    </font>
    <font>
      <sz val="12"/>
      <color theme="1"/>
      <name val="Tw Cen MT"/>
      <family val="2"/>
    </font>
    <font>
      <sz val="11"/>
      <color rgb="FF000000"/>
      <name val="Calibri"/>
      <family val="2"/>
    </font>
    <font>
      <sz val="11"/>
      <color rgb="FF9C5700"/>
      <name val="Calibri"/>
      <family val="2"/>
    </font>
    <font>
      <sz val="11"/>
      <color rgb="FF006100"/>
      <name val="Calibri"/>
      <family val="2"/>
    </font>
    <font>
      <sz val="11"/>
      <color rgb="FFFFFFFF"/>
      <name val="Calibri"/>
      <family val="2"/>
    </font>
    <font>
      <b/>
      <sz val="16"/>
      <name val="Tw Cen MT"/>
      <family val="2"/>
    </font>
    <font>
      <sz val="10"/>
      <color rgb="FF92D050"/>
      <name val="Times New Roman"/>
      <family val="1"/>
    </font>
    <font>
      <sz val="16"/>
      <name val="Calibri"/>
      <family val="2"/>
      <scheme val="minor"/>
    </font>
    <font>
      <sz val="20"/>
      <color theme="1"/>
      <name val="Times New Roman"/>
      <family val="1"/>
    </font>
    <font>
      <sz val="22"/>
      <color theme="1"/>
      <name val="Times New Roman"/>
      <family val="1"/>
    </font>
    <font>
      <sz val="13"/>
      <color rgb="FF000000"/>
      <name val="Calibri"/>
      <family val="2"/>
      <scheme val="minor"/>
    </font>
    <font>
      <sz val="8"/>
      <color theme="1"/>
      <name val="Calibri"/>
      <family val="2"/>
      <scheme val="minor"/>
    </font>
    <font>
      <b/>
      <sz val="8"/>
      <color theme="1"/>
      <name val="Calibri"/>
      <family val="2"/>
      <scheme val="minor"/>
    </font>
    <font>
      <sz val="10"/>
      <name val="Verdana"/>
      <family val="2"/>
    </font>
    <font>
      <sz val="11"/>
      <color rgb="FF000000"/>
      <name val="Calibri"/>
      <family val="2"/>
      <scheme val="minor"/>
    </font>
    <font>
      <sz val="10"/>
      <color theme="4" tint="-0.249977111117893"/>
      <name val="Calibri"/>
      <family val="2"/>
      <scheme val="minor"/>
    </font>
    <font>
      <sz val="11"/>
      <color indexed="8"/>
      <name val="Calibri"/>
      <family val="2"/>
      <scheme val="minor"/>
    </font>
    <font>
      <b/>
      <sz val="11"/>
      <color indexed="8"/>
      <name val="Calibri"/>
      <family val="2"/>
      <scheme val="minor"/>
    </font>
    <font>
      <sz val="11"/>
      <name val="Calibri"/>
      <family val="2"/>
      <scheme val="minor"/>
    </font>
    <font>
      <b/>
      <sz val="11"/>
      <color indexed="81"/>
      <name val="Tahoma"/>
      <family val="2"/>
    </font>
    <font>
      <sz val="11"/>
      <color indexed="81"/>
      <name val="Tahoma"/>
      <family val="2"/>
    </font>
    <font>
      <b/>
      <sz val="18"/>
      <name val="Tw Cen MT"/>
      <family val="2"/>
    </font>
    <font>
      <b/>
      <sz val="11"/>
      <name val="Calibri"/>
      <family val="2"/>
      <scheme val="minor"/>
    </font>
    <font>
      <sz val="10"/>
      <color rgb="FF000000"/>
      <name val="Times New Roman"/>
      <family val="1"/>
    </font>
    <font>
      <b/>
      <sz val="14"/>
      <color theme="1"/>
      <name val="Calibri"/>
      <family val="2"/>
      <scheme val="minor"/>
    </font>
    <font>
      <b/>
      <sz val="16"/>
      <color theme="1"/>
      <name val="Calibri"/>
      <family val="2"/>
      <scheme val="minor"/>
    </font>
    <font>
      <b/>
      <sz val="11"/>
      <color rgb="FFFFFFFF"/>
      <name val="Arial"/>
      <family val="2"/>
    </font>
    <font>
      <sz val="11"/>
      <color rgb="FF000000"/>
      <name val="Arial"/>
      <family val="2"/>
    </font>
    <font>
      <sz val="22"/>
      <color theme="1"/>
      <name val="Calibri"/>
      <family val="2"/>
      <scheme val="minor"/>
    </font>
    <font>
      <b/>
      <sz val="10"/>
      <name val="Times New Roman"/>
      <family val="1"/>
    </font>
    <font>
      <b/>
      <sz val="48"/>
      <color theme="1"/>
      <name val="Calibri"/>
      <family val="2"/>
      <scheme val="minor"/>
    </font>
    <font>
      <b/>
      <sz val="26"/>
      <color theme="1"/>
      <name val="Calibri"/>
      <family val="2"/>
      <scheme val="minor"/>
    </font>
    <font>
      <b/>
      <sz val="28"/>
      <color theme="1"/>
      <name val="Calibri"/>
      <family val="2"/>
      <scheme val="minor"/>
    </font>
    <font>
      <b/>
      <sz val="48"/>
      <color theme="0"/>
      <name val="Calibri"/>
      <family val="2"/>
      <scheme val="minor"/>
    </font>
    <font>
      <b/>
      <sz val="16"/>
      <color theme="0"/>
      <name val="Verdana"/>
      <family val="2"/>
    </font>
    <font>
      <b/>
      <sz val="18"/>
      <color theme="0"/>
      <name val="Verdana"/>
      <family val="2"/>
    </font>
    <font>
      <sz val="14"/>
      <color theme="1"/>
      <name val="Calibri"/>
      <family val="2"/>
      <scheme val="minor"/>
    </font>
    <font>
      <sz val="14"/>
      <color theme="1"/>
      <name val="Calibri (Cuerpo)"/>
    </font>
    <font>
      <sz val="14"/>
      <name val="Calibri"/>
      <family val="2"/>
      <scheme val="minor"/>
    </font>
    <font>
      <sz val="14"/>
      <name val="Calibri (Cuerpo)"/>
    </font>
    <font>
      <sz val="18"/>
      <color theme="1"/>
      <name val="Calibri"/>
      <family val="2"/>
      <scheme val="minor"/>
    </font>
    <font>
      <sz val="14"/>
      <color rgb="FFFF0000"/>
      <name val="Calibri"/>
      <family val="2"/>
      <scheme val="minor"/>
    </font>
    <font>
      <sz val="26"/>
      <color theme="1"/>
      <name val="Calibri"/>
      <family val="2"/>
      <scheme val="minor"/>
    </font>
    <font>
      <sz val="14"/>
      <color theme="1"/>
      <name val="Arial"/>
      <family val="2"/>
    </font>
    <font>
      <b/>
      <sz val="11"/>
      <color rgb="FFFF0000"/>
      <name val="Calibri"/>
      <family val="2"/>
      <scheme val="minor"/>
    </font>
    <font>
      <sz val="24"/>
      <color theme="1"/>
      <name val="Times New Roman"/>
      <family val="1"/>
    </font>
    <font>
      <sz val="11"/>
      <color theme="4" tint="-0.499984740745262"/>
      <name val="Calibri"/>
      <family val="2"/>
      <scheme val="minor"/>
    </font>
    <font>
      <b/>
      <sz val="11"/>
      <color theme="4" tint="-0.499984740745262"/>
      <name val="Calibri"/>
      <family val="2"/>
      <scheme val="minor"/>
    </font>
    <font>
      <sz val="10"/>
      <color theme="1"/>
      <name val="Calibri"/>
      <family val="2"/>
    </font>
    <font>
      <b/>
      <sz val="9"/>
      <color theme="1"/>
      <name val="Times New Roman"/>
      <family val="1"/>
    </font>
    <font>
      <b/>
      <sz val="12"/>
      <color theme="0"/>
      <name val="Calibri"/>
      <family val="2"/>
      <scheme val="minor"/>
    </font>
    <font>
      <b/>
      <sz val="20"/>
      <color theme="1"/>
      <name val="Calibri"/>
      <family val="2"/>
      <scheme val="minor"/>
    </font>
    <font>
      <b/>
      <sz val="16"/>
      <color theme="0"/>
      <name val="Calibri"/>
      <family val="2"/>
      <scheme val="minor"/>
    </font>
    <font>
      <b/>
      <sz val="20"/>
      <name val="Calibri"/>
      <family val="2"/>
      <scheme val="minor"/>
    </font>
    <font>
      <b/>
      <sz val="11"/>
      <color theme="0"/>
      <name val="Calibri"/>
      <family val="2"/>
      <scheme val="minor"/>
    </font>
    <font>
      <b/>
      <sz val="11"/>
      <color rgb="FF00B050"/>
      <name val="Calibri"/>
      <family val="2"/>
      <scheme val="minor"/>
    </font>
    <font>
      <b/>
      <sz val="9"/>
      <color rgb="FF000000"/>
      <name val="Calibri"/>
      <family val="2"/>
      <scheme val="minor"/>
    </font>
    <font>
      <sz val="11"/>
      <color rgb="FFFF0000"/>
      <name val="Calibri"/>
      <family val="2"/>
      <scheme val="minor"/>
    </font>
    <font>
      <b/>
      <sz val="14"/>
      <color rgb="FF000000"/>
      <name val="Calibri"/>
      <family val="2"/>
      <scheme val="minor"/>
    </font>
    <font>
      <sz val="12"/>
      <color indexed="8"/>
      <name val="Calibri"/>
      <family val="2"/>
      <scheme val="minor"/>
    </font>
    <font>
      <b/>
      <sz val="12"/>
      <color theme="1"/>
      <name val="Calibri"/>
      <family val="2"/>
      <scheme val="minor"/>
    </font>
    <font>
      <sz val="12"/>
      <name val="Calibri"/>
      <family val="2"/>
      <scheme val="minor"/>
    </font>
    <font>
      <b/>
      <sz val="10"/>
      <color theme="0"/>
      <name val="Arial"/>
      <family val="2"/>
    </font>
    <font>
      <b/>
      <sz val="11"/>
      <color theme="0"/>
      <name val="Arial"/>
      <family val="2"/>
    </font>
    <font>
      <sz val="10"/>
      <color theme="1"/>
      <name val="Times New Roman"/>
    </font>
    <font>
      <b/>
      <sz val="10"/>
      <color theme="1"/>
      <name val="Times New Roman"/>
    </font>
    <font>
      <sz val="10"/>
      <color theme="1"/>
      <name val="Calibri"/>
      <scheme val="minor"/>
    </font>
    <font>
      <b/>
      <sz val="9"/>
      <color indexed="81"/>
      <name val="Tahoma"/>
      <charset val="1"/>
    </font>
    <font>
      <sz val="9"/>
      <color indexed="81"/>
      <name val="Tahoma"/>
      <charset val="1"/>
    </font>
  </fonts>
  <fills count="3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539B"/>
        <bgColor indexed="64"/>
      </patternFill>
    </fill>
    <fill>
      <patternFill patternType="solid">
        <fgColor rgb="FF0070C0"/>
        <bgColor indexed="64"/>
      </patternFill>
    </fill>
    <fill>
      <patternFill patternType="solid">
        <fgColor rgb="FFFFEB9C"/>
        <bgColor rgb="FFFFEB9C"/>
      </patternFill>
    </fill>
    <fill>
      <patternFill patternType="solid">
        <fgColor rgb="FFC6EFCE"/>
        <bgColor rgb="FFC6EFCE"/>
      </patternFill>
    </fill>
    <fill>
      <patternFill patternType="solid">
        <fgColor rgb="FFCCCCFF"/>
        <bgColor rgb="FFCCCCFF"/>
      </patternFill>
    </fill>
    <fill>
      <patternFill patternType="solid">
        <fgColor rgb="FFED7D31"/>
        <bgColor rgb="FFED7D31"/>
      </patternFill>
    </fill>
    <fill>
      <patternFill patternType="solid">
        <fgColor theme="4" tint="0.79998168889431442"/>
        <bgColor theme="4" tint="0.79998168889431442"/>
      </patternFill>
    </fill>
    <fill>
      <patternFill patternType="solid">
        <fgColor indexed="65"/>
        <bgColor indexed="64"/>
      </patternFill>
    </fill>
    <fill>
      <patternFill patternType="solid">
        <fgColor rgb="FF9BC2E6"/>
        <bgColor rgb="FF000000"/>
      </patternFill>
    </fill>
    <fill>
      <patternFill patternType="solid">
        <fgColor rgb="FFDDEBF7"/>
        <bgColor rgb="FF000000"/>
      </patternFill>
    </fill>
    <fill>
      <patternFill patternType="solid">
        <fgColor rgb="FFC9C9C9"/>
        <bgColor rgb="FF000000"/>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33CC3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rgb="FF002060"/>
        <bgColor theme="4" tint="0.79998168889431442"/>
      </patternFill>
    </fill>
    <fill>
      <patternFill patternType="solid">
        <fgColor rgb="FF002060"/>
        <bgColor theme="4" tint="-0.499984740745262"/>
      </patternFill>
    </fill>
  </fills>
  <borders count="57">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theme="4"/>
      </left>
      <right style="thin">
        <color indexed="64"/>
      </right>
      <top/>
      <bottom/>
      <diagonal/>
    </border>
    <border>
      <left style="thin">
        <color theme="4"/>
      </left>
      <right style="thin">
        <color theme="4"/>
      </right>
      <top style="thin">
        <color theme="4"/>
      </top>
      <bottom style="medium">
        <color theme="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auto="1"/>
      </left>
      <right style="thin">
        <color auto="1"/>
      </right>
      <top style="thin">
        <color auto="1"/>
      </top>
      <bottom/>
      <diagonal/>
    </border>
    <border>
      <left style="thin">
        <color auto="1"/>
      </left>
      <right style="thin">
        <color auto="1"/>
      </right>
      <top style="thin">
        <color theme="4"/>
      </top>
      <bottom style="medium">
        <color theme="4"/>
      </bottom>
      <diagonal/>
    </border>
    <border>
      <left/>
      <right/>
      <top style="thin">
        <color theme="4"/>
      </top>
      <bottom style="medium">
        <color theme="4"/>
      </bottom>
      <diagonal/>
    </border>
    <border>
      <left style="thin">
        <color theme="4"/>
      </left>
      <right/>
      <top style="thin">
        <color theme="4"/>
      </top>
      <bottom style="medium">
        <color theme="4"/>
      </bottom>
      <diagonal/>
    </border>
    <border>
      <left/>
      <right style="thin">
        <color theme="4"/>
      </right>
      <top style="thin">
        <color theme="4"/>
      </top>
      <bottom style="medium">
        <color theme="4"/>
      </bottom>
      <diagonal/>
    </border>
    <border>
      <left/>
      <right/>
      <top/>
      <bottom style="thin">
        <color theme="4" tint="0.39997558519241921"/>
      </bottom>
      <diagonal/>
    </border>
    <border>
      <left/>
      <right/>
      <top/>
      <bottom style="thin">
        <color auto="1"/>
      </bottom>
      <diagonal/>
    </border>
    <border>
      <left/>
      <right style="thin">
        <color indexed="64"/>
      </right>
      <top/>
      <bottom/>
      <diagonal/>
    </border>
    <border>
      <left style="thin">
        <color auto="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thin">
        <color theme="4" tint="0.39997558519241921"/>
      </top>
      <bottom/>
      <diagonal/>
    </border>
    <border>
      <left style="medium">
        <color rgb="FF4472C4"/>
      </left>
      <right style="medium">
        <color rgb="FF305496"/>
      </right>
      <top/>
      <bottom style="medium">
        <color rgb="FF305496"/>
      </bottom>
      <diagonal/>
    </border>
    <border>
      <left/>
      <right style="medium">
        <color rgb="FF305496"/>
      </right>
      <top/>
      <bottom style="medium">
        <color rgb="FF305496"/>
      </bottom>
      <diagonal/>
    </border>
    <border>
      <left/>
      <right/>
      <top style="medium">
        <color rgb="FF305496"/>
      </top>
      <bottom style="thin">
        <color theme="4" tint="0.39997558519241921"/>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30">
    <xf numFmtId="0" fontId="0" fillId="0" borderId="0"/>
    <xf numFmtId="43" fontId="6" fillId="0" borderId="0" applyFont="0" applyFill="0" applyBorder="0" applyAlignment="0" applyProtection="0"/>
    <xf numFmtId="0" fontId="1" fillId="0" borderId="0"/>
    <xf numFmtId="0" fontId="6" fillId="0" borderId="0"/>
    <xf numFmtId="0" fontId="2" fillId="0" borderId="0"/>
    <xf numFmtId="0" fontId="3" fillId="0" borderId="0"/>
    <xf numFmtId="0" fontId="15" fillId="0" borderId="0"/>
    <xf numFmtId="43" fontId="2"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27" fillId="0" borderId="0"/>
    <xf numFmtId="164" fontId="27" fillId="0" borderId="0" applyFont="0" applyFill="0" applyBorder="0" applyAlignment="0" applyProtection="0"/>
    <xf numFmtId="165" fontId="27" fillId="0" borderId="0" applyFon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27" fillId="11" borderId="15" applyNumberFormat="0" applyFont="0" applyAlignment="0" applyProtection="0"/>
    <xf numFmtId="0" fontId="30" fillId="12" borderId="0" applyNumberFormat="0" applyBorder="0" applyAlignment="0" applyProtection="0"/>
    <xf numFmtId="0" fontId="37" fillId="14" borderId="2">
      <alignment horizontal="center" vertical="center"/>
    </xf>
    <xf numFmtId="0" fontId="38" fillId="15" borderId="4">
      <alignment horizontal="center" vertical="center" wrapText="1"/>
    </xf>
    <xf numFmtId="0" fontId="38" fillId="0" borderId="4">
      <alignment horizontal="center" vertical="center"/>
    </xf>
    <xf numFmtId="0" fontId="38" fillId="16" borderId="4">
      <alignment horizontal="center" vertical="center"/>
    </xf>
    <xf numFmtId="0" fontId="38" fillId="17" borderId="4">
      <alignment horizontal="center" vertical="center"/>
    </xf>
    <xf numFmtId="49" fontId="39" fillId="0" borderId="0">
      <alignment horizontal="left" vertical="center"/>
    </xf>
    <xf numFmtId="0" fontId="40" fillId="0" borderId="0"/>
    <xf numFmtId="0" fontId="42" fillId="0" borderId="0"/>
    <xf numFmtId="43" fontId="42" fillId="0" borderId="0" applyFont="0" applyFill="0" applyBorder="0" applyAlignment="0" applyProtection="0"/>
    <xf numFmtId="43" fontId="49" fillId="0" borderId="0" applyFont="0" applyFill="0" applyBorder="0" applyAlignment="0" applyProtection="0"/>
    <xf numFmtId="0" fontId="42" fillId="0" borderId="0"/>
    <xf numFmtId="43" fontId="42" fillId="0" borderId="0" applyFont="0" applyFill="0" applyBorder="0" applyAlignment="0" applyProtection="0"/>
  </cellStyleXfs>
  <cellXfs count="541">
    <xf numFmtId="0" fontId="0" fillId="0" borderId="0" xfId="0"/>
    <xf numFmtId="0" fontId="0" fillId="0" borderId="2" xfId="0" applyBorder="1" applyAlignment="1">
      <alignment horizontal="center" vertical="center"/>
    </xf>
    <xf numFmtId="0" fontId="8" fillId="0" borderId="0" xfId="0" applyFont="1" applyAlignment="1">
      <alignment horizontal="center" vertical="center" wrapText="1"/>
    </xf>
    <xf numFmtId="0" fontId="0" fillId="0" borderId="0" xfId="0" applyAlignment="1">
      <alignment horizontal="left"/>
    </xf>
    <xf numFmtId="0" fontId="8" fillId="0" borderId="10" xfId="0" applyFont="1" applyBorder="1" applyAlignment="1">
      <alignment horizontal="center" vertical="center" wrapText="1"/>
    </xf>
    <xf numFmtId="0" fontId="18" fillId="0" borderId="0" xfId="0" applyFont="1" applyAlignment="1">
      <alignment horizontal="center" vertical="center" wrapText="1"/>
    </xf>
    <xf numFmtId="0" fontId="11" fillId="0" borderId="0" xfId="0" applyFont="1"/>
    <xf numFmtId="0" fontId="18" fillId="0" borderId="0" xfId="0" applyFont="1"/>
    <xf numFmtId="0" fontId="14" fillId="2" borderId="0" xfId="0" applyFont="1" applyFill="1" applyAlignment="1">
      <alignment horizontal="center" vertical="center"/>
    </xf>
    <xf numFmtId="0" fontId="9" fillId="2" borderId="0" xfId="0" applyFont="1" applyFill="1" applyAlignment="1">
      <alignment horizontal="center" vertical="center"/>
    </xf>
    <xf numFmtId="0" fontId="9" fillId="0" borderId="0" xfId="0" applyFont="1" applyAlignment="1">
      <alignment horizontal="center" vertical="center" wrapText="1"/>
    </xf>
    <xf numFmtId="0" fontId="11" fillId="2" borderId="0" xfId="0" applyFont="1" applyFill="1"/>
    <xf numFmtId="0" fontId="18" fillId="2" borderId="0" xfId="0" applyFont="1" applyFill="1"/>
    <xf numFmtId="0" fontId="18" fillId="0" borderId="0" xfId="0" applyFont="1" applyAlignment="1">
      <alignment horizontal="center" vertical="center"/>
    </xf>
    <xf numFmtId="0" fontId="18" fillId="0" borderId="0" xfId="0" applyFont="1" applyAlignment="1">
      <alignment horizontal="left" vertical="center"/>
    </xf>
    <xf numFmtId="0" fontId="11" fillId="2" borderId="0" xfId="0" applyFont="1" applyFill="1" applyAlignment="1">
      <alignment horizontal="center" vertical="center" wrapText="1"/>
    </xf>
    <xf numFmtId="0" fontId="11" fillId="0" borderId="0" xfId="0" applyFont="1" applyAlignment="1">
      <alignment horizontal="center" vertical="center" wrapText="1"/>
    </xf>
    <xf numFmtId="0" fontId="19" fillId="2" borderId="0" xfId="0" applyFont="1" applyFill="1"/>
    <xf numFmtId="0" fontId="20" fillId="2" borderId="0" xfId="0" applyFont="1" applyFill="1" applyAlignment="1">
      <alignment horizontal="center" vertical="center"/>
    </xf>
    <xf numFmtId="0" fontId="20" fillId="2" borderId="0" xfId="0" applyFont="1" applyFill="1" applyAlignment="1">
      <alignment wrapText="1"/>
    </xf>
    <xf numFmtId="0" fontId="20" fillId="3" borderId="8" xfId="0" applyFont="1" applyFill="1" applyBorder="1" applyAlignment="1">
      <alignment horizontal="center" vertical="center" wrapText="1"/>
    </xf>
    <xf numFmtId="44" fontId="19" fillId="0" borderId="1" xfId="9" applyFont="1" applyBorder="1" applyAlignment="1">
      <alignment horizontal="center" vertical="center"/>
    </xf>
    <xf numFmtId="0" fontId="19" fillId="0" borderId="1" xfId="0" applyFont="1" applyBorder="1" applyAlignment="1">
      <alignment horizontal="center" vertical="center"/>
    </xf>
    <xf numFmtId="9" fontId="19" fillId="0" borderId="1" xfId="8" applyFont="1" applyBorder="1" applyAlignment="1">
      <alignment horizontal="center"/>
    </xf>
    <xf numFmtId="10" fontId="19" fillId="0" borderId="1" xfId="8" applyNumberFormat="1" applyFont="1" applyBorder="1" applyAlignment="1">
      <alignment horizontal="center"/>
    </xf>
    <xf numFmtId="10" fontId="21" fillId="3" borderId="8" xfId="0" applyNumberFormat="1" applyFont="1" applyFill="1" applyBorder="1" applyAlignment="1">
      <alignment horizontal="center" vertical="center"/>
    </xf>
    <xf numFmtId="9" fontId="18" fillId="0" borderId="0" xfId="8" applyFont="1" applyFill="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wrapText="1"/>
      <protection locked="0"/>
    </xf>
    <xf numFmtId="0" fontId="17" fillId="0" borderId="0" xfId="0" applyFont="1" applyAlignment="1" applyProtection="1">
      <alignment horizontal="center" vertical="center" wrapText="1"/>
      <protection locked="0"/>
    </xf>
    <xf numFmtId="0" fontId="0" fillId="0" borderId="0" xfId="0" applyAlignment="1">
      <alignment wrapText="1"/>
    </xf>
    <xf numFmtId="0" fontId="0" fillId="0" borderId="0" xfId="0" applyAlignment="1">
      <alignment horizontal="left" vertical="center" wrapText="1"/>
    </xf>
    <xf numFmtId="0" fontId="25" fillId="0" borderId="0" xfId="0" applyFont="1" applyAlignment="1">
      <alignment vertical="center"/>
    </xf>
    <xf numFmtId="0" fontId="24" fillId="8" borderId="14" xfId="0" applyFont="1" applyFill="1" applyBorder="1" applyAlignment="1">
      <alignment horizontal="center" vertical="center"/>
    </xf>
    <xf numFmtId="0" fontId="24" fillId="8" borderId="0" xfId="0" applyFont="1" applyFill="1" applyAlignment="1">
      <alignment horizontal="center" vertical="center"/>
    </xf>
    <xf numFmtId="0" fontId="22" fillId="0" borderId="0" xfId="0" applyFont="1" applyAlignment="1">
      <alignment horizontal="left" vertical="center" wrapText="1"/>
    </xf>
    <xf numFmtId="0" fontId="25" fillId="0" borderId="0" xfId="0" applyFont="1" applyAlignment="1">
      <alignment vertical="center" wrapText="1"/>
    </xf>
    <xf numFmtId="43" fontId="11" fillId="2" borderId="0" xfId="0" applyNumberFormat="1" applyFont="1" applyFill="1"/>
    <xf numFmtId="0" fontId="0" fillId="0" borderId="0" xfId="0" applyAlignment="1">
      <alignment horizontal="center" wrapText="1"/>
    </xf>
    <xf numFmtId="0" fontId="16" fillId="3" borderId="0" xfId="0" applyFont="1" applyFill="1" applyAlignment="1" applyProtection="1">
      <alignment horizontal="center" vertical="center" wrapText="1"/>
      <protection locked="0"/>
    </xf>
    <xf numFmtId="0" fontId="32" fillId="3" borderId="0" xfId="0" applyFont="1" applyFill="1" applyAlignment="1" applyProtection="1">
      <alignment horizontal="center" vertical="center" wrapText="1"/>
      <protection locked="0"/>
    </xf>
    <xf numFmtId="0" fontId="25" fillId="2" borderId="0" xfId="0" applyFont="1" applyFill="1" applyAlignment="1">
      <alignment vertical="center"/>
    </xf>
    <xf numFmtId="0" fontId="0" fillId="0" borderId="0" xfId="0" applyAlignment="1">
      <alignment horizontal="center"/>
    </xf>
    <xf numFmtId="0" fontId="0" fillId="13" borderId="17" xfId="0" applyFill="1" applyBorder="1" applyAlignment="1">
      <alignment wrapText="1"/>
    </xf>
    <xf numFmtId="0" fontId="0" fillId="0" borderId="17" xfId="0" applyBorder="1" applyAlignment="1">
      <alignment wrapText="1"/>
    </xf>
    <xf numFmtId="0" fontId="18" fillId="0" borderId="0" xfId="0" applyFont="1" applyAlignment="1">
      <alignment wrapText="1"/>
    </xf>
    <xf numFmtId="0" fontId="11" fillId="2" borderId="0" xfId="0" applyFont="1" applyFill="1" applyAlignment="1">
      <alignment horizontal="center"/>
    </xf>
    <xf numFmtId="0" fontId="36" fillId="0" borderId="0" xfId="0" applyFont="1"/>
    <xf numFmtId="0" fontId="0" fillId="0" borderId="0" xfId="0" applyAlignment="1">
      <alignment vertical="center"/>
    </xf>
    <xf numFmtId="0" fontId="9"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horizontal="center"/>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pplyProtection="1">
      <alignment horizontal="center" vertical="center" wrapText="1"/>
      <protection locked="0"/>
    </xf>
    <xf numFmtId="0" fontId="18" fillId="0" borderId="0" xfId="0" applyFont="1" applyAlignment="1">
      <alignment horizontal="center"/>
    </xf>
    <xf numFmtId="0" fontId="18" fillId="0" borderId="0" xfId="0" applyFont="1" applyAlignment="1" applyProtection="1">
      <alignment horizontal="center" vertical="center"/>
      <protection locked="0"/>
    </xf>
    <xf numFmtId="9" fontId="18" fillId="0" borderId="0" xfId="8" applyFont="1"/>
    <xf numFmtId="0" fontId="18" fillId="0" borderId="0" xfId="0" applyFont="1" applyAlignment="1">
      <alignment vertical="center"/>
    </xf>
    <xf numFmtId="0" fontId="14" fillId="2" borderId="0" xfId="0" applyFont="1" applyFill="1" applyAlignment="1">
      <alignment vertical="center"/>
    </xf>
    <xf numFmtId="0" fontId="13" fillId="0" borderId="0" xfId="0" applyFont="1" applyAlignment="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12" fillId="2" borderId="0" xfId="0" applyFont="1" applyFill="1" applyAlignment="1">
      <alignment horizontal="left" vertical="center"/>
    </xf>
    <xf numFmtId="0" fontId="9" fillId="2" borderId="0" xfId="0" applyFont="1" applyFill="1" applyAlignment="1">
      <alignment horizontal="left" vertical="center"/>
    </xf>
    <xf numFmtId="0" fontId="11" fillId="0" borderId="0" xfId="0" applyFont="1" applyAlignment="1">
      <alignment vertical="center" wrapText="1"/>
    </xf>
    <xf numFmtId="0" fontId="9" fillId="2" borderId="0" xfId="0" applyFont="1" applyFill="1" applyAlignment="1">
      <alignment vertical="center" wrapText="1"/>
    </xf>
    <xf numFmtId="0" fontId="13" fillId="2" borderId="0" xfId="0" applyFont="1" applyFill="1" applyAlignment="1">
      <alignment vertical="center" wrapText="1"/>
    </xf>
    <xf numFmtId="0" fontId="13" fillId="0" borderId="0" xfId="0" applyFont="1" applyAlignment="1">
      <alignment vertical="center" wrapText="1"/>
    </xf>
    <xf numFmtId="0" fontId="8" fillId="2"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3"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41" fillId="2" borderId="0" xfId="0" applyFont="1" applyFill="1" applyAlignment="1">
      <alignment horizontal="center"/>
    </xf>
    <xf numFmtId="0" fontId="8" fillId="19" borderId="11"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1" xfId="0" applyFont="1" applyFill="1" applyBorder="1" applyAlignment="1">
      <alignment horizontal="center" vertical="center" wrapText="1"/>
    </xf>
    <xf numFmtId="44" fontId="0" fillId="0" borderId="0" xfId="9" applyFont="1" applyAlignment="1">
      <alignment horizontal="center"/>
    </xf>
    <xf numFmtId="44" fontId="0" fillId="0" borderId="0" xfId="9"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4" fontId="8" fillId="6" borderId="11" xfId="9" applyFont="1" applyFill="1" applyBorder="1" applyAlignment="1">
      <alignment horizontal="center" vertical="center" wrapText="1"/>
    </xf>
    <xf numFmtId="44" fontId="0" fillId="0" borderId="0" xfId="9" applyFont="1"/>
    <xf numFmtId="44" fontId="9" fillId="2" borderId="0" xfId="9" applyFont="1" applyFill="1" applyAlignment="1">
      <alignment vertical="center" wrapText="1"/>
    </xf>
    <xf numFmtId="44" fontId="0" fillId="0" borderId="0" xfId="0" applyNumberFormat="1" applyAlignment="1">
      <alignment horizontal="center"/>
    </xf>
    <xf numFmtId="0" fontId="0" fillId="2" borderId="0" xfId="0" applyFill="1" applyAlignment="1">
      <alignment horizontal="center" vertical="center"/>
    </xf>
    <xf numFmtId="0" fontId="43" fillId="13" borderId="2" xfId="25" applyFont="1" applyFill="1" applyBorder="1" applyAlignment="1">
      <alignment horizontal="center" vertical="center" wrapText="1"/>
    </xf>
    <xf numFmtId="43" fontId="7" fillId="13" borderId="2" xfId="26" applyFont="1" applyFill="1" applyBorder="1" applyAlignment="1">
      <alignment horizontal="center" vertical="center" wrapText="1"/>
    </xf>
    <xf numFmtId="43" fontId="7" fillId="13" borderId="1" xfId="26" applyFont="1" applyFill="1" applyBorder="1" applyAlignment="1">
      <alignment horizontal="center" vertical="center" wrapText="1"/>
    </xf>
    <xf numFmtId="0" fontId="0" fillId="2" borderId="2" xfId="26" applyNumberFormat="1" applyFont="1" applyFill="1" applyBorder="1" applyAlignment="1">
      <alignment horizontal="center" vertical="center"/>
    </xf>
    <xf numFmtId="0" fontId="0" fillId="2" borderId="2" xfId="26" applyNumberFormat="1" applyFont="1" applyFill="1" applyBorder="1" applyAlignment="1">
      <alignment horizontal="center" vertical="center" wrapText="1"/>
    </xf>
    <xf numFmtId="43" fontId="44" fillId="2" borderId="2" xfId="26" applyFont="1" applyFill="1" applyBorder="1" applyAlignment="1">
      <alignment horizontal="center" vertical="center"/>
    </xf>
    <xf numFmtId="40" fontId="0" fillId="2" borderId="2" xfId="26" applyNumberFormat="1" applyFont="1" applyFill="1" applyBorder="1" applyAlignment="1">
      <alignment horizontal="center" vertical="center"/>
    </xf>
    <xf numFmtId="0" fontId="0" fillId="6" borderId="0" xfId="0" applyFill="1" applyAlignment="1">
      <alignment horizontal="center" vertical="center"/>
    </xf>
    <xf numFmtId="43" fontId="0" fillId="2" borderId="2" xfId="26" applyFont="1" applyFill="1" applyBorder="1" applyAlignment="1">
      <alignment horizontal="center" vertical="center"/>
    </xf>
    <xf numFmtId="0" fontId="0" fillId="19" borderId="0" xfId="0" applyFill="1" applyAlignment="1">
      <alignment horizontal="center" vertical="center"/>
    </xf>
    <xf numFmtId="0" fontId="0" fillId="3" borderId="0" xfId="0" applyFill="1" applyAlignment="1">
      <alignment horizontal="center" vertical="center"/>
    </xf>
    <xf numFmtId="43" fontId="7" fillId="0" borderId="2" xfId="26" applyFont="1" applyFill="1" applyBorder="1" applyAlignment="1">
      <alignment horizontal="center" vertical="center"/>
    </xf>
    <xf numFmtId="44" fontId="44" fillId="2" borderId="2" xfId="9" applyFont="1" applyFill="1" applyBorder="1" applyAlignment="1">
      <alignment horizontal="center" vertical="center"/>
    </xf>
    <xf numFmtId="0" fontId="8" fillId="2" borderId="16" xfId="0" applyFont="1" applyFill="1" applyBorder="1" applyAlignment="1">
      <alignment horizontal="center" vertical="center" wrapText="1"/>
    </xf>
    <xf numFmtId="0" fontId="0" fillId="21" borderId="0" xfId="0" applyFill="1" applyAlignment="1">
      <alignment horizontal="center"/>
    </xf>
    <xf numFmtId="44" fontId="11" fillId="2" borderId="0" xfId="9" applyFont="1" applyFill="1"/>
    <xf numFmtId="0" fontId="26" fillId="0" borderId="3" xfId="0" applyFont="1" applyBorder="1" applyAlignment="1">
      <alignment horizontal="center" wrapText="1"/>
    </xf>
    <xf numFmtId="0" fontId="26" fillId="0" borderId="2" xfId="0" applyFont="1" applyBorder="1" applyAlignment="1">
      <alignment horizontal="center"/>
    </xf>
    <xf numFmtId="0" fontId="26" fillId="0" borderId="2" xfId="0" applyFont="1" applyBorder="1" applyAlignment="1">
      <alignment horizontal="center" vertical="center"/>
    </xf>
    <xf numFmtId="43" fontId="0" fillId="0" borderId="0" xfId="10" applyFont="1"/>
    <xf numFmtId="43" fontId="42" fillId="0" borderId="0" xfId="10" applyFont="1"/>
    <xf numFmtId="43" fontId="0" fillId="0" borderId="0" xfId="10" applyFont="1" applyFill="1"/>
    <xf numFmtId="43" fontId="43" fillId="0" borderId="0" xfId="10" applyFont="1" applyFill="1"/>
    <xf numFmtId="43" fontId="48" fillId="22" borderId="2" xfId="10" applyFont="1" applyFill="1" applyBorder="1"/>
    <xf numFmtId="43" fontId="48" fillId="0" borderId="2" xfId="10" applyFont="1" applyFill="1" applyBorder="1"/>
    <xf numFmtId="43" fontId="0" fillId="23" borderId="2" xfId="10" applyFont="1" applyFill="1" applyBorder="1"/>
    <xf numFmtId="43" fontId="44" fillId="23" borderId="2" xfId="10" applyFont="1" applyFill="1" applyBorder="1"/>
    <xf numFmtId="43" fontId="48" fillId="23" borderId="2" xfId="10" applyFont="1" applyFill="1" applyBorder="1"/>
    <xf numFmtId="43" fontId="0" fillId="18" borderId="2" xfId="10" applyFont="1" applyFill="1" applyBorder="1"/>
    <xf numFmtId="43" fontId="0" fillId="0" borderId="2" xfId="10" applyFont="1" applyFill="1" applyBorder="1"/>
    <xf numFmtId="43" fontId="7" fillId="18" borderId="2" xfId="10" applyFont="1" applyFill="1" applyBorder="1"/>
    <xf numFmtId="43" fontId="43" fillId="0" borderId="0" xfId="10" applyFont="1"/>
    <xf numFmtId="0" fontId="42" fillId="0" borderId="0" xfId="28" applyAlignment="1">
      <alignment horizontal="center" vertical="center"/>
    </xf>
    <xf numFmtId="0" fontId="42" fillId="0" borderId="0" xfId="28" applyAlignment="1">
      <alignment horizontal="center" vertical="center" wrapText="1"/>
    </xf>
    <xf numFmtId="0" fontId="42" fillId="0" borderId="0" xfId="28" applyAlignment="1">
      <alignment vertical="center"/>
    </xf>
    <xf numFmtId="43" fontId="7" fillId="13" borderId="23" xfId="29" applyFont="1" applyFill="1" applyBorder="1" applyAlignment="1">
      <alignment horizontal="center" vertical="center" wrapText="1"/>
    </xf>
    <xf numFmtId="43" fontId="7" fillId="13" borderId="0" xfId="29" applyFont="1" applyFill="1" applyBorder="1" applyAlignment="1">
      <alignment horizontal="center" vertical="center" wrapText="1"/>
    </xf>
    <xf numFmtId="43" fontId="7" fillId="0" borderId="0" xfId="29" applyFont="1"/>
    <xf numFmtId="43" fontId="0" fillId="0" borderId="0" xfId="29" applyFont="1"/>
    <xf numFmtId="0" fontId="44" fillId="0" borderId="2" xfId="28" applyFont="1" applyBorder="1" applyAlignment="1">
      <alignment horizontal="center"/>
    </xf>
    <xf numFmtId="0" fontId="44" fillId="0" borderId="2" xfId="28" applyFont="1" applyBorder="1"/>
    <xf numFmtId="43" fontId="44" fillId="0" borderId="2" xfId="29" applyFont="1" applyFill="1" applyBorder="1"/>
    <xf numFmtId="43" fontId="48" fillId="0" borderId="2" xfId="29" applyFont="1" applyFill="1" applyBorder="1"/>
    <xf numFmtId="43" fontId="48" fillId="0" borderId="0" xfId="29" applyFont="1" applyFill="1" applyBorder="1"/>
    <xf numFmtId="43" fontId="7" fillId="0" borderId="0" xfId="29" applyFont="1" applyFill="1"/>
    <xf numFmtId="43" fontId="0" fillId="0" borderId="0" xfId="29" applyFont="1" applyFill="1"/>
    <xf numFmtId="0" fontId="44" fillId="0" borderId="0" xfId="28" applyFont="1" applyAlignment="1">
      <alignment horizontal="center"/>
    </xf>
    <xf numFmtId="0" fontId="44" fillId="0" borderId="0" xfId="28" applyFont="1"/>
    <xf numFmtId="43" fontId="50" fillId="25" borderId="0" xfId="29" applyFont="1" applyFill="1" applyAlignment="1">
      <alignment horizontal="center"/>
    </xf>
    <xf numFmtId="43" fontId="0" fillId="0" borderId="0" xfId="29" applyFont="1" applyFill="1" applyAlignment="1">
      <alignment horizontal="center"/>
    </xf>
    <xf numFmtId="0" fontId="42" fillId="0" borderId="2" xfId="28" applyBorder="1" applyAlignment="1">
      <alignment horizontal="center"/>
    </xf>
    <xf numFmtId="0" fontId="42" fillId="0" borderId="2" xfId="28" applyBorder="1"/>
    <xf numFmtId="43" fontId="0" fillId="0" borderId="2" xfId="29" applyFont="1" applyFill="1" applyBorder="1"/>
    <xf numFmtId="43" fontId="7" fillId="19" borderId="0" xfId="29" applyFont="1" applyFill="1"/>
    <xf numFmtId="43" fontId="7" fillId="19" borderId="0" xfId="29" applyFont="1" applyFill="1" applyAlignment="1">
      <alignment horizontal="center"/>
    </xf>
    <xf numFmtId="9" fontId="0" fillId="0" borderId="0" xfId="8" applyFont="1" applyFill="1" applyAlignment="1">
      <alignment horizontal="center"/>
    </xf>
    <xf numFmtId="43" fontId="7" fillId="5" borderId="0" xfId="29" applyFont="1" applyFill="1"/>
    <xf numFmtId="43" fontId="7" fillId="5" borderId="0" xfId="29" applyFont="1" applyFill="1" applyAlignment="1">
      <alignment horizontal="center"/>
    </xf>
    <xf numFmtId="43" fontId="7" fillId="6" borderId="0" xfId="29" applyFont="1" applyFill="1"/>
    <xf numFmtId="43" fontId="0" fillId="6" borderId="0" xfId="29" applyFont="1" applyFill="1" applyAlignment="1">
      <alignment horizontal="center"/>
    </xf>
    <xf numFmtId="43" fontId="51" fillId="25" borderId="0" xfId="29" applyFont="1" applyFill="1" applyAlignment="1"/>
    <xf numFmtId="43" fontId="51" fillId="25" borderId="0" xfId="29" applyFont="1" applyFill="1" applyAlignment="1">
      <alignment horizontal="center"/>
    </xf>
    <xf numFmtId="43" fontId="7" fillId="26" borderId="0" xfId="29" applyFont="1" applyFill="1"/>
    <xf numFmtId="43" fontId="0" fillId="26" borderId="0" xfId="29" applyFont="1" applyFill="1" applyAlignment="1">
      <alignment horizontal="center"/>
    </xf>
    <xf numFmtId="0" fontId="42" fillId="0" borderId="0" xfId="28" applyAlignment="1">
      <alignment horizontal="center"/>
    </xf>
    <xf numFmtId="0" fontId="42" fillId="0" borderId="0" xfId="28"/>
    <xf numFmtId="43" fontId="0" fillId="0" borderId="0" xfId="29" applyFont="1" applyFill="1" applyAlignment="1">
      <alignment wrapText="1"/>
    </xf>
    <xf numFmtId="43" fontId="0" fillId="0" borderId="0" xfId="29" applyFont="1" applyFill="1" applyAlignment="1">
      <alignment horizontal="center" vertical="center"/>
    </xf>
    <xf numFmtId="43" fontId="7" fillId="6" borderId="0" xfId="29" applyFont="1" applyFill="1" applyAlignment="1">
      <alignment horizontal="center"/>
    </xf>
    <xf numFmtId="43" fontId="7" fillId="27" borderId="0" xfId="29" applyFont="1" applyFill="1"/>
    <xf numFmtId="0" fontId="43" fillId="0" borderId="0" xfId="28" applyFont="1" applyAlignment="1">
      <alignment horizontal="center"/>
    </xf>
    <xf numFmtId="0" fontId="43" fillId="0" borderId="0" xfId="28" applyFont="1"/>
    <xf numFmtId="43" fontId="43" fillId="0" borderId="0" xfId="28" applyNumberFormat="1" applyFont="1"/>
    <xf numFmtId="43" fontId="43" fillId="0" borderId="0" xfId="29" applyFont="1"/>
    <xf numFmtId="43" fontId="0" fillId="0" borderId="0" xfId="29" applyFont="1" applyAlignment="1">
      <alignment horizontal="center"/>
    </xf>
    <xf numFmtId="43" fontId="42" fillId="0" borderId="0" xfId="29" applyFont="1"/>
    <xf numFmtId="43" fontId="43" fillId="0" borderId="0" xfId="29" applyFont="1" applyFill="1"/>
    <xf numFmtId="0" fontId="52" fillId="7" borderId="4" xfId="0" applyFont="1" applyFill="1" applyBorder="1" applyAlignment="1">
      <alignment horizontal="center" vertical="center"/>
    </xf>
    <xf numFmtId="0" fontId="52" fillId="7" borderId="7" xfId="0" applyFont="1" applyFill="1" applyBorder="1" applyAlignment="1">
      <alignment horizontal="center" vertical="center"/>
    </xf>
    <xf numFmtId="0" fontId="53" fillId="0" borderId="13" xfId="0" applyFont="1" applyBorder="1" applyAlignment="1">
      <alignment vertical="center"/>
    </xf>
    <xf numFmtId="0" fontId="53" fillId="0" borderId="12" xfId="0" applyFont="1" applyBorder="1" applyAlignment="1">
      <alignment horizontal="center" vertical="center"/>
    </xf>
    <xf numFmtId="0" fontId="52" fillId="7" borderId="0" xfId="0" applyFont="1" applyFill="1" applyAlignment="1">
      <alignment horizontal="center" vertical="center"/>
    </xf>
    <xf numFmtId="0" fontId="53" fillId="0" borderId="0" xfId="0" applyFont="1" applyAlignment="1">
      <alignment horizontal="center" vertical="center"/>
    </xf>
    <xf numFmtId="0" fontId="54" fillId="0" borderId="0" xfId="0" applyFont="1" applyAlignment="1" applyProtection="1">
      <alignment horizontal="center" vertical="center"/>
      <protection locked="0"/>
    </xf>
    <xf numFmtId="0" fontId="11" fillId="2" borderId="0" xfId="0" applyFont="1" applyFill="1" applyAlignment="1">
      <alignment horizontal="center" vertical="center"/>
    </xf>
    <xf numFmtId="0" fontId="13" fillId="2" borderId="0" xfId="0" applyFont="1" applyFill="1" applyAlignment="1">
      <alignment horizontal="center" vertical="center"/>
    </xf>
    <xf numFmtId="44" fontId="0" fillId="0" borderId="0" xfId="9" applyFont="1" applyBorder="1" applyAlignment="1">
      <alignment horizontal="center" vertical="center"/>
    </xf>
    <xf numFmtId="0" fontId="55" fillId="0" borderId="0" xfId="0" applyFont="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44" fontId="0" fillId="0" borderId="0" xfId="9" applyFont="1" applyAlignment="1">
      <alignment vertical="center"/>
    </xf>
    <xf numFmtId="44" fontId="18" fillId="0" borderId="0" xfId="0" applyNumberFormat="1" applyFont="1" applyAlignment="1" applyProtection="1">
      <alignment horizontal="center" vertical="center" wrapText="1"/>
      <protection locked="0"/>
    </xf>
    <xf numFmtId="0" fontId="0" fillId="0" borderId="0" xfId="0" applyAlignment="1">
      <alignment vertical="center" wrapText="1"/>
    </xf>
    <xf numFmtId="0" fontId="44" fillId="2" borderId="2" xfId="26" applyNumberFormat="1" applyFont="1" applyFill="1" applyBorder="1" applyAlignment="1">
      <alignment horizontal="left" vertical="center" wrapText="1"/>
    </xf>
    <xf numFmtId="0" fontId="0" fillId="2" borderId="2" xfId="26" applyNumberFormat="1" applyFont="1" applyFill="1" applyBorder="1" applyAlignment="1">
      <alignment horizontal="left" vertical="center" wrapText="1"/>
    </xf>
    <xf numFmtId="0" fontId="7" fillId="0" borderId="2" xfId="26" applyNumberFormat="1" applyFont="1" applyFill="1" applyBorder="1" applyAlignment="1">
      <alignment horizontal="left" vertical="center" wrapText="1"/>
    </xf>
    <xf numFmtId="0" fontId="56" fillId="2" borderId="25" xfId="0" applyFont="1" applyFill="1" applyBorder="1" applyAlignment="1">
      <alignment horizontal="center" vertical="center"/>
    </xf>
    <xf numFmtId="0" fontId="56" fillId="2" borderId="0" xfId="0" applyFont="1" applyFill="1" applyAlignment="1">
      <alignment horizontal="center" vertical="center"/>
    </xf>
    <xf numFmtId="0" fontId="0" fillId="0" borderId="26" xfId="0" applyBorder="1"/>
    <xf numFmtId="0" fontId="0" fillId="2" borderId="0" xfId="0" applyFill="1" applyAlignment="1">
      <alignment horizontal="center"/>
    </xf>
    <xf numFmtId="0" fontId="0" fillId="2" borderId="0" xfId="0" applyFill="1"/>
    <xf numFmtId="0" fontId="57" fillId="2" borderId="25" xfId="0" applyFont="1" applyFill="1" applyBorder="1" applyAlignment="1">
      <alignment horizontal="center"/>
    </xf>
    <xf numFmtId="0" fontId="57" fillId="2" borderId="0" xfId="0" applyFont="1" applyFill="1" applyAlignment="1">
      <alignment horizontal="center"/>
    </xf>
    <xf numFmtId="0" fontId="58" fillId="2" borderId="25" xfId="0" applyFont="1" applyFill="1" applyBorder="1" applyAlignment="1">
      <alignment horizontal="center"/>
    </xf>
    <xf numFmtId="0" fontId="58" fillId="2" borderId="0" xfId="0" applyFont="1" applyFill="1" applyAlignment="1">
      <alignment horizontal="center"/>
    </xf>
    <xf numFmtId="0" fontId="59" fillId="28" borderId="0" xfId="0" applyFont="1" applyFill="1" applyAlignment="1">
      <alignment horizontal="center"/>
    </xf>
    <xf numFmtId="0" fontId="23" fillId="2" borderId="0" xfId="0" applyFont="1" applyFill="1"/>
    <xf numFmtId="0" fontId="23" fillId="2" borderId="25" xfId="0" applyFont="1" applyFill="1" applyBorder="1"/>
    <xf numFmtId="0" fontId="23" fillId="2" borderId="26" xfId="0" applyFont="1" applyFill="1" applyBorder="1"/>
    <xf numFmtId="0" fontId="23" fillId="2" borderId="0" xfId="0" applyFont="1" applyFill="1" applyAlignment="1">
      <alignment horizontal="center"/>
    </xf>
    <xf numFmtId="0" fontId="60" fillId="2" borderId="0" xfId="0" applyFont="1" applyFill="1" applyAlignment="1">
      <alignment horizontal="center" vertical="center" wrapText="1"/>
    </xf>
    <xf numFmtId="0" fontId="60" fillId="28" borderId="0" xfId="0" applyFont="1" applyFill="1" applyAlignment="1">
      <alignment horizontal="center" vertical="center" wrapText="1"/>
    </xf>
    <xf numFmtId="0" fontId="7" fillId="2" borderId="0" xfId="0" applyFont="1" applyFill="1"/>
    <xf numFmtId="0" fontId="7" fillId="0" borderId="0" xfId="0" applyFont="1"/>
    <xf numFmtId="0" fontId="60" fillId="28" borderId="35" xfId="0" applyFont="1" applyFill="1" applyBorder="1" applyAlignment="1">
      <alignment horizontal="center" vertical="center" wrapText="1"/>
    </xf>
    <xf numFmtId="0" fontId="60" fillId="28" borderId="34" xfId="0" applyFont="1" applyFill="1" applyBorder="1" applyAlignment="1">
      <alignment vertical="center" wrapText="1"/>
    </xf>
    <xf numFmtId="0" fontId="60" fillId="28" borderId="25" xfId="0" applyFont="1" applyFill="1" applyBorder="1" applyAlignment="1">
      <alignment horizontal="center" vertical="center" wrapText="1"/>
    </xf>
    <xf numFmtId="0" fontId="60" fillId="28" borderId="38" xfId="0" applyFont="1" applyFill="1" applyBorder="1" applyAlignment="1">
      <alignment vertical="center" wrapText="1"/>
    </xf>
    <xf numFmtId="9" fontId="62" fillId="2" borderId="0" xfId="0" applyNumberFormat="1" applyFont="1" applyFill="1" applyAlignment="1">
      <alignment horizontal="center" vertical="center" wrapText="1"/>
    </xf>
    <xf numFmtId="0" fontId="23" fillId="2" borderId="40" xfId="0" applyFont="1" applyFill="1" applyBorder="1" applyAlignment="1">
      <alignment horizontal="center" vertical="center"/>
    </xf>
    <xf numFmtId="0" fontId="23" fillId="2" borderId="41" xfId="0" applyFont="1" applyFill="1" applyBorder="1" applyAlignment="1">
      <alignment horizontal="center" vertical="center"/>
    </xf>
    <xf numFmtId="0" fontId="23" fillId="2" borderId="0" xfId="0" applyFont="1" applyFill="1" applyAlignment="1">
      <alignment horizontal="center" vertical="center"/>
    </xf>
    <xf numFmtId="0" fontId="23" fillId="2" borderId="25" xfId="0" applyFont="1" applyFill="1" applyBorder="1" applyAlignment="1">
      <alignment horizontal="center" vertical="center"/>
    </xf>
    <xf numFmtId="0" fontId="62" fillId="2" borderId="2" xfId="0" applyFont="1" applyFill="1" applyBorder="1" applyAlignment="1">
      <alignment horizontal="center" vertical="center" wrapText="1"/>
    </xf>
    <xf numFmtId="9" fontId="62" fillId="2" borderId="2" xfId="0" applyNumberFormat="1" applyFont="1" applyFill="1" applyBorder="1" applyAlignment="1">
      <alignment horizontal="center" vertical="center" wrapText="1"/>
    </xf>
    <xf numFmtId="0" fontId="62" fillId="2" borderId="2" xfId="8" applyNumberFormat="1" applyFont="1" applyFill="1" applyBorder="1" applyAlignment="1">
      <alignment horizontal="center" vertical="center" wrapText="1"/>
    </xf>
    <xf numFmtId="0" fontId="0" fillId="2" borderId="2" xfId="8" applyNumberFormat="1" applyFont="1" applyFill="1" applyBorder="1" applyAlignment="1">
      <alignment vertical="center" wrapText="1"/>
    </xf>
    <xf numFmtId="0" fontId="64" fillId="2" borderId="2" xfId="0" applyFont="1" applyFill="1" applyBorder="1" applyAlignment="1">
      <alignment horizontal="center" vertical="center" wrapText="1"/>
    </xf>
    <xf numFmtId="9" fontId="64" fillId="2" borderId="2" xfId="0" applyNumberFormat="1" applyFont="1" applyFill="1" applyBorder="1" applyAlignment="1">
      <alignment horizontal="center" vertical="center" wrapText="1"/>
    </xf>
    <xf numFmtId="9" fontId="64" fillId="2" borderId="2" xfId="8" applyFont="1" applyFill="1" applyBorder="1" applyAlignment="1">
      <alignment horizontal="center" vertical="center" wrapText="1"/>
    </xf>
    <xf numFmtId="9" fontId="64" fillId="2" borderId="0" xfId="8" applyFont="1" applyFill="1" applyBorder="1" applyAlignment="1">
      <alignment horizontal="center" vertical="center" wrapText="1"/>
    </xf>
    <xf numFmtId="0" fontId="44" fillId="2" borderId="2" xfId="0" applyFont="1" applyFill="1" applyBorder="1" applyAlignment="1">
      <alignment vertical="center" wrapText="1"/>
    </xf>
    <xf numFmtId="0" fontId="0" fillId="2" borderId="25" xfId="0" applyFill="1" applyBorder="1" applyAlignment="1">
      <alignment horizontal="center" vertical="center"/>
    </xf>
    <xf numFmtId="166" fontId="62" fillId="2" borderId="2" xfId="0" applyNumberFormat="1" applyFont="1" applyFill="1" applyBorder="1" applyAlignment="1">
      <alignment horizontal="center" vertical="center" wrapText="1"/>
    </xf>
    <xf numFmtId="166" fontId="62" fillId="2" borderId="2" xfId="8" applyNumberFormat="1" applyFont="1" applyFill="1" applyBorder="1" applyAlignment="1">
      <alignment horizontal="center" vertical="center" wrapText="1"/>
    </xf>
    <xf numFmtId="9" fontId="62" fillId="2" borderId="2" xfId="8" applyFont="1" applyFill="1" applyBorder="1" applyAlignment="1">
      <alignment horizontal="center" vertical="center" wrapText="1"/>
    </xf>
    <xf numFmtId="9" fontId="62" fillId="2" borderId="0" xfId="8" applyFont="1" applyFill="1" applyBorder="1" applyAlignment="1">
      <alignment horizontal="center" vertical="center" wrapText="1"/>
    </xf>
    <xf numFmtId="0" fontId="0" fillId="2" borderId="2" xfId="0" applyFill="1" applyBorder="1" applyAlignment="1">
      <alignment vertical="center" wrapText="1"/>
    </xf>
    <xf numFmtId="1" fontId="64" fillId="2" borderId="2" xfId="0" applyNumberFormat="1" applyFont="1" applyFill="1" applyBorder="1" applyAlignment="1">
      <alignment horizontal="center" vertical="center" wrapText="1"/>
    </xf>
    <xf numFmtId="0" fontId="0" fillId="2" borderId="25" xfId="0" applyFill="1" applyBorder="1"/>
    <xf numFmtId="0" fontId="66" fillId="2" borderId="2" xfId="0" applyFont="1" applyFill="1" applyBorder="1" applyAlignment="1">
      <alignment horizontal="center" vertical="center" wrapText="1"/>
    </xf>
    <xf numFmtId="9" fontId="23" fillId="2" borderId="2" xfId="8" applyFont="1" applyFill="1" applyBorder="1" applyAlignment="1">
      <alignment vertical="center" wrapText="1"/>
    </xf>
    <xf numFmtId="0" fontId="0" fillId="2" borderId="2" xfId="0" applyFill="1" applyBorder="1"/>
    <xf numFmtId="0" fontId="62" fillId="2" borderId="2" xfId="0" applyFont="1" applyFill="1" applyBorder="1" applyAlignment="1">
      <alignment horizontal="center"/>
    </xf>
    <xf numFmtId="0" fontId="63" fillId="2" borderId="2" xfId="0" applyFont="1" applyFill="1" applyBorder="1" applyAlignment="1">
      <alignment horizontal="center" vertical="center" wrapText="1"/>
    </xf>
    <xf numFmtId="0" fontId="68"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62" fillId="2" borderId="0" xfId="0" applyFont="1" applyFill="1" applyAlignment="1">
      <alignment horizontal="center" vertical="center" wrapText="1"/>
    </xf>
    <xf numFmtId="1" fontId="62" fillId="2" borderId="2" xfId="8" applyNumberFormat="1" applyFont="1" applyFill="1" applyBorder="1" applyAlignment="1">
      <alignment horizontal="center" vertical="center" wrapText="1"/>
    </xf>
    <xf numFmtId="1" fontId="68" fillId="2" borderId="2" xfId="8" applyNumberFormat="1" applyFont="1" applyFill="1" applyBorder="1" applyAlignment="1">
      <alignment vertical="center" wrapText="1"/>
    </xf>
    <xf numFmtId="0" fontId="68" fillId="2" borderId="2" xfId="8" applyNumberFormat="1" applyFont="1" applyFill="1" applyBorder="1" applyAlignment="1">
      <alignment vertical="center" wrapText="1"/>
    </xf>
    <xf numFmtId="9" fontId="64" fillId="2" borderId="0" xfId="0" applyNumberFormat="1" applyFont="1" applyFill="1" applyAlignment="1">
      <alignment horizontal="center" vertical="center" wrapText="1"/>
    </xf>
    <xf numFmtId="0" fontId="0" fillId="2" borderId="26" xfId="0" applyFill="1" applyBorder="1"/>
    <xf numFmtId="0" fontId="0" fillId="2" borderId="42" xfId="0" applyFill="1" applyBorder="1"/>
    <xf numFmtId="0" fontId="0" fillId="2" borderId="24" xfId="0" applyFill="1" applyBorder="1"/>
    <xf numFmtId="0" fontId="0" fillId="2" borderId="43" xfId="0" applyFill="1" applyBorder="1"/>
    <xf numFmtId="0" fontId="0" fillId="2" borderId="24" xfId="0" applyFill="1" applyBorder="1" applyAlignment="1">
      <alignment horizontal="center"/>
    </xf>
    <xf numFmtId="0" fontId="0" fillId="0" borderId="25" xfId="0" applyBorder="1"/>
    <xf numFmtId="0" fontId="0" fillId="2" borderId="2" xfId="0" applyFill="1" applyBorder="1" applyAlignment="1">
      <alignment vertical="center"/>
    </xf>
    <xf numFmtId="0" fontId="62" fillId="2" borderId="2" xfId="0" applyFont="1" applyFill="1" applyBorder="1" applyAlignment="1">
      <alignment horizontal="center" vertical="center"/>
    </xf>
    <xf numFmtId="0" fontId="0" fillId="2" borderId="0" xfId="0" applyFill="1" applyAlignment="1">
      <alignment vertical="center"/>
    </xf>
    <xf numFmtId="0" fontId="0" fillId="2" borderId="25" xfId="0" applyFill="1" applyBorder="1" applyAlignment="1">
      <alignment vertical="center"/>
    </xf>
    <xf numFmtId="0" fontId="7" fillId="29" borderId="0" xfId="0" applyFont="1" applyFill="1" applyAlignment="1">
      <alignment horizontal="center" vertical="center"/>
    </xf>
    <xf numFmtId="0" fontId="32" fillId="2" borderId="0" xfId="0" applyFont="1" applyFill="1" applyAlignment="1" applyProtection="1">
      <alignment horizontal="center" vertical="center" wrapText="1"/>
      <protection locked="0"/>
    </xf>
    <xf numFmtId="8" fontId="0" fillId="0" borderId="0" xfId="0" applyNumberFormat="1" applyAlignment="1">
      <alignment horizontal="center" vertical="center"/>
    </xf>
    <xf numFmtId="8" fontId="7" fillId="13" borderId="2" xfId="26" applyNumberFormat="1" applyFont="1" applyFill="1" applyBorder="1" applyAlignment="1">
      <alignment horizontal="center" vertical="center" wrapText="1"/>
    </xf>
    <xf numFmtId="0" fontId="17" fillId="0" borderId="0" xfId="0" applyFont="1" applyAlignment="1" applyProtection="1">
      <alignment horizontal="left" vertical="center" wrapText="1"/>
      <protection locked="0"/>
    </xf>
    <xf numFmtId="0" fontId="62" fillId="2" borderId="18" xfId="0" applyFont="1" applyFill="1" applyBorder="1" applyAlignment="1">
      <alignment vertical="center" wrapText="1"/>
    </xf>
    <xf numFmtId="0" fontId="62" fillId="2" borderId="1" xfId="0" applyFont="1" applyFill="1" applyBorder="1" applyAlignment="1">
      <alignment vertical="center" wrapText="1"/>
    </xf>
    <xf numFmtId="0" fontId="62" fillId="26" borderId="2" xfId="0" applyFont="1" applyFill="1" applyBorder="1" applyAlignment="1">
      <alignment horizontal="center" vertical="center" wrapText="1"/>
    </xf>
    <xf numFmtId="0" fontId="62" fillId="26" borderId="2" xfId="8" applyNumberFormat="1" applyFont="1" applyFill="1" applyBorder="1" applyAlignment="1">
      <alignment horizontal="center" vertical="center" wrapText="1"/>
    </xf>
    <xf numFmtId="0" fontId="23" fillId="26" borderId="2" xfId="8" applyNumberFormat="1" applyFont="1" applyFill="1" applyBorder="1" applyAlignment="1">
      <alignment horizontal="center" vertical="center" wrapText="1"/>
    </xf>
    <xf numFmtId="43" fontId="73" fillId="0" borderId="0" xfId="29" applyFont="1" applyFill="1" applyBorder="1"/>
    <xf numFmtId="43" fontId="73" fillId="0" borderId="0" xfId="29" applyFont="1" applyFill="1"/>
    <xf numFmtId="43" fontId="72" fillId="0" borderId="0" xfId="29" applyFont="1" applyFill="1"/>
    <xf numFmtId="43" fontId="73" fillId="0" borderId="2" xfId="29" applyFont="1" applyFill="1" applyBorder="1"/>
    <xf numFmtId="43" fontId="73" fillId="0" borderId="0" xfId="29" applyFont="1"/>
    <xf numFmtId="43" fontId="72" fillId="0" borderId="0" xfId="29" applyFont="1"/>
    <xf numFmtId="0" fontId="74" fillId="0" borderId="18"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11" fillId="0" borderId="2" xfId="0" applyFont="1" applyBorder="1" applyAlignment="1" applyProtection="1">
      <alignment vertical="center" wrapText="1"/>
      <protection locked="0"/>
    </xf>
    <xf numFmtId="0" fontId="11" fillId="2" borderId="0" xfId="0" applyFont="1" applyFill="1" applyAlignment="1">
      <alignment vertical="center"/>
    </xf>
    <xf numFmtId="44" fontId="0" fillId="0" borderId="0" xfId="0" applyNumberFormat="1" applyAlignment="1">
      <alignment horizontal="center" vertical="center"/>
    </xf>
    <xf numFmtId="44" fontId="7" fillId="29" borderId="0" xfId="0" applyNumberFormat="1" applyFont="1" applyFill="1" applyAlignment="1">
      <alignment horizontal="center" vertical="center"/>
    </xf>
    <xf numFmtId="0" fontId="17" fillId="0" borderId="0" xfId="0" applyFont="1" applyAlignment="1" applyProtection="1">
      <alignment vertical="center" wrapText="1"/>
      <protection locked="0"/>
    </xf>
    <xf numFmtId="0" fontId="75" fillId="0" borderId="0" xfId="0" applyFont="1" applyAlignment="1" applyProtection="1">
      <alignment vertical="center" wrapText="1"/>
      <protection locked="0"/>
    </xf>
    <xf numFmtId="0" fontId="7" fillId="0" borderId="0" xfId="0" applyFont="1" applyAlignment="1">
      <alignment vertical="center" wrapText="1"/>
    </xf>
    <xf numFmtId="0" fontId="74" fillId="0" borderId="2" xfId="0" applyFont="1" applyBorder="1" applyAlignment="1" applyProtection="1">
      <alignment horizontal="center" vertical="center" wrapText="1"/>
      <protection locked="0"/>
    </xf>
    <xf numFmtId="0" fontId="11" fillId="0" borderId="9" xfId="0" applyFont="1" applyBorder="1" applyAlignment="1">
      <alignment horizontal="center" vertical="center" wrapText="1"/>
    </xf>
    <xf numFmtId="0" fontId="74" fillId="0" borderId="1" xfId="0" applyFont="1" applyBorder="1" applyAlignment="1" applyProtection="1">
      <alignment horizontal="center" vertical="center" wrapText="1"/>
      <protection locked="0"/>
    </xf>
    <xf numFmtId="0" fontId="0" fillId="0" borderId="2" xfId="0" applyBorder="1" applyAlignment="1">
      <alignment horizontal="center" vertical="center" wrapText="1"/>
    </xf>
    <xf numFmtId="44" fontId="0" fillId="0" borderId="0" xfId="0" applyNumberFormat="1"/>
    <xf numFmtId="44" fontId="11" fillId="2" borderId="0" xfId="9" applyFont="1" applyFill="1" applyAlignment="1">
      <alignment horizontal="center"/>
    </xf>
    <xf numFmtId="44" fontId="0" fillId="6" borderId="0" xfId="9" applyFont="1" applyFill="1" applyAlignment="1">
      <alignment vertical="center"/>
    </xf>
    <xf numFmtId="44" fontId="0" fillId="6" borderId="0" xfId="9" applyFont="1" applyFill="1" applyAlignment="1">
      <alignment horizontal="center" vertical="center"/>
    </xf>
    <xf numFmtId="0" fontId="0" fillId="6" borderId="0" xfId="0" applyFill="1" applyAlignment="1">
      <alignment horizontal="center" vertical="center" wrapText="1"/>
    </xf>
    <xf numFmtId="0" fontId="76" fillId="30" borderId="0" xfId="0" applyFont="1" applyFill="1" applyAlignment="1">
      <alignment horizontal="center" vertical="center"/>
    </xf>
    <xf numFmtId="44" fontId="76" fillId="30" borderId="0" xfId="0" applyNumberFormat="1" applyFont="1" applyFill="1" applyAlignment="1">
      <alignment horizontal="center" vertical="center"/>
    </xf>
    <xf numFmtId="0" fontId="1" fillId="0" borderId="0" xfId="0" applyFont="1" applyAlignment="1" applyProtection="1">
      <alignment horizontal="left" vertical="center" wrapText="1"/>
      <protection locked="0"/>
    </xf>
    <xf numFmtId="0" fontId="17" fillId="0" borderId="44" xfId="0" applyFont="1" applyBorder="1" applyAlignment="1">
      <alignment horizontal="left" vertical="center" wrapText="1"/>
    </xf>
    <xf numFmtId="44" fontId="18" fillId="0" borderId="0" xfId="9" applyFont="1" applyFill="1" applyAlignment="1" applyProtection="1">
      <alignment horizontal="center" vertical="center" wrapText="1"/>
      <protection locked="0"/>
    </xf>
    <xf numFmtId="0" fontId="17" fillId="0" borderId="0" xfId="0" applyFont="1" applyAlignment="1">
      <alignment horizontal="center" vertical="center" wrapText="1"/>
    </xf>
    <xf numFmtId="0" fontId="17" fillId="0" borderId="0" xfId="0" applyFont="1" applyAlignment="1">
      <alignment vertical="center" wrapText="1"/>
    </xf>
    <xf numFmtId="0" fontId="8" fillId="0" borderId="11" xfId="0" applyFont="1" applyBorder="1" applyAlignment="1">
      <alignment horizontal="center" vertical="center" wrapText="1"/>
    </xf>
    <xf numFmtId="0" fontId="9" fillId="2" borderId="2" xfId="0" applyFont="1" applyFill="1" applyBorder="1" applyAlignment="1">
      <alignment vertical="center"/>
    </xf>
    <xf numFmtId="44" fontId="9" fillId="2" borderId="2" xfId="9" applyFont="1" applyFill="1" applyBorder="1" applyAlignment="1">
      <alignment vertical="center"/>
    </xf>
    <xf numFmtId="44" fontId="9" fillId="2" borderId="2" xfId="9" applyFont="1" applyFill="1" applyBorder="1" applyAlignment="1">
      <alignment horizontal="center" vertical="center"/>
    </xf>
    <xf numFmtId="0" fontId="76" fillId="30" borderId="23" xfId="0" applyFont="1" applyFill="1" applyBorder="1" applyAlignment="1">
      <alignment horizontal="center" vertical="center"/>
    </xf>
    <xf numFmtId="44" fontId="76" fillId="28" borderId="0" xfId="0" applyNumberFormat="1" applyFont="1" applyFill="1" applyAlignment="1">
      <alignment horizontal="center" vertical="center"/>
    </xf>
    <xf numFmtId="0" fontId="76" fillId="28" borderId="45" xfId="0" applyFont="1" applyFill="1" applyBorder="1" applyAlignment="1">
      <alignment horizontal="center" vertical="center"/>
    </xf>
    <xf numFmtId="0" fontId="76" fillId="2" borderId="0" xfId="0" applyFont="1" applyFill="1" applyAlignment="1">
      <alignment horizontal="center" vertical="center"/>
    </xf>
    <xf numFmtId="0" fontId="7" fillId="2" borderId="0" xfId="0" applyFont="1" applyFill="1" applyAlignment="1">
      <alignment horizontal="center" vertical="center"/>
    </xf>
    <xf numFmtId="44" fontId="7" fillId="2" borderId="0" xfId="0" applyNumberFormat="1" applyFont="1" applyFill="1" applyAlignment="1">
      <alignment horizontal="center" vertical="center"/>
    </xf>
    <xf numFmtId="0" fontId="78" fillId="30" borderId="23" xfId="0" applyFont="1" applyFill="1" applyBorder="1" applyAlignment="1">
      <alignment horizontal="center" vertical="center"/>
    </xf>
    <xf numFmtId="44" fontId="78" fillId="30" borderId="23" xfId="9" applyFont="1" applyFill="1" applyBorder="1" applyAlignment="1">
      <alignment horizontal="center" vertical="center"/>
    </xf>
    <xf numFmtId="9" fontId="78" fillId="30" borderId="23" xfId="8" applyFont="1" applyFill="1" applyBorder="1" applyAlignment="1">
      <alignment horizontal="center" vertical="center"/>
    </xf>
    <xf numFmtId="43" fontId="7" fillId="29" borderId="0" xfId="29" applyFont="1" applyFill="1" applyAlignment="1">
      <alignment horizontal="center"/>
    </xf>
    <xf numFmtId="44" fontId="9" fillId="2" borderId="0" xfId="0" applyNumberFormat="1" applyFont="1" applyFill="1" applyAlignment="1">
      <alignment vertical="center"/>
    </xf>
    <xf numFmtId="44" fontId="76" fillId="30" borderId="23" xfId="0" applyNumberFormat="1" applyFont="1" applyFill="1" applyBorder="1" applyAlignment="1">
      <alignment horizontal="center" vertical="center"/>
    </xf>
    <xf numFmtId="44" fontId="76" fillId="28" borderId="45" xfId="0" applyNumberFormat="1" applyFont="1" applyFill="1" applyBorder="1" applyAlignment="1">
      <alignment horizontal="center" vertical="center"/>
    </xf>
    <xf numFmtId="44" fontId="8" fillId="6" borderId="21" xfId="9" applyFont="1" applyFill="1" applyBorder="1" applyAlignment="1">
      <alignment vertical="center" wrapText="1"/>
    </xf>
    <xf numFmtId="44" fontId="80" fillId="33" borderId="22" xfId="9" applyFont="1" applyFill="1" applyBorder="1" applyAlignment="1">
      <alignment vertical="center" wrapText="1"/>
    </xf>
    <xf numFmtId="44" fontId="0" fillId="0" borderId="0" xfId="9" applyFont="1" applyAlignment="1">
      <alignment horizontal="center" vertical="center" wrapText="1"/>
    </xf>
    <xf numFmtId="44" fontId="12" fillId="33" borderId="11" xfId="9" applyFont="1" applyFill="1" applyBorder="1" applyAlignment="1">
      <alignment horizontal="center" vertical="center" wrapText="1"/>
    </xf>
    <xf numFmtId="44" fontId="12" fillId="33" borderId="20" xfId="9" applyFont="1" applyFill="1" applyBorder="1" applyAlignment="1">
      <alignment horizontal="center" vertical="center" wrapText="1"/>
    </xf>
    <xf numFmtId="44" fontId="76" fillId="2" borderId="0" xfId="0" applyNumberFormat="1" applyFont="1" applyFill="1" applyAlignment="1">
      <alignment vertical="center"/>
    </xf>
    <xf numFmtId="0" fontId="82" fillId="0" borderId="46" xfId="0" applyFont="1" applyBorder="1" applyAlignment="1">
      <alignment horizontal="center" vertical="center"/>
    </xf>
    <xf numFmtId="0" fontId="82" fillId="0" borderId="47" xfId="0" applyFont="1" applyBorder="1" applyAlignment="1">
      <alignment horizontal="left" vertical="center" wrapText="1" indent="1"/>
    </xf>
    <xf numFmtId="44" fontId="82" fillId="0" borderId="47" xfId="9" applyFont="1" applyBorder="1" applyAlignment="1">
      <alignment horizontal="center" vertical="center"/>
    </xf>
    <xf numFmtId="44" fontId="7" fillId="29" borderId="23" xfId="9" applyFont="1" applyFill="1" applyBorder="1" applyAlignment="1">
      <alignment horizontal="center" vertical="center"/>
    </xf>
    <xf numFmtId="0" fontId="7" fillId="29" borderId="48" xfId="0" applyFont="1" applyFill="1" applyBorder="1" applyAlignment="1">
      <alignment horizontal="center" vertical="center"/>
    </xf>
    <xf numFmtId="44" fontId="76" fillId="30" borderId="23" xfId="0" applyNumberFormat="1" applyFont="1" applyFill="1" applyBorder="1" applyAlignment="1">
      <alignment horizontal="left" vertical="center"/>
    </xf>
    <xf numFmtId="44" fontId="0" fillId="0" borderId="0" xfId="0" applyNumberFormat="1" applyAlignment="1">
      <alignment horizontal="center" wrapText="1"/>
    </xf>
    <xf numFmtId="44" fontId="0" fillId="0" borderId="0" xfId="0" applyNumberFormat="1" applyAlignment="1">
      <alignment horizontal="center" vertical="center" wrapText="1"/>
    </xf>
    <xf numFmtId="44" fontId="76" fillId="30" borderId="0" xfId="0" applyNumberFormat="1" applyFont="1" applyFill="1" applyAlignment="1">
      <alignment horizontal="center" vertical="center" wrapText="1"/>
    </xf>
    <xf numFmtId="44" fontId="83" fillId="0" borderId="0" xfId="0" applyNumberFormat="1" applyFont="1"/>
    <xf numFmtId="44" fontId="70" fillId="29" borderId="0" xfId="0" applyNumberFormat="1" applyFont="1" applyFill="1" applyAlignment="1">
      <alignment horizontal="center" vertical="center"/>
    </xf>
    <xf numFmtId="44" fontId="83" fillId="0" borderId="0" xfId="0" applyNumberFormat="1" applyFont="1" applyAlignment="1">
      <alignment vertical="center"/>
    </xf>
    <xf numFmtId="0" fontId="78" fillId="28" borderId="45" xfId="0" applyFont="1" applyFill="1" applyBorder="1" applyAlignment="1">
      <alignment horizontal="center" vertical="center"/>
    </xf>
    <xf numFmtId="44" fontId="76" fillId="2" borderId="23" xfId="0" applyNumberFormat="1" applyFont="1" applyFill="1" applyBorder="1" applyAlignment="1">
      <alignment horizontal="center" vertical="center"/>
    </xf>
    <xf numFmtId="44" fontId="7" fillId="31" borderId="0" xfId="0" applyNumberFormat="1" applyFont="1" applyFill="1" applyAlignment="1">
      <alignment vertical="center"/>
    </xf>
    <xf numFmtId="8" fontId="81" fillId="2" borderId="0" xfId="0" applyNumberFormat="1" applyFont="1" applyFill="1" applyAlignment="1">
      <alignment vertical="center"/>
    </xf>
    <xf numFmtId="43" fontId="0" fillId="0" borderId="0" xfId="29" applyFont="1" applyFill="1" applyAlignment="1"/>
    <xf numFmtId="43" fontId="7" fillId="6" borderId="0" xfId="29" applyFont="1" applyFill="1" applyAlignment="1"/>
    <xf numFmtId="43" fontId="0" fillId="0" borderId="0" xfId="10" applyFont="1" applyAlignment="1">
      <alignment wrapText="1"/>
    </xf>
    <xf numFmtId="43" fontId="43" fillId="6" borderId="0" xfId="10" applyFont="1" applyFill="1"/>
    <xf numFmtId="44" fontId="0" fillId="0" borderId="0" xfId="0" applyNumberFormat="1" applyAlignment="1">
      <alignment horizontal="left" indent="1"/>
    </xf>
    <xf numFmtId="44" fontId="7" fillId="3" borderId="0" xfId="0" applyNumberFormat="1" applyFont="1" applyFill="1" applyAlignment="1">
      <alignment horizontal="center" vertical="center"/>
    </xf>
    <xf numFmtId="0" fontId="7" fillId="3" borderId="0" xfId="0" applyFont="1" applyFill="1" applyAlignment="1">
      <alignment horizontal="center" vertical="center"/>
    </xf>
    <xf numFmtId="0" fontId="7" fillId="31" borderId="0" xfId="0" applyFont="1" applyFill="1" applyAlignment="1">
      <alignment horizontal="center" vertical="center"/>
    </xf>
    <xf numFmtId="0" fontId="7" fillId="32" borderId="0" xfId="0" applyFont="1" applyFill="1" applyAlignment="1">
      <alignment horizontal="center" vertical="center"/>
    </xf>
    <xf numFmtId="4" fontId="84" fillId="0" borderId="0" xfId="0" applyNumberFormat="1" applyFont="1"/>
    <xf numFmtId="9" fontId="0" fillId="0" borderId="0" xfId="8" applyFont="1" applyAlignment="1">
      <alignment horizontal="center"/>
    </xf>
    <xf numFmtId="9" fontId="76" fillId="28" borderId="45" xfId="8" applyFont="1" applyFill="1" applyBorder="1" applyAlignment="1">
      <alignment horizontal="center" vertical="center"/>
    </xf>
    <xf numFmtId="43" fontId="80" fillId="34" borderId="2" xfId="26" applyFont="1" applyFill="1" applyBorder="1" applyAlignment="1">
      <alignment horizontal="center" vertical="center" wrapText="1"/>
    </xf>
    <xf numFmtId="0" fontId="80" fillId="34" borderId="2" xfId="26" applyNumberFormat="1" applyFont="1" applyFill="1" applyBorder="1" applyAlignment="1">
      <alignment horizontal="center" vertical="center" wrapText="1"/>
    </xf>
    <xf numFmtId="0" fontId="85" fillId="0" borderId="0" xfId="0" applyFont="1"/>
    <xf numFmtId="0" fontId="85" fillId="0" borderId="0" xfId="0" applyFont="1" applyAlignment="1">
      <alignment wrapText="1"/>
    </xf>
    <xf numFmtId="43" fontId="85" fillId="0" borderId="0" xfId="29" applyFont="1" applyAlignment="1">
      <alignment horizontal="center" wrapText="1"/>
    </xf>
    <xf numFmtId="43" fontId="85" fillId="0" borderId="0" xfId="29" applyFont="1"/>
    <xf numFmtId="43" fontId="86" fillId="13" borderId="23" xfId="29" applyFont="1" applyFill="1" applyBorder="1" applyAlignment="1">
      <alignment horizontal="center" wrapText="1"/>
    </xf>
    <xf numFmtId="43" fontId="7" fillId="13" borderId="23" xfId="10" applyFont="1" applyFill="1" applyBorder="1" applyAlignment="1">
      <alignment horizontal="center" wrapText="1"/>
    </xf>
    <xf numFmtId="0" fontId="87" fillId="22" borderId="2" xfId="0" applyFont="1" applyFill="1" applyBorder="1"/>
    <xf numFmtId="0" fontId="87" fillId="22" borderId="2" xfId="0" applyFont="1" applyFill="1" applyBorder="1" applyAlignment="1">
      <alignment wrapText="1"/>
    </xf>
    <xf numFmtId="43" fontId="87" fillId="22" borderId="2" xfId="29" applyFont="1" applyFill="1" applyBorder="1"/>
    <xf numFmtId="0" fontId="87" fillId="22" borderId="0" xfId="0" applyFont="1" applyFill="1"/>
    <xf numFmtId="0" fontId="87" fillId="22" borderId="0" xfId="0" applyFont="1" applyFill="1" applyAlignment="1">
      <alignment wrapText="1"/>
    </xf>
    <xf numFmtId="0" fontId="85" fillId="23" borderId="2" xfId="0" applyFont="1" applyFill="1" applyBorder="1"/>
    <xf numFmtId="0" fontId="85" fillId="23" borderId="2" xfId="0" applyFont="1" applyFill="1" applyBorder="1" applyAlignment="1">
      <alignment wrapText="1"/>
    </xf>
    <xf numFmtId="43" fontId="85" fillId="23" borderId="2" xfId="29" applyFont="1" applyFill="1" applyBorder="1"/>
    <xf numFmtId="43" fontId="87" fillId="23" borderId="2" xfId="29" applyFont="1" applyFill="1" applyBorder="1"/>
    <xf numFmtId="0" fontId="85" fillId="23" borderId="0" xfId="0" applyFont="1" applyFill="1"/>
    <xf numFmtId="0" fontId="85" fillId="23" borderId="0" xfId="0" applyFont="1" applyFill="1" applyAlignment="1">
      <alignment wrapText="1"/>
    </xf>
    <xf numFmtId="0" fontId="85" fillId="24" borderId="2" xfId="0" applyFont="1" applyFill="1" applyBorder="1"/>
    <xf numFmtId="0" fontId="85" fillId="24" borderId="2" xfId="0" applyFont="1" applyFill="1" applyBorder="1" applyAlignment="1">
      <alignment wrapText="1"/>
    </xf>
    <xf numFmtId="43" fontId="85" fillId="24" borderId="2" xfId="29" applyFont="1" applyFill="1" applyBorder="1"/>
    <xf numFmtId="43" fontId="7" fillId="24" borderId="2" xfId="10" applyFont="1" applyFill="1" applyBorder="1"/>
    <xf numFmtId="0" fontId="85" fillId="24" borderId="0" xfId="0" applyFont="1" applyFill="1"/>
    <xf numFmtId="0" fontId="85" fillId="24" borderId="0" xfId="0" applyFont="1" applyFill="1" applyAlignment="1">
      <alignment wrapText="1"/>
    </xf>
    <xf numFmtId="0" fontId="85" fillId="0" borderId="2" xfId="0" applyFont="1" applyBorder="1"/>
    <xf numFmtId="0" fontId="85" fillId="0" borderId="2" xfId="0" applyFont="1" applyBorder="1" applyAlignment="1">
      <alignment wrapText="1"/>
    </xf>
    <xf numFmtId="43" fontId="85" fillId="0" borderId="2" xfId="29" applyFont="1" applyFill="1" applyBorder="1"/>
    <xf numFmtId="43" fontId="7" fillId="0" borderId="0" xfId="10" applyFont="1" applyFill="1"/>
    <xf numFmtId="0" fontId="85" fillId="20" borderId="2" xfId="0" applyFont="1" applyFill="1" applyBorder="1"/>
    <xf numFmtId="0" fontId="85" fillId="20" borderId="2" xfId="0" applyFont="1" applyFill="1" applyBorder="1" applyAlignment="1">
      <alignment wrapText="1"/>
    </xf>
    <xf numFmtId="43" fontId="85" fillId="20" borderId="2" xfId="29" applyFont="1" applyFill="1" applyBorder="1"/>
    <xf numFmtId="0" fontId="85" fillId="20" borderId="0" xfId="0" applyFont="1" applyFill="1"/>
    <xf numFmtId="0" fontId="85" fillId="20" borderId="0" xfId="0" applyFont="1" applyFill="1" applyAlignment="1">
      <alignment wrapText="1"/>
    </xf>
    <xf numFmtId="43" fontId="43" fillId="26" borderId="0" xfId="10" applyFont="1" applyFill="1"/>
    <xf numFmtId="44" fontId="83" fillId="2" borderId="2" xfId="9" applyFont="1" applyFill="1" applyBorder="1" applyAlignment="1">
      <alignment horizontal="center" vertical="center"/>
    </xf>
    <xf numFmtId="0" fontId="0" fillId="2" borderId="0" xfId="0" applyFill="1" applyAlignment="1">
      <alignment horizontal="center" vertical="center" wrapText="1"/>
    </xf>
    <xf numFmtId="44" fontId="0" fillId="2" borderId="0" xfId="9" applyFont="1" applyFill="1" applyAlignment="1">
      <alignment vertical="center"/>
    </xf>
    <xf numFmtId="44" fontId="0" fillId="2" borderId="0" xfId="9" applyFont="1" applyFill="1" applyAlignment="1">
      <alignment horizontal="center" vertical="center"/>
    </xf>
    <xf numFmtId="44" fontId="0" fillId="0" borderId="0" xfId="0" pivotButton="1" applyNumberFormat="1"/>
    <xf numFmtId="0" fontId="18" fillId="6" borderId="0" xfId="0" applyFont="1" applyFill="1" applyAlignment="1" applyProtection="1">
      <alignment horizontal="left" vertical="center" wrapText="1"/>
      <protection locked="0"/>
    </xf>
    <xf numFmtId="44" fontId="18" fillId="6" borderId="0" xfId="0" applyNumberFormat="1" applyFont="1" applyFill="1" applyAlignment="1" applyProtection="1">
      <alignment horizontal="center" vertical="center" wrapText="1"/>
      <protection locked="0"/>
    </xf>
    <xf numFmtId="0" fontId="18" fillId="6" borderId="0" xfId="0" applyFont="1" applyFill="1" applyAlignment="1" applyProtection="1">
      <alignment horizontal="center" vertical="center" wrapText="1"/>
      <protection locked="0"/>
    </xf>
    <xf numFmtId="0" fontId="11" fillId="6" borderId="0" xfId="0" applyFont="1" applyFill="1"/>
    <xf numFmtId="0" fontId="76" fillId="28" borderId="0" xfId="0" applyFont="1" applyFill="1" applyAlignment="1">
      <alignment horizontal="center" vertical="center"/>
    </xf>
    <xf numFmtId="44" fontId="81" fillId="2" borderId="0" xfId="0" applyNumberFormat="1" applyFont="1" applyFill="1" applyAlignment="1">
      <alignment vertical="center"/>
    </xf>
    <xf numFmtId="0" fontId="76" fillId="0" borderId="0" xfId="0" applyFont="1" applyAlignment="1">
      <alignment horizontal="center" vertical="center"/>
    </xf>
    <xf numFmtId="44" fontId="76" fillId="0" borderId="0" xfId="0" applyNumberFormat="1" applyFont="1" applyAlignment="1">
      <alignment horizontal="center" vertical="center"/>
    </xf>
    <xf numFmtId="44" fontId="7" fillId="31" borderId="0" xfId="0" applyNumberFormat="1" applyFont="1" applyFill="1" applyAlignment="1">
      <alignment horizontal="center" vertical="center"/>
    </xf>
    <xf numFmtId="8" fontId="70" fillId="2" borderId="0" xfId="0" applyNumberFormat="1" applyFont="1" applyFill="1" applyAlignment="1">
      <alignment horizontal="center" vertical="center"/>
    </xf>
    <xf numFmtId="44" fontId="0" fillId="0" borderId="0" xfId="9" applyFont="1" applyFill="1" applyAlignment="1">
      <alignment vertical="center"/>
    </xf>
    <xf numFmtId="44" fontId="0" fillId="0" borderId="0" xfId="9" applyFont="1" applyFill="1" applyAlignment="1">
      <alignment horizontal="center" vertical="center"/>
    </xf>
    <xf numFmtId="0" fontId="80" fillId="28" borderId="0" xfId="0" applyFont="1" applyFill="1" applyAlignment="1">
      <alignment horizontal="center"/>
    </xf>
    <xf numFmtId="44" fontId="80" fillId="28" borderId="0" xfId="9" applyFont="1" applyFill="1" applyAlignment="1">
      <alignment horizontal="center"/>
    </xf>
    <xf numFmtId="44" fontId="80" fillId="28" borderId="0" xfId="9" applyFont="1" applyFill="1"/>
    <xf numFmtId="44" fontId="80" fillId="28" borderId="0" xfId="0" applyNumberFormat="1" applyFont="1" applyFill="1"/>
    <xf numFmtId="44" fontId="0" fillId="6" borderId="0" xfId="9" applyFont="1" applyFill="1"/>
    <xf numFmtId="44" fontId="0" fillId="6" borderId="0" xfId="0" applyNumberFormat="1" applyFill="1"/>
    <xf numFmtId="0" fontId="0" fillId="6" borderId="0" xfId="0" applyFill="1" applyAlignment="1">
      <alignment vertical="center" wrapText="1"/>
    </xf>
    <xf numFmtId="0" fontId="0" fillId="6" borderId="0" xfId="0" applyFill="1" applyAlignment="1">
      <alignment horizontal="center"/>
    </xf>
    <xf numFmtId="44" fontId="0" fillId="6" borderId="0" xfId="9" applyFont="1" applyFill="1" applyAlignment="1">
      <alignment horizontal="center"/>
    </xf>
    <xf numFmtId="44" fontId="0" fillId="6" borderId="0" xfId="0" applyNumberFormat="1" applyFill="1" applyAlignment="1">
      <alignment horizontal="center"/>
    </xf>
    <xf numFmtId="0" fontId="0" fillId="0" borderId="49" xfId="0" applyBorder="1"/>
    <xf numFmtId="43" fontId="0" fillId="0" borderId="49" xfId="0" applyNumberFormat="1" applyBorder="1"/>
    <xf numFmtId="43" fontId="0" fillId="0" borderId="50" xfId="0" applyNumberFormat="1" applyBorder="1"/>
    <xf numFmtId="43" fontId="0" fillId="0" borderId="51" xfId="0" applyNumberFormat="1" applyBorder="1"/>
    <xf numFmtId="0" fontId="0" fillId="0" borderId="52" xfId="0" applyBorder="1"/>
    <xf numFmtId="43" fontId="0" fillId="0" borderId="52" xfId="0" applyNumberFormat="1" applyBorder="1"/>
    <xf numFmtId="43" fontId="0" fillId="0" borderId="0" xfId="0" applyNumberFormat="1"/>
    <xf numFmtId="43" fontId="0" fillId="0" borderId="53" xfId="0" applyNumberFormat="1" applyBorder="1"/>
    <xf numFmtId="43" fontId="0" fillId="0" borderId="0" xfId="7" applyFont="1"/>
    <xf numFmtId="8" fontId="70" fillId="2" borderId="0" xfId="0" applyNumberFormat="1" applyFont="1" applyFill="1" applyAlignment="1">
      <alignment vertical="center"/>
    </xf>
    <xf numFmtId="8" fontId="0" fillId="0" borderId="0" xfId="0" applyNumberFormat="1"/>
    <xf numFmtId="44" fontId="76" fillId="30" borderId="45" xfId="0" applyNumberFormat="1" applyFont="1" applyFill="1" applyBorder="1" applyAlignment="1">
      <alignment horizontal="center" vertical="center" wrapText="1"/>
    </xf>
    <xf numFmtId="44" fontId="76" fillId="30" borderId="45" xfId="0" applyNumberFormat="1" applyFont="1" applyFill="1" applyBorder="1" applyAlignment="1">
      <alignment horizontal="center" vertical="center"/>
    </xf>
    <xf numFmtId="9" fontId="7" fillId="29" borderId="45" xfId="0" applyNumberFormat="1" applyFont="1" applyFill="1" applyBorder="1" applyAlignment="1">
      <alignment horizontal="center" vertical="center"/>
    </xf>
    <xf numFmtId="10" fontId="0" fillId="0" borderId="0" xfId="8" applyNumberFormat="1" applyFont="1" applyAlignment="1">
      <alignment horizontal="center"/>
    </xf>
    <xf numFmtId="9" fontId="7" fillId="29" borderId="0" xfId="8" applyFont="1" applyFill="1" applyAlignment="1">
      <alignment horizontal="center" vertical="center"/>
    </xf>
    <xf numFmtId="8" fontId="40" fillId="0" borderId="0" xfId="0" applyNumberFormat="1" applyFont="1" applyAlignment="1">
      <alignment horizontal="center" vertical="center"/>
    </xf>
    <xf numFmtId="0" fontId="80" fillId="28" borderId="49" xfId="0" applyFont="1" applyFill="1" applyBorder="1" applyAlignment="1">
      <alignment horizontal="center" vertical="center"/>
    </xf>
    <xf numFmtId="0" fontId="88" fillId="28" borderId="49" xfId="0" applyFont="1" applyFill="1" applyBorder="1" applyAlignment="1">
      <alignment horizontal="center" vertical="center" wrapText="1"/>
    </xf>
    <xf numFmtId="0" fontId="88" fillId="28" borderId="50" xfId="0" applyFont="1" applyFill="1" applyBorder="1" applyAlignment="1">
      <alignment horizontal="center" vertical="center" wrapText="1"/>
    </xf>
    <xf numFmtId="0" fontId="88" fillId="28" borderId="51" xfId="0" applyFont="1" applyFill="1" applyBorder="1" applyAlignment="1">
      <alignment horizontal="center" vertical="center" wrapText="1"/>
    </xf>
    <xf numFmtId="0" fontId="88" fillId="28" borderId="54" xfId="0" applyFont="1" applyFill="1" applyBorder="1"/>
    <xf numFmtId="43" fontId="88" fillId="28" borderId="54" xfId="0" applyNumberFormat="1" applyFont="1" applyFill="1" applyBorder="1"/>
    <xf numFmtId="43" fontId="88" fillId="28" borderId="55" xfId="0" applyNumberFormat="1" applyFont="1" applyFill="1" applyBorder="1"/>
    <xf numFmtId="43" fontId="88" fillId="28" borderId="56" xfId="0" applyNumberFormat="1" applyFont="1" applyFill="1" applyBorder="1"/>
    <xf numFmtId="0" fontId="89" fillId="28" borderId="0" xfId="0" applyFont="1" applyFill="1"/>
    <xf numFmtId="43" fontId="89" fillId="28" borderId="0" xfId="0" applyNumberFormat="1" applyFont="1" applyFill="1"/>
    <xf numFmtId="0" fontId="0" fillId="2" borderId="0" xfId="0" applyFill="1" applyAlignment="1">
      <alignment vertical="center" wrapText="1"/>
    </xf>
    <xf numFmtId="44" fontId="0" fillId="2" borderId="0" xfId="9" applyFont="1" applyFill="1"/>
    <xf numFmtId="0" fontId="0" fillId="2" borderId="0" xfId="0" applyFill="1" applyAlignment="1">
      <alignment horizontal="center" wrapText="1"/>
    </xf>
    <xf numFmtId="44" fontId="78" fillId="28" borderId="22" xfId="9" applyFont="1" applyFill="1" applyBorder="1" applyAlignment="1">
      <alignment vertical="center" wrapText="1"/>
    </xf>
    <xf numFmtId="0" fontId="0" fillId="2" borderId="0" xfId="0" applyFill="1" applyAlignment="1">
      <alignment horizontal="left" vertical="top" wrapText="1"/>
    </xf>
    <xf numFmtId="43" fontId="44" fillId="2" borderId="0" xfId="26" applyFont="1" applyFill="1" applyBorder="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center" vertical="center" wrapText="1"/>
    </xf>
    <xf numFmtId="44" fontId="7" fillId="2" borderId="0" xfId="9" applyFont="1" applyFill="1"/>
    <xf numFmtId="44" fontId="7" fillId="2" borderId="0" xfId="9" applyFont="1" applyFill="1" applyAlignment="1">
      <alignment horizontal="center" vertical="center"/>
    </xf>
    <xf numFmtId="0" fontId="7" fillId="2" borderId="0" xfId="0" applyFont="1" applyFill="1" applyAlignment="1">
      <alignment horizontal="center" wrapText="1"/>
    </xf>
    <xf numFmtId="0" fontId="7" fillId="2" borderId="0" xfId="0" applyFont="1" applyFill="1" applyAlignment="1">
      <alignment horizontal="center"/>
    </xf>
    <xf numFmtId="0" fontId="76" fillId="30" borderId="0" xfId="0" applyFont="1" applyFill="1" applyAlignment="1">
      <alignment horizontal="center" vertical="center" wrapText="1"/>
    </xf>
    <xf numFmtId="0" fontId="78" fillId="28" borderId="0" xfId="0" applyFont="1" applyFill="1" applyAlignment="1">
      <alignment horizontal="center" vertical="center"/>
    </xf>
    <xf numFmtId="0" fontId="76" fillId="35" borderId="0" xfId="0" applyFont="1" applyFill="1" applyAlignment="1">
      <alignment horizontal="center" vertical="center"/>
    </xf>
    <xf numFmtId="0" fontId="90" fillId="0" borderId="0" xfId="0" applyFont="1" applyAlignment="1" applyProtection="1">
      <alignment horizontal="left" vertical="center" wrapText="1"/>
      <protection locked="0"/>
    </xf>
    <xf numFmtId="0" fontId="90" fillId="0" borderId="0" xfId="0" applyFont="1" applyAlignment="1" applyProtection="1">
      <alignment horizontal="left" vertical="center"/>
      <protection locked="0"/>
    </xf>
    <xf numFmtId="44" fontId="90" fillId="0" borderId="0" xfId="0" applyNumberFormat="1" applyFont="1" applyAlignment="1" applyProtection="1">
      <alignment horizontal="center" vertical="center" wrapText="1"/>
      <protection locked="0"/>
    </xf>
    <xf numFmtId="0" fontId="90" fillId="0" borderId="0" xfId="0" applyFont="1" applyAlignment="1" applyProtection="1">
      <alignment horizontal="center" vertical="center" wrapText="1"/>
      <protection locked="0"/>
    </xf>
    <xf numFmtId="0" fontId="91" fillId="0" borderId="0" xfId="0" applyFont="1" applyAlignment="1" applyProtection="1">
      <alignment horizontal="center" vertical="center" wrapText="1"/>
      <protection locked="0"/>
    </xf>
    <xf numFmtId="0" fontId="90" fillId="0" borderId="0" xfId="0" applyFont="1" applyAlignment="1" applyProtection="1">
      <alignment horizontal="center" wrapText="1"/>
      <protection locked="0"/>
    </xf>
    <xf numFmtId="0" fontId="92" fillId="0" borderId="0" xfId="0" applyFont="1"/>
    <xf numFmtId="9" fontId="26" fillId="0" borderId="2" xfId="8" applyFont="1" applyBorder="1" applyAlignment="1">
      <alignment horizontal="center" vertical="center"/>
    </xf>
    <xf numFmtId="44" fontId="90" fillId="0" borderId="0" xfId="9" applyFont="1" applyFill="1" applyAlignment="1" applyProtection="1">
      <alignment horizontal="center" vertical="center" wrapText="1"/>
      <protection locked="0"/>
    </xf>
    <xf numFmtId="44" fontId="18" fillId="0" borderId="0" xfId="9" applyFont="1" applyAlignment="1">
      <alignment horizontal="center"/>
    </xf>
    <xf numFmtId="0" fontId="18" fillId="0" borderId="0" xfId="8" applyNumberFormat="1" applyFont="1" applyFill="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0" fontId="18" fillId="0" borderId="0" xfId="8" applyNumberFormat="1" applyFont="1" applyFill="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44" fontId="8" fillId="0" borderId="9" xfId="9" applyFont="1" applyFill="1" applyBorder="1" applyAlignment="1">
      <alignment horizontal="center" vertical="center" wrapText="1"/>
    </xf>
    <xf numFmtId="0" fontId="17" fillId="0" borderId="0" xfId="0" applyFont="1" applyAlignment="1" applyProtection="1">
      <alignment horizontal="left" vertical="top" wrapText="1"/>
      <protection locked="0"/>
    </xf>
    <xf numFmtId="0" fontId="1" fillId="6" borderId="0" xfId="0" applyFont="1" applyFill="1" applyAlignment="1" applyProtection="1">
      <alignment horizontal="center" vertical="center" wrapText="1"/>
      <protection locked="0"/>
    </xf>
    <xf numFmtId="0" fontId="17" fillId="6" borderId="0" xfId="0" applyFont="1" applyFill="1" applyAlignment="1" applyProtection="1">
      <alignment horizontal="left" vertical="center" wrapText="1"/>
      <protection locked="0"/>
    </xf>
    <xf numFmtId="0" fontId="17" fillId="6" borderId="0" xfId="0" applyFont="1" applyFill="1" applyAlignment="1" applyProtection="1">
      <alignment horizontal="center" vertical="center" wrapText="1"/>
      <protection locked="0"/>
    </xf>
    <xf numFmtId="44" fontId="18" fillId="6" borderId="0" xfId="9" applyFont="1" applyFill="1" applyAlignment="1" applyProtection="1">
      <alignment horizontal="center" vertical="center" wrapText="1"/>
      <protection locked="0"/>
    </xf>
    <xf numFmtId="0" fontId="18" fillId="6" borderId="0" xfId="0" applyFont="1" applyFill="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17" fillId="2" borderId="0" xfId="0" applyFont="1" applyFill="1" applyAlignment="1" applyProtection="1">
      <alignment horizontal="left" vertical="center" wrapText="1"/>
      <protection locked="0"/>
    </xf>
    <xf numFmtId="0" fontId="18" fillId="2" borderId="0" xfId="0" applyFont="1" applyFill="1" applyAlignment="1" applyProtection="1">
      <alignment horizontal="left" vertical="center" wrapText="1"/>
      <protection locked="0"/>
    </xf>
    <xf numFmtId="44" fontId="18" fillId="2" borderId="0" xfId="0" applyNumberFormat="1" applyFont="1" applyFill="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76" fillId="30" borderId="24" xfId="0" applyFont="1" applyFill="1" applyBorder="1" applyAlignment="1">
      <alignment horizontal="center" vertical="center"/>
    </xf>
    <xf numFmtId="0" fontId="31" fillId="2" borderId="0" xfId="0" applyFont="1" applyFill="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47" fillId="2" borderId="0" xfId="0" applyFont="1" applyFill="1" applyAlignment="1">
      <alignment horizontal="center" wrapText="1"/>
    </xf>
    <xf numFmtId="0" fontId="71" fillId="0" borderId="0" xfId="0" applyFont="1" applyAlignment="1">
      <alignment horizontal="center" vertical="center"/>
    </xf>
    <xf numFmtId="44" fontId="9" fillId="2" borderId="2" xfId="9" applyFont="1" applyFill="1" applyBorder="1" applyAlignment="1">
      <alignment horizontal="center" vertical="center"/>
    </xf>
    <xf numFmtId="0" fontId="79" fillId="2" borderId="0" xfId="0" applyFont="1" applyFill="1" applyAlignment="1">
      <alignment horizontal="center" vertical="center"/>
    </xf>
    <xf numFmtId="0" fontId="34" fillId="0" borderId="0" xfId="0" applyFont="1" applyAlignment="1">
      <alignment horizontal="center" vertical="center"/>
    </xf>
    <xf numFmtId="0" fontId="18" fillId="0" borderId="0" xfId="0" applyFont="1" applyAlignment="1">
      <alignment horizontal="center"/>
    </xf>
    <xf numFmtId="0" fontId="35" fillId="0" borderId="0" xfId="0" applyFont="1" applyAlignment="1">
      <alignment horizontal="center" vertical="center"/>
    </xf>
    <xf numFmtId="44" fontId="8" fillId="4" borderId="0" xfId="9" applyFont="1" applyFill="1" applyBorder="1" applyAlignment="1">
      <alignment horizontal="center" vertical="center" wrapText="1"/>
    </xf>
    <xf numFmtId="0" fontId="8" fillId="19" borderId="21"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20" xfId="0" applyFont="1" applyFill="1" applyBorder="1" applyAlignment="1">
      <alignment vertical="center" wrapText="1"/>
    </xf>
    <xf numFmtId="0" fontId="8" fillId="19" borderId="22" xfId="0" applyFont="1" applyFill="1" applyBorder="1" applyAlignment="1">
      <alignment horizontal="center" vertical="center" wrapText="1"/>
    </xf>
    <xf numFmtId="0" fontId="7" fillId="20" borderId="5" xfId="0" applyFont="1" applyFill="1" applyBorder="1" applyAlignment="1">
      <alignment horizontal="center" vertical="center"/>
    </xf>
    <xf numFmtId="0" fontId="7" fillId="20" borderId="6" xfId="0" applyFont="1" applyFill="1" applyBorder="1" applyAlignment="1">
      <alignment horizontal="center" vertical="center"/>
    </xf>
    <xf numFmtId="0" fontId="7" fillId="20" borderId="7" xfId="0" applyFont="1" applyFill="1" applyBorder="1" applyAlignment="1">
      <alignment horizontal="center" vertical="center"/>
    </xf>
    <xf numFmtId="0" fontId="77" fillId="29" borderId="0" xfId="0" applyFont="1" applyFill="1" applyAlignment="1">
      <alignment horizontal="center" vertical="center"/>
    </xf>
    <xf numFmtId="0" fontId="78" fillId="28" borderId="45" xfId="0" applyFont="1" applyFill="1" applyBorder="1" applyAlignment="1">
      <alignment horizontal="center" vertical="center"/>
    </xf>
    <xf numFmtId="0" fontId="7" fillId="29" borderId="48" xfId="0" applyFont="1" applyFill="1" applyBorder="1" applyAlignment="1">
      <alignment horizontal="center" vertical="center"/>
    </xf>
    <xf numFmtId="0" fontId="0" fillId="5" borderId="0" xfId="0" applyFill="1" applyAlignment="1">
      <alignment horizontal="center"/>
    </xf>
    <xf numFmtId="0" fontId="56" fillId="2" borderId="0" xfId="0" applyFont="1" applyFill="1" applyAlignment="1">
      <alignment horizontal="center" vertical="center"/>
    </xf>
    <xf numFmtId="0" fontId="57" fillId="2" borderId="0" xfId="0" applyFont="1" applyFill="1" applyAlignment="1">
      <alignment horizontal="center"/>
    </xf>
    <xf numFmtId="0" fontId="58" fillId="2" borderId="0" xfId="0" applyFont="1" applyFill="1" applyAlignment="1">
      <alignment horizontal="center"/>
    </xf>
    <xf numFmtId="0" fontId="59" fillId="28" borderId="0" xfId="0" applyFont="1" applyFill="1" applyAlignment="1">
      <alignment horizontal="center"/>
    </xf>
    <xf numFmtId="0" fontId="23" fillId="2" borderId="0" xfId="0" applyFont="1" applyFill="1" applyAlignment="1">
      <alignment horizontal="left" vertical="center"/>
    </xf>
    <xf numFmtId="0" fontId="60" fillId="28" borderId="27" xfId="0" applyFont="1" applyFill="1" applyBorder="1" applyAlignment="1">
      <alignment horizontal="center" vertical="center" wrapText="1"/>
    </xf>
    <xf numFmtId="0" fontId="60" fillId="28" borderId="28" xfId="0" applyFont="1" applyFill="1" applyBorder="1" applyAlignment="1">
      <alignment horizontal="center" vertical="center" wrapText="1"/>
    </xf>
    <xf numFmtId="0" fontId="60" fillId="28" borderId="29" xfId="0" applyFont="1" applyFill="1" applyBorder="1" applyAlignment="1">
      <alignment horizontal="center" vertical="center" wrapText="1"/>
    </xf>
    <xf numFmtId="0" fontId="60" fillId="28" borderId="36" xfId="0" applyFont="1" applyFill="1" applyBorder="1" applyAlignment="1">
      <alignment horizontal="center" vertical="center" wrapText="1"/>
    </xf>
    <xf numFmtId="0" fontId="60" fillId="28" borderId="0" xfId="0" applyFont="1" applyFill="1" applyAlignment="1">
      <alignment horizontal="center" vertical="center" wrapText="1"/>
    </xf>
    <xf numFmtId="0" fontId="60" fillId="28" borderId="37" xfId="0" applyFont="1" applyFill="1" applyBorder="1" applyAlignment="1">
      <alignment horizontal="center" vertical="center" wrapText="1"/>
    </xf>
    <xf numFmtId="0" fontId="61" fillId="28" borderId="30" xfId="0" applyFont="1" applyFill="1" applyBorder="1" applyAlignment="1">
      <alignment horizontal="center" vertical="center" wrapText="1"/>
    </xf>
    <xf numFmtId="0" fontId="61" fillId="28" borderId="39" xfId="0" applyFont="1" applyFill="1" applyBorder="1" applyAlignment="1">
      <alignment horizontal="center" vertical="center" wrapText="1"/>
    </xf>
    <xf numFmtId="0" fontId="62" fillId="2" borderId="2" xfId="0" applyFont="1" applyFill="1" applyBorder="1" applyAlignment="1">
      <alignment horizontal="center" vertical="center" wrapText="1"/>
    </xf>
    <xf numFmtId="9" fontId="62" fillId="2" borderId="2" xfId="0" applyNumberFormat="1" applyFont="1" applyFill="1" applyBorder="1" applyAlignment="1">
      <alignment horizontal="center" vertical="center" wrapText="1"/>
    </xf>
    <xf numFmtId="0" fontId="61" fillId="28" borderId="33" xfId="0" applyFont="1" applyFill="1" applyBorder="1" applyAlignment="1">
      <alignment horizontal="center" vertical="center" wrapText="1"/>
    </xf>
    <xf numFmtId="0" fontId="61" fillId="28" borderId="38" xfId="0" applyFont="1" applyFill="1" applyBorder="1" applyAlignment="1">
      <alignment horizontal="center" vertical="center" wrapText="1"/>
    </xf>
    <xf numFmtId="0" fontId="60" fillId="28" borderId="30" xfId="0" applyFont="1" applyFill="1" applyBorder="1" applyAlignment="1">
      <alignment horizontal="center" vertical="center" wrapText="1"/>
    </xf>
    <xf numFmtId="0" fontId="60" fillId="28" borderId="34" xfId="0" applyFont="1" applyFill="1" applyBorder="1" applyAlignment="1">
      <alignment horizontal="center" vertical="center" wrapText="1"/>
    </xf>
    <xf numFmtId="0" fontId="60" fillId="28" borderId="31" xfId="0" applyFont="1" applyFill="1" applyBorder="1" applyAlignment="1">
      <alignment horizontal="center" vertical="center" wrapText="1"/>
    </xf>
    <xf numFmtId="0" fontId="60" fillId="28" borderId="32" xfId="0" applyFont="1" applyFill="1" applyBorder="1" applyAlignment="1">
      <alignment horizontal="center" vertical="center" wrapText="1"/>
    </xf>
    <xf numFmtId="1" fontId="64" fillId="2" borderId="2" xfId="8" applyNumberFormat="1" applyFont="1" applyFill="1" applyBorder="1" applyAlignment="1">
      <alignment horizontal="center" vertical="center" wrapText="1"/>
    </xf>
    <xf numFmtId="1" fontId="64" fillId="2" borderId="18" xfId="0" applyNumberFormat="1" applyFont="1" applyFill="1" applyBorder="1" applyAlignment="1">
      <alignment horizontal="center" vertical="center" wrapText="1"/>
    </xf>
    <xf numFmtId="1" fontId="64" fillId="2" borderId="1" xfId="0" applyNumberFormat="1" applyFont="1" applyFill="1" applyBorder="1" applyAlignment="1">
      <alignment horizontal="center" vertical="center" wrapText="1"/>
    </xf>
    <xf numFmtId="0" fontId="64" fillId="2" borderId="2"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2" borderId="2" xfId="8" applyNumberFormat="1" applyFont="1" applyFill="1" applyBorder="1" applyAlignment="1">
      <alignment horizontal="center" vertical="center" wrapText="1"/>
    </xf>
    <xf numFmtId="0" fontId="62" fillId="2" borderId="18" xfId="8" applyNumberFormat="1" applyFont="1" applyFill="1" applyBorder="1" applyAlignment="1">
      <alignment horizontal="center" vertical="center" wrapText="1"/>
    </xf>
    <xf numFmtId="0" fontId="62" fillId="2" borderId="1" xfId="8" applyNumberFormat="1" applyFont="1" applyFill="1" applyBorder="1" applyAlignment="1">
      <alignment horizontal="center" vertical="center" wrapText="1"/>
    </xf>
    <xf numFmtId="0" fontId="66" fillId="2" borderId="2" xfId="0" applyFont="1" applyFill="1" applyBorder="1" applyAlignment="1">
      <alignment horizontal="center" vertical="center" wrapText="1"/>
    </xf>
    <xf numFmtId="10" fontId="62" fillId="2" borderId="2" xfId="8" applyNumberFormat="1" applyFont="1" applyFill="1" applyBorder="1" applyAlignment="1">
      <alignment horizontal="center" vertical="center" wrapText="1"/>
    </xf>
    <xf numFmtId="0" fontId="63" fillId="2" borderId="2" xfId="0" applyFont="1" applyFill="1" applyBorder="1" applyAlignment="1">
      <alignment horizontal="center" vertical="center" wrapText="1"/>
    </xf>
    <xf numFmtId="9" fontId="62" fillId="2" borderId="2" xfId="8" applyFont="1" applyFill="1" applyBorder="1" applyAlignment="1">
      <alignment horizontal="center" vertical="center" wrapText="1"/>
    </xf>
    <xf numFmtId="0" fontId="67" fillId="2" borderId="2" xfId="0" applyFont="1" applyFill="1" applyBorder="1" applyAlignment="1">
      <alignment horizontal="center" vertical="center" wrapText="1"/>
    </xf>
    <xf numFmtId="10" fontId="62" fillId="2" borderId="2" xfId="0" applyNumberFormat="1" applyFont="1" applyFill="1" applyBorder="1" applyAlignment="1">
      <alignment horizontal="center" vertical="center" wrapText="1"/>
    </xf>
    <xf numFmtId="0" fontId="64" fillId="2" borderId="2" xfId="8" applyNumberFormat="1" applyFont="1" applyFill="1" applyBorder="1" applyAlignment="1">
      <alignment horizontal="center" vertical="center" wrapText="1"/>
    </xf>
    <xf numFmtId="0" fontId="64" fillId="2" borderId="18" xfId="8" applyNumberFormat="1" applyFont="1" applyFill="1" applyBorder="1" applyAlignment="1">
      <alignment horizontal="center" vertical="center" wrapText="1"/>
    </xf>
    <xf numFmtId="0" fontId="64" fillId="2" borderId="9" xfId="8" applyNumberFormat="1" applyFont="1" applyFill="1" applyBorder="1" applyAlignment="1">
      <alignment horizontal="center" vertical="center" wrapText="1"/>
    </xf>
    <xf numFmtId="0" fontId="64" fillId="2" borderId="1" xfId="8" applyNumberFormat="1" applyFont="1" applyFill="1" applyBorder="1" applyAlignment="1">
      <alignment horizontal="center" vertical="center" wrapText="1"/>
    </xf>
    <xf numFmtId="9" fontId="64" fillId="2" borderId="2" xfId="0" applyNumberFormat="1" applyFont="1" applyFill="1" applyBorder="1" applyAlignment="1">
      <alignment horizontal="center" vertical="center" wrapText="1"/>
    </xf>
    <xf numFmtId="0" fontId="69" fillId="0" borderId="18" xfId="0" applyFont="1" applyBorder="1" applyAlignment="1">
      <alignment horizontal="center" vertical="center" wrapText="1"/>
    </xf>
    <xf numFmtId="0" fontId="69" fillId="0" borderId="1" xfId="0" applyFont="1" applyBorder="1" applyAlignment="1">
      <alignment horizontal="center" vertical="center" wrapText="1"/>
    </xf>
    <xf numFmtId="167" fontId="69" fillId="2" borderId="18" xfId="0" applyNumberFormat="1" applyFont="1" applyFill="1" applyBorder="1" applyAlignment="1">
      <alignment horizontal="center" vertical="center" wrapText="1"/>
    </xf>
    <xf numFmtId="167" fontId="69" fillId="2" borderId="1" xfId="0" applyNumberFormat="1" applyFont="1" applyFill="1" applyBorder="1" applyAlignment="1">
      <alignment horizontal="center" vertical="center" wrapText="1"/>
    </xf>
  </cellXfs>
  <cellStyles count="30">
    <cellStyle name="ArticleBody" xfId="18"/>
    <cellStyle name="ArticleHeader" xfId="22"/>
    <cellStyle name="BodyStyle" xfId="23"/>
    <cellStyle name="Bueno 2" xfId="15"/>
    <cellStyle name="Énfasis2 2" xfId="17"/>
    <cellStyle name="Millares" xfId="10" builtinId="3"/>
    <cellStyle name="Millares 2" xfId="1"/>
    <cellStyle name="Millares 2 2" xfId="26"/>
    <cellStyle name="Millares 2 3" xfId="27"/>
    <cellStyle name="Millares 3" xfId="7"/>
    <cellStyle name="Millares 4" xfId="12"/>
    <cellStyle name="Millares 4 2" xfId="29"/>
    <cellStyle name="Moneda" xfId="9" builtinId="4"/>
    <cellStyle name="Moneda 2" xfId="13"/>
    <cellStyle name="Neutral 2" xfId="14"/>
    <cellStyle name="Normal" xfId="0" builtinId="0"/>
    <cellStyle name="Normal 2" xfId="2"/>
    <cellStyle name="Normal 2 2" xfId="3"/>
    <cellStyle name="Normal 2 3" xfId="24"/>
    <cellStyle name="Normal 2 3 2" xfId="25"/>
    <cellStyle name="Normal 3" xfId="4"/>
    <cellStyle name="Normal 4" xfId="5"/>
    <cellStyle name="Normal 5" xfId="6"/>
    <cellStyle name="Normal 6" xfId="11"/>
    <cellStyle name="Normal 6 2" xfId="28"/>
    <cellStyle name="Porcentaje" xfId="8" builtinId="5"/>
    <cellStyle name="ProcessBody" xfId="20"/>
    <cellStyle name="ProcessHeader" xfId="19"/>
    <cellStyle name="ProcessSubHeader" xfId="21"/>
    <cellStyle name="Style 1" xfId="16"/>
  </cellStyles>
  <dxfs count="1929">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64"/>
        </patternFill>
      </fill>
    </dxf>
    <dxf>
      <fill>
        <patternFill>
          <bgColor indexed="64"/>
        </patternFill>
      </fill>
    </dxf>
    <dxf>
      <fill>
        <patternFill>
          <bgColor indexed="64"/>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bgColor indexed="64"/>
        </patternFill>
      </fill>
    </dxf>
    <dxf>
      <fill>
        <patternFill>
          <bgColor indexed="64"/>
        </patternFill>
      </fill>
    </dxf>
    <dxf>
      <fill>
        <patternFill>
          <bgColor indexed="64"/>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patternType="none">
          <bgColor auto="1"/>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2" tint="-9.9978637043366805E-2"/>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bgColor theme="6" tint="-0.249977111117893"/>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alignment horizontal="center" wrapText="1" readingOrder="0"/>
    </dxf>
    <dxf>
      <alignment wrapText="1" readingOrder="0"/>
    </dxf>
    <dxf>
      <alignment horizontal="center" readingOrder="0"/>
    </dxf>
    <dxf>
      <alignment horizontal="center" readingOrder="0"/>
    </dxf>
    <dxf>
      <alignment wrapText="1" readingOrder="0"/>
    </dxf>
    <dxf>
      <font>
        <b val="0"/>
      </font>
    </dxf>
    <dxf>
      <font>
        <b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ont>
        <b/>
      </font>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ill>
        <patternFill patternType="solid">
          <fgColor indexed="64"/>
          <bgColor theme="4" tint="0.79998168889431442"/>
        </patternFill>
      </fill>
    </dxf>
    <dxf>
      <alignment horizontal="center" wrapText="1" readingOrder="0"/>
    </dxf>
    <dxf>
      <alignment horizontal="center" wrapText="1" readingOrder="0"/>
    </dxf>
    <dxf>
      <alignment wrapText="1" readingOrder="0"/>
    </dxf>
    <dxf>
      <alignment horizontal="center" readingOrder="0"/>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1" readingOrder="0"/>
    </dxf>
    <dxf>
      <fill>
        <patternFill patternType="none">
          <bgColor auto="1"/>
        </patternFill>
      </fill>
    </dxf>
    <dxf>
      <fill>
        <patternFill patternType="none">
          <bgColor auto="1"/>
        </patternFill>
      </fill>
    </dxf>
    <dxf>
      <fill>
        <patternFill patternType="none">
          <bgColor auto="1"/>
        </patternFill>
      </fill>
    </dxf>
    <dxf>
      <alignment horizontal="center" wrapText="1" readingOrder="0"/>
    </dxf>
    <dxf>
      <alignment wrapText="1" readingOrder="0"/>
    </dxf>
    <dxf>
      <alignment horizontal="center" readingOrder="0"/>
    </dxf>
    <dxf>
      <alignment horizontal="center" readingOrder="0"/>
    </dxf>
    <dxf>
      <alignment wrapText="1" readingOrder="0"/>
    </dxf>
    <dxf>
      <font>
        <b val="0"/>
      </font>
    </dxf>
    <dxf>
      <font>
        <b val="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font>
        <b/>
      </font>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ill>
        <patternFill patternType="solid">
          <fgColor indexed="64"/>
          <bgColor theme="3"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ont>
        <color auto="1"/>
      </font>
      <fill>
        <patternFill patternType="solid">
          <fgColor indexed="64"/>
          <bgColor theme="5" tint="0.79998168889431442"/>
        </patternFill>
      </fill>
    </dxf>
    <dxf>
      <fill>
        <patternFill patternType="solid">
          <fgColor indexed="64"/>
          <bgColor theme="4" tint="0.79998168889431442"/>
        </patternFill>
      </fill>
    </dxf>
    <dxf>
      <alignment horizontal="center" wrapText="1" readingOrder="0"/>
    </dxf>
    <dxf>
      <alignment horizontal="center" wrapText="1" readingOrder="0"/>
    </dxf>
    <dxf>
      <alignment wrapText="1" readingOrder="0"/>
    </dxf>
    <dxf>
      <alignment horizontal="center" readingOrder="0"/>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alignment horizontal="center" readingOrder="0"/>
    </dxf>
    <dxf>
      <alignment horizontal="center" readingOrder="0"/>
    </dxf>
    <dxf>
      <alignment horizontal="center" readingOrder="0"/>
    </dxf>
    <dxf>
      <numFmt numFmtId="34" formatCode="_(&quot;$&quot;* #,##0.00_);_(&quot;$&quot;* \(#,##0.00\);_(&quot;$&quot;* &quot;-&quot;??_);_(@_)"/>
    </dxf>
    <dxf>
      <font>
        <b/>
      </font>
      <numFmt numFmtId="35" formatCode="_(* #,##0.00_);_(* \(#,##0.00\);_(* &quot;-&quot;??_);_(@_)"/>
      <fill>
        <patternFill patternType="solid">
          <fgColor indexed="64"/>
          <bgColor theme="0" tint="-0.14999847407452621"/>
        </patternFill>
      </fill>
      <alignment horizontal="center" vertical="center" readingOrder="0"/>
    </dxf>
    <dxf>
      <alignment vertical="center" readingOrder="0"/>
    </dxf>
    <dxf>
      <font>
        <b/>
      </font>
      <fill>
        <patternFill patternType="solid">
          <fgColor indexed="64"/>
          <bgColor theme="0" tint="-0.14999847407452621"/>
        </patternFill>
      </fill>
    </dxf>
    <dxf>
      <font>
        <b/>
        <sz val="16"/>
        <color theme="0"/>
      </font>
      <fill>
        <patternFill patternType="solid">
          <fgColor indexed="64"/>
          <bgColor rgb="FF002060"/>
        </patternFill>
      </fill>
      <alignment vertical="center" readingOrder="0"/>
    </dxf>
    <dxf>
      <font>
        <b/>
        <sz val="16"/>
        <color theme="0"/>
      </font>
      <numFmt numFmtId="0" formatCode="General"/>
      <fill>
        <patternFill patternType="solid">
          <fgColor indexed="64"/>
          <bgColor rgb="FF002060"/>
        </patternFill>
      </fill>
      <alignment horizontal="center" vertical="center" readingOrder="0"/>
    </dxf>
    <dxf>
      <font>
        <b/>
        <sz val="16"/>
        <color theme="0"/>
      </font>
      <numFmt numFmtId="0" formatCode="General"/>
      <fill>
        <patternFill patternType="solid">
          <fgColor indexed="64"/>
          <bgColor rgb="FF002060"/>
        </patternFill>
      </fill>
      <alignment horizontal="center" vertical="center" readingOrder="0"/>
    </dxf>
    <dxf>
      <alignment horizontal="center"/>
    </dxf>
    <dxf>
      <alignment horizontal="center"/>
    </dxf>
    <dxf>
      <alignment horizontal="center"/>
    </dxf>
    <dxf>
      <numFmt numFmtId="0" formatCode="General"/>
    </dxf>
    <dxf>
      <numFmt numFmtId="0" formatCode="General"/>
    </dxf>
    <dxf>
      <numFmt numFmtId="0" formatCode="General"/>
    </dxf>
    <dxf>
      <alignment horizontal="center"/>
    </dxf>
    <dxf>
      <alignment horizontal="center"/>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font>
        <b/>
        <sz val="12"/>
        <color theme="0"/>
      </font>
      <fill>
        <patternFill patternType="solid">
          <fgColor indexed="64"/>
          <bgColor theme="4" tint="-0.499984740745262"/>
        </patternFill>
      </fill>
      <alignment horizontal="center"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ill>
        <patternFill>
          <bgColor rgb="FF002060"/>
        </patternFill>
      </fill>
    </dxf>
    <dxf>
      <fill>
        <patternFill>
          <bgColor rgb="FF002060"/>
        </patternFill>
      </fill>
    </dxf>
    <dxf>
      <fill>
        <patternFill>
          <bgColor indexed="64"/>
        </patternFill>
      </fill>
    </dxf>
    <dxf>
      <numFmt numFmtId="34" formatCode="_(&quot;$&quot;* #,##0.00_);_(&quot;$&quot;* \(#,##0.00\);_(&quot;$&quot;* &quot;-&quot;??_);_(@_)"/>
      <fill>
        <patternFill>
          <bgColor indexed="64"/>
        </patternFill>
      </fill>
    </dxf>
    <dxf>
      <fill>
        <patternFill>
          <bgColor indexed="64"/>
        </patternFill>
      </fill>
    </dxf>
    <dxf>
      <font>
        <b/>
        <sz val="12"/>
        <color theme="0"/>
      </font>
      <numFmt numFmtId="0" formatCode="General"/>
      <fill>
        <patternFill patternType="solid">
          <fgColor indexed="64"/>
          <bgColor theme="4" tint="-0.499984740745262"/>
        </patternFill>
      </fill>
      <alignment vertical="center" readingOrder="0"/>
    </dxf>
    <dxf>
      <font>
        <b/>
        <sz val="12"/>
        <color theme="0"/>
      </font>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font>
        <sz val="12"/>
        <color theme="0"/>
      </font>
      <fill>
        <patternFill patternType="solid">
          <fgColor indexed="64"/>
          <bgColor theme="4" tint="-0.499984740745262"/>
        </patternFill>
      </fill>
      <alignment horizontal="center" vertical="center" readingOrder="0"/>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fill>
        <patternFill>
          <fgColor theme="4" tint="-0.499984740745262"/>
        </patternFill>
      </fill>
    </dxf>
    <dxf>
      <numFmt numFmtId="0" formatCode="General"/>
    </dxf>
    <dxf>
      <numFmt numFmtId="168" formatCode="_(&quot;$&quot;* #,##0.0_);_(&quot;$&quot;* \(#,##0.0\);_(&quot;$&quot;* &quot;-&quot;??_);_(@_)"/>
    </dxf>
    <dxf>
      <alignment horizontal="center" readingOrder="0"/>
    </dxf>
    <dxf>
      <alignment horizontal="center" readingOrder="0"/>
    </dxf>
    <dxf>
      <alignment horizontal="center" readingOrder="0"/>
    </dxf>
    <dxf>
      <alignment wrapText="1" readingOrder="0"/>
    </dxf>
    <dxf>
      <alignment wrapText="0" indent="0"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font>
        <b/>
        <sz val="12"/>
        <color theme="0"/>
      </font>
      <fill>
        <patternFill patternType="solid">
          <fgColor indexed="64"/>
          <bgColor theme="4" tint="-0.499984740745262"/>
        </patternFill>
      </fill>
      <alignment horizontal="center"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ill>
        <patternFill>
          <bgColor rgb="FF002060"/>
        </patternFill>
      </fill>
    </dxf>
    <dxf>
      <fill>
        <patternFill>
          <bgColor rgb="FF002060"/>
        </patternFill>
      </fill>
    </dxf>
    <dxf>
      <fill>
        <patternFill>
          <bgColor indexed="64"/>
        </patternFill>
      </fill>
    </dxf>
    <dxf>
      <numFmt numFmtId="34" formatCode="_(&quot;$&quot;* #,##0.00_);_(&quot;$&quot;* \(#,##0.00\);_(&quot;$&quot;* &quot;-&quot;??_);_(@_)"/>
      <fill>
        <patternFill>
          <bgColor indexed="64"/>
        </patternFill>
      </fill>
    </dxf>
    <dxf>
      <fill>
        <patternFill>
          <bgColor indexed="64"/>
        </patternFill>
      </fill>
    </dxf>
    <dxf>
      <font>
        <b/>
        <sz val="12"/>
        <color theme="0"/>
      </font>
      <numFmt numFmtId="0" formatCode="General"/>
      <fill>
        <patternFill patternType="solid">
          <fgColor indexed="64"/>
          <bgColor theme="4" tint="-0.499984740745262"/>
        </patternFill>
      </fill>
      <alignment vertical="center" readingOrder="0"/>
    </dxf>
    <dxf>
      <font>
        <b/>
        <sz val="12"/>
        <color theme="0"/>
      </font>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font>
        <sz val="12"/>
        <color theme="0"/>
      </font>
      <fill>
        <patternFill patternType="solid">
          <fgColor indexed="64"/>
          <bgColor theme="4" tint="-0.499984740745262"/>
        </patternFill>
      </fill>
      <alignment horizontal="center" vertical="center" readingOrder="0"/>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indent="0"/>
    </dxf>
    <dxf>
      <alignment wrapText="1" indent="0"/>
    </dxf>
    <dxf>
      <alignment wrapText="1" indent="0"/>
    </dxf>
    <dxf>
      <alignment wrapText="1" indent="0"/>
    </dxf>
    <dxf>
      <font>
        <b/>
        <sz val="12"/>
        <color theme="0"/>
      </font>
      <fill>
        <patternFill patternType="solid">
          <fgColor indexed="64"/>
          <bgColor theme="4" tint="-0.499984740745262"/>
        </patternFill>
      </fill>
      <alignment horizontal="center" vertical="center" readingOrder="0"/>
    </dxf>
    <dxf>
      <font>
        <b/>
        <sz val="12"/>
        <color theme="0"/>
      </font>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horizontal="center" vertical="center" readingOrder="0"/>
    </dxf>
    <dxf>
      <font>
        <b/>
        <sz val="12"/>
        <color theme="0"/>
      </font>
      <fill>
        <patternFill patternType="solid">
          <fgColor indexed="64"/>
          <bgColor theme="4" tint="-0.499984740745262"/>
        </patternFill>
      </fill>
      <alignment vertical="center" readingOrder="0"/>
    </dxf>
    <dxf>
      <font>
        <b/>
        <sz val="12"/>
        <color theme="0"/>
      </font>
      <numFmt numFmtId="34" formatCode="_(&quot;$&quot;* #,##0.00_);_(&quot;$&quot;* \(#,##0.00\);_(&quot;$&quot;* &quot;-&quot;??_);_(@_)"/>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font>
        <b/>
        <sz val="12"/>
        <color theme="0"/>
      </font>
      <fill>
        <patternFill patternType="solid">
          <fgColor indexed="64"/>
          <bgColor theme="4" tint="-0.499984740745262"/>
        </patternFill>
      </fill>
      <alignment horizontal="center" vertical="center" readingOrder="0"/>
    </dxf>
    <dxf>
      <font>
        <b/>
        <sz val="12"/>
        <color theme="0"/>
      </font>
      <fill>
        <patternFill patternType="solid">
          <fgColor indexed="64"/>
          <bgColor theme="4" tint="-0.499984740745262"/>
        </patternFill>
      </fill>
    </dxf>
    <dxf>
      <font>
        <b/>
        <sz val="12"/>
        <color theme="0"/>
      </font>
      <fill>
        <patternFill patternType="solid">
          <fgColor indexed="64"/>
          <bgColor theme="4" tint="-0.499984740745262"/>
        </patternFill>
      </fill>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indent="0"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font>
        <b/>
        <sz val="12"/>
        <color theme="0"/>
      </font>
      <fill>
        <patternFill patternType="solid">
          <fgColor indexed="64"/>
          <bgColor theme="4" tint="-0.499984740745262"/>
        </patternFill>
      </fill>
      <alignment horizontal="center"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ill>
        <patternFill>
          <bgColor rgb="FF002060"/>
        </patternFill>
      </fill>
    </dxf>
    <dxf>
      <fill>
        <patternFill>
          <bgColor rgb="FF002060"/>
        </patternFill>
      </fill>
    </dxf>
    <dxf>
      <fill>
        <patternFill>
          <bgColor indexed="64"/>
        </patternFill>
      </fill>
    </dxf>
    <dxf>
      <numFmt numFmtId="34" formatCode="_(&quot;$&quot;* #,##0.00_);_(&quot;$&quot;* \(#,##0.00\);_(&quot;$&quot;* &quot;-&quot;??_);_(@_)"/>
      <fill>
        <patternFill>
          <bgColor indexed="64"/>
        </patternFill>
      </fill>
    </dxf>
    <dxf>
      <fill>
        <patternFill>
          <bgColor indexed="64"/>
        </patternFill>
      </fill>
    </dxf>
    <dxf>
      <font>
        <b/>
        <sz val="12"/>
        <color theme="0"/>
      </font>
      <numFmt numFmtId="0" formatCode="General"/>
      <fill>
        <patternFill patternType="solid">
          <fgColor indexed="64"/>
          <bgColor theme="4" tint="-0.499984740745262"/>
        </patternFill>
      </fill>
      <alignment vertical="center" readingOrder="0"/>
    </dxf>
    <dxf>
      <font>
        <b/>
        <sz val="12"/>
        <color theme="0"/>
      </font>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font>
        <sz val="12"/>
        <color theme="0"/>
      </font>
      <fill>
        <patternFill patternType="solid">
          <fgColor indexed="64"/>
          <bgColor theme="4" tint="-0.499984740745262"/>
        </patternFill>
      </fill>
      <alignment horizontal="center" vertical="center" readingOrder="0"/>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numFmt numFmtId="34" formatCode="_(&quot;$&quot;* #,##0.00_);_(&quot;$&quot;* \(#,##0.00\);_(&quot;$&quot;* &quot;-&quot;??_);_(@_)"/>
    </dxf>
    <dxf>
      <font>
        <b/>
        <sz val="12"/>
        <color theme="0"/>
      </font>
      <fill>
        <patternFill patternType="solid">
          <fgColor indexed="64"/>
          <bgColor theme="4" tint="-0.499984740745262"/>
        </patternFill>
      </fill>
      <alignment horizontal="center" vertical="center" readingOrder="0"/>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ill>
        <patternFill>
          <bgColor rgb="FF002060"/>
        </patternFill>
      </fill>
    </dxf>
    <dxf>
      <fill>
        <patternFill>
          <bgColor rgb="FF002060"/>
        </patternFill>
      </fill>
    </dxf>
    <dxf>
      <fill>
        <patternFill>
          <bgColor indexed="64"/>
        </patternFill>
      </fill>
    </dxf>
    <dxf>
      <numFmt numFmtId="34" formatCode="_(&quot;$&quot;* #,##0.00_);_(&quot;$&quot;* \(#,##0.00\);_(&quot;$&quot;* &quot;-&quot;??_);_(@_)"/>
      <fill>
        <patternFill>
          <bgColor indexed="64"/>
        </patternFill>
      </fill>
    </dxf>
    <dxf>
      <fill>
        <patternFill>
          <bgColor indexed="64"/>
        </patternFill>
      </fill>
    </dxf>
    <dxf>
      <font>
        <b/>
        <sz val="12"/>
        <color theme="0"/>
      </font>
      <numFmt numFmtId="0" formatCode="General"/>
      <fill>
        <patternFill patternType="solid">
          <fgColor indexed="64"/>
          <bgColor theme="4" tint="-0.499984740745262"/>
        </patternFill>
      </fill>
      <alignment vertical="center" readingOrder="0"/>
    </dxf>
    <dxf>
      <font>
        <b/>
        <sz val="12"/>
        <color theme="0"/>
      </font>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font>
        <sz val="12"/>
        <color theme="0"/>
      </font>
      <fill>
        <patternFill patternType="solid">
          <fgColor indexed="64"/>
          <bgColor theme="4" tint="-0.499984740745262"/>
        </patternFill>
      </fill>
      <alignment horizontal="center" vertical="center" readingOrder="0"/>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font>
        <b/>
        <sz val="12"/>
        <color theme="0"/>
      </font>
      <fill>
        <patternFill patternType="solid">
          <fgColor indexed="64"/>
          <bgColor theme="4" tint="-0.499984740745262"/>
        </patternFill>
      </fill>
      <alignment vertical="center" readingOrder="0"/>
    </dxf>
    <dxf>
      <alignment horizontal="center" readingOrder="0"/>
    </dxf>
    <dxf>
      <alignment vertical="bottom" readingOrder="0"/>
    </dxf>
    <dxf>
      <alignment vertical="center" readingOrder="0"/>
    </dxf>
    <dxf>
      <alignment horizontal="center" readingOrder="0"/>
    </dxf>
    <dxf>
      <alignment horizontal="center" readingOrder="0"/>
    </dxf>
    <dxf>
      <font>
        <b/>
        <sz val="12"/>
        <color theme="0"/>
      </font>
      <fill>
        <patternFill patternType="solid">
          <fgColor indexed="64"/>
          <bgColor theme="4" tint="-0.499984740745262"/>
        </patternFill>
      </fill>
      <alignment horizontal="center" vertical="center" readingOrder="0"/>
    </dxf>
    <dxf>
      <numFmt numFmtId="34" formatCode="_(&quot;$&quot;* #,##0.00_);_(&quot;$&quot;* \(#,##0.00\);_(&quot;$&quot;* &quot;-&quot;??_);_(@_)"/>
    </dxf>
    <dxf>
      <font>
        <b/>
      </font>
      <fill>
        <patternFill patternType="solid">
          <fgColor indexed="64"/>
          <bgColor theme="0" tint="-0.14999847407452621"/>
        </patternFill>
      </fill>
      <alignment horizontal="center" vertical="center" readingOrder="0"/>
    </dxf>
    <dxf>
      <font>
        <b/>
      </font>
      <fill>
        <patternFill patternType="solid">
          <fgColor indexed="64"/>
          <bgColor theme="0" tint="-0.14999847407452621"/>
        </patternFill>
      </fill>
      <alignment horizontal="center" vertical="center" readingOrder="0"/>
    </dxf>
    <dxf>
      <font>
        <b/>
        <sz val="12"/>
        <color theme="0"/>
      </font>
      <numFmt numFmtId="0" formatCode="General"/>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horizontal="center" vertical="center" readingOrder="0"/>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numFmt numFmtId="34" formatCode="_(&quot;$&quot;* #,##0.00_);_(&quot;$&quot;* \(#,##0.00\);_(&quot;$&quot;* &quot;-&quot;??_);_(@_)"/>
    </dxf>
    <dxf>
      <fill>
        <patternFill>
          <fgColor theme="4" tint="-0.499984740745262"/>
        </patternFill>
      </fill>
    </dxf>
    <dxf>
      <alignment horizontal="center" readingOrder="0"/>
    </dxf>
    <dxf>
      <alignment horizontal="center" readingOrder="0"/>
    </dxf>
    <dxf>
      <alignment horizontal="center" readingOrder="0"/>
    </dxf>
    <dxf>
      <alignment wrapText="1" readingOrder="0"/>
    </dxf>
    <dxf>
      <alignment wrapText="0" indent="0"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font>
        <b/>
        <sz val="12"/>
        <color theme="0"/>
      </font>
      <fill>
        <patternFill patternType="solid">
          <fgColor indexed="64"/>
          <bgColor theme="4" tint="-0.499984740745262"/>
        </patternFill>
      </fill>
      <alignment horizontal="center" vertic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ill>
        <patternFill>
          <bgColor rgb="FF002060"/>
        </patternFill>
      </fill>
    </dxf>
    <dxf>
      <fill>
        <patternFill>
          <bgColor rgb="FF002060"/>
        </patternFill>
      </fill>
    </dxf>
    <dxf>
      <fill>
        <patternFill>
          <bgColor indexed="64"/>
        </patternFill>
      </fill>
    </dxf>
    <dxf>
      <numFmt numFmtId="34" formatCode="_(&quot;$&quot;* #,##0.00_);_(&quot;$&quot;* \(#,##0.00\);_(&quot;$&quot;* &quot;-&quot;??_);_(@_)"/>
      <fill>
        <patternFill>
          <bgColor indexed="64"/>
        </patternFill>
      </fill>
    </dxf>
    <dxf>
      <fill>
        <patternFill>
          <bgColor indexed="64"/>
        </patternFill>
      </fill>
    </dxf>
    <dxf>
      <font>
        <b/>
        <sz val="12"/>
        <color theme="0"/>
      </font>
      <numFmt numFmtId="0" formatCode="General"/>
      <fill>
        <patternFill patternType="solid">
          <fgColor indexed="64"/>
          <bgColor theme="4" tint="-0.499984740745262"/>
        </patternFill>
      </fill>
      <alignment vertical="center" readingOrder="0"/>
    </dxf>
    <dxf>
      <font>
        <b/>
        <sz val="12"/>
        <color theme="0"/>
      </font>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vertical="center" readingOrder="0"/>
    </dxf>
    <dxf>
      <font>
        <b/>
        <sz val="12"/>
        <color theme="0"/>
      </font>
      <numFmt numFmtId="0" formatCode="General"/>
      <fill>
        <patternFill patternType="solid">
          <fgColor indexed="64"/>
          <bgColor theme="4" tint="-0.499984740745262"/>
        </patternFill>
      </fill>
      <alignment vertical="center" readingOrder="0"/>
    </dxf>
    <dxf>
      <font>
        <sz val="12"/>
        <color theme="0"/>
      </font>
      <fill>
        <patternFill patternType="solid">
          <fgColor indexed="64"/>
          <bgColor theme="4" tint="-0.499984740745262"/>
        </patternFill>
      </fill>
      <alignment horizontal="center" vertical="center" readingOrder="0"/>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fill>
        <patternFill>
          <fgColor indexed="64"/>
          <bgColor theme="0" tint="-0.14999847407452621"/>
        </patternFill>
      </fill>
    </dxf>
    <dxf>
      <numFmt numFmtId="0" formatCode="General"/>
      <fill>
        <patternFill>
          <fgColor theme="0" tint="-0.14999847407452621"/>
        </patternFill>
      </fill>
    </dxf>
    <dxf>
      <fill>
        <patternFill>
          <bgColor indexed="64"/>
        </patternFill>
      </fill>
    </dxf>
    <dxf>
      <fill>
        <patternFill>
          <bgColor indexed="64"/>
        </patternFill>
      </fill>
    </dxf>
    <dxf>
      <fill>
        <patternFill>
          <bgColor indexed="64"/>
        </patternFill>
      </fill>
    </dxf>
    <dxf>
      <font>
        <b/>
      </font>
      <fill>
        <patternFill patternType="solid">
          <fgColor indexed="64"/>
          <bgColor theme="0" tint="-0.14999847407452621"/>
        </patternFill>
      </fill>
      <alignment vertical="center" readingOrder="0"/>
    </dxf>
    <dxf>
      <font>
        <b/>
        <sz val="12"/>
        <color theme="0"/>
      </font>
      <numFmt numFmtId="34" formatCode="_(&quot;$&quot;* #,##0.00_);_(&quot;$&quot;* \(#,##0.00\);_(&quot;$&quot;* &quot;-&quot;??_);_(@_)"/>
      <fill>
        <patternFill patternType="solid">
          <fgColor indexed="64"/>
          <bgColor theme="4" tint="-0.499984740745262"/>
        </patternFill>
      </fill>
      <alignment horizontal="center" vertical="center" readingOrder="0"/>
    </dxf>
    <dxf>
      <font>
        <b/>
        <sz val="12"/>
        <color theme="0"/>
      </font>
      <fill>
        <patternFill patternType="solid">
          <fgColor indexed="64"/>
          <bgColor theme="4" tint="-0.499984740745262"/>
        </patternFill>
      </fill>
      <alignment horizontal="center" vertical="center" readingOrder="0"/>
    </dxf>
    <dxf>
      <numFmt numFmtId="34" formatCode="_(&quot;$&quot;* #,##0.00_);_(&quot;$&quot;* \(#,##0.00\);_(&quot;$&quot;* &quot;-&quot;??_);_(@_)"/>
    </dxf>
    <dxf>
      <alignment horizontal="center" readingOrder="0"/>
    </dxf>
    <dxf>
      <alignment horizontal="left" readingOrder="0"/>
    </dxf>
    <dxf>
      <font>
        <b/>
        <sz val="12"/>
        <color theme="0"/>
      </font>
      <numFmt numFmtId="34" formatCode="_(&quot;$&quot;* #,##0.00_);_(&quot;$&quot;* \(#,##0.00\);_(&quot;$&quot;* &quot;-&quot;??_);_(@_)"/>
      <fill>
        <patternFill patternType="solid">
          <fgColor indexed="64"/>
          <bgColor theme="4" tint="-0.499984740745262"/>
        </patternFill>
      </fill>
      <alignment horizontal="center" vertical="center" readingOrder="0"/>
    </dxf>
    <dxf>
      <font>
        <b/>
      </font>
      <fill>
        <patternFill patternType="solid">
          <fgColor indexed="64"/>
          <bgColor theme="0" tint="-0.14999847407452621"/>
        </patternFill>
      </fill>
      <alignment horizontal="center" vertical="center" readingOrder="0"/>
    </dxf>
    <dxf>
      <font>
        <b/>
      </font>
      <fill>
        <patternFill patternType="solid">
          <fgColor indexed="64"/>
          <bgColor theme="0" tint="-0.14999847407452621"/>
        </patternFill>
      </fill>
      <alignment horizontal="center" vertical="center" readingOrder="0"/>
    </dxf>
    <dxf>
      <font>
        <b/>
        <sz val="12"/>
        <color theme="0"/>
      </font>
      <numFmt numFmtId="34" formatCode="_(&quot;$&quot;* #,##0.00_);_(&quot;$&quot;* \(#,##0.00\);_(&quot;$&quot;* &quot;-&quot;??_);_(@_)"/>
      <fill>
        <patternFill patternType="solid">
          <fgColor indexed="64"/>
          <bgColor theme="4" tint="-0.499984740745262"/>
        </patternFill>
      </fill>
      <alignment horizontal="center" vertical="center" readingOrder="0"/>
    </dxf>
    <dxf>
      <font>
        <b/>
        <sz val="12"/>
        <color theme="0"/>
      </font>
      <numFmt numFmtId="34" formatCode="_(&quot;$&quot;* #,##0.00_);_(&quot;$&quot;* \(#,##0.00\);_(&quot;$&quot;* &quot;-&quot;??_);_(@_)"/>
      <fill>
        <patternFill patternType="solid">
          <fgColor indexed="64"/>
          <bgColor theme="4" tint="-0.499984740745262"/>
        </patternFill>
      </fill>
      <alignment horizontal="center" vertical="center" readingOrder="0"/>
    </dxf>
    <dxf>
      <font>
        <b/>
        <sz val="12"/>
        <color theme="0"/>
      </font>
      <numFmt numFmtId="34" formatCode="_(&quot;$&quot;* #,##0.00_);_(&quot;$&quot;* \(#,##0.00\);_(&quot;$&quot;* &quot;-&quot;??_);_(@_)"/>
      <fill>
        <patternFill patternType="solid">
          <fgColor indexed="64"/>
          <bgColor theme="4" tint="-0.499984740745262"/>
        </patternFill>
      </fill>
      <alignment horizontal="center" vertical="center" readingOrder="0"/>
    </dxf>
    <dxf>
      <alignment horizontal="center" readingOrder="0"/>
    </dxf>
    <dxf>
      <alignment horizontal="center" readingOrder="0"/>
    </dxf>
    <dxf>
      <font>
        <b/>
        <sz val="12"/>
        <color theme="0"/>
      </font>
      <fill>
        <patternFill patternType="solid">
          <fgColor indexed="64"/>
          <bgColor theme="4" tint="-0.499984740745262"/>
        </patternFill>
      </fill>
      <alignment horizontal="center" vertical="center" readingOrder="0"/>
    </dxf>
    <dxf>
      <numFmt numFmtId="34" formatCode="_(&quot;$&quot;* #,##0.00_);_(&quot;$&quot;* \(#,##0.00\);_(&quot;$&quot;* &quot;-&quot;??_);_(@_)"/>
    </dxf>
    <dxf>
      <font>
        <b/>
      </font>
      <fill>
        <patternFill patternType="solid">
          <fgColor indexed="64"/>
          <bgColor theme="0" tint="-0.14999847407452621"/>
        </patternFill>
      </fill>
      <alignment horizontal="center" vertical="center" readingOrder="0"/>
    </dxf>
    <dxf>
      <font>
        <b/>
      </font>
      <fill>
        <patternFill patternType="solid">
          <fgColor indexed="64"/>
          <bgColor theme="0" tint="-0.14999847407452621"/>
        </patternFill>
      </fill>
      <alignment horizontal="center" vertical="center" readingOrder="0"/>
    </dxf>
    <dxf>
      <font>
        <b/>
        <sz val="12"/>
        <color theme="0"/>
      </font>
      <numFmt numFmtId="0" formatCode="General"/>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horizontal="center" vertical="center" readingOrder="0"/>
    </dxf>
    <dxf>
      <font>
        <b/>
        <sz val="12"/>
        <color theme="0"/>
      </font>
      <numFmt numFmtId="0" formatCode="General"/>
      <fill>
        <patternFill patternType="solid">
          <fgColor indexed="64"/>
          <bgColor theme="4" tint="-0.499984740745262"/>
        </patternFill>
      </fill>
      <alignment horizontal="center" vertical="center" readingOrder="0"/>
    </dxf>
    <dxf>
      <alignment horizontal="center" readingOrder="0"/>
    </dxf>
    <dxf>
      <numFmt numFmtId="0" formatCode="General"/>
    </dxf>
    <dxf>
      <alignment horizontal="left" readingOrder="0"/>
    </dxf>
    <dxf>
      <alignment horizontal="left" readingOrder="0"/>
    </dxf>
    <dxf>
      <numFmt numFmtId="0" formatCode="General"/>
    </dxf>
    <dxf>
      <numFmt numFmtId="0" formatCode="General"/>
    </dxf>
    <dxf>
      <numFmt numFmtId="0" formatCode="General"/>
    </dxf>
    <dxf>
      <numFmt numFmtId="0" formatCode="General"/>
    </dxf>
    <dxf>
      <font>
        <b/>
      </font>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fill>
        <patternFill patternType="none">
          <fgColor indexed="64"/>
          <bgColor indexed="65"/>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34" formatCode="_(&quot;$&quot;* #,##0.00_);_(&quot;$&quot;* \(#,##0.00\);_(&quot;$&quot;* &quot;-&quot;??_);_(@_)"/>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34" formatCode="_(&quot;$&quot;* #,##0.00_);_(&quot;$&quot;* \(#,##0.00\);_(&quot;$&quot;* &quot;-&quot;??_);_(@_)"/>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34" formatCode="_(&quot;$&quot;* #,##0.00_);_(&quot;$&quot;* \(#,##0.00\);_(&quot;$&quot;* &quot;-&quot;??_);_(@_)"/>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strike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strike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34" formatCode="_(&quot;$&quot;* #,##0.00_);_(&quot;$&quot;* \(#,##0.00\);_(&quot;$&quot;* &quot;-&quot;??_);_(@_)"/>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strike val="0"/>
        <outline val="0"/>
        <shadow val="0"/>
        <u val="none"/>
        <vertAlign val="baseline"/>
        <sz val="10"/>
        <color theme="1"/>
        <name val="Times New Roman"/>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font>
    </dxf>
    <dxf>
      <font>
        <b val="0"/>
        <i val="0"/>
        <strike val="0"/>
        <condense val="0"/>
        <extend val="0"/>
        <outline val="0"/>
        <shadow val="0"/>
        <u val="none"/>
        <vertAlign val="baseline"/>
        <sz val="10"/>
        <color theme="1"/>
        <name val="Times New Roman"/>
        <scheme val="none"/>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1F4E78"/>
      </font>
      <numFmt numFmtId="0" formatCode="General"/>
      <fill>
        <patternFill patternType="solid">
          <fgColor auto="1"/>
          <bgColor rgb="FF9BC2E6"/>
        </patternFill>
      </fill>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rgb="FF92D050"/>
        <name val="Times New Roman"/>
        <scheme val="none"/>
      </font>
      <fill>
        <patternFill patternType="solid">
          <fgColor indexed="64"/>
          <bgColor rgb="FF92D05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rgb="FF92D050"/>
        <name val="Times New Roman"/>
        <scheme val="none"/>
      </font>
      <fill>
        <patternFill patternType="solid">
          <fgColor indexed="64"/>
          <bgColor rgb="FF92D05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rgb="FF92D050"/>
        <name val="Times New Roman"/>
        <scheme val="none"/>
      </font>
      <fill>
        <patternFill patternType="solid">
          <fgColor indexed="64"/>
          <bgColor rgb="FF92D05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solid">
          <fgColor indexed="64"/>
          <bgColor rgb="FF92D05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none">
          <fgColor rgb="FF000000"/>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ill>
        <patternFill patternType="solid">
          <fgColor indexed="64"/>
          <bgColor rgb="FF33CC33"/>
        </patternFill>
      </fill>
    </dxf>
    <dxf>
      <fill>
        <patternFill patternType="solid">
          <fgColor indexed="64"/>
          <bgColor rgb="FF33CC33"/>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patternType="solid">
          <bgColor rgb="FF33CC33"/>
        </patternFill>
      </fill>
    </dxf>
    <dxf>
      <fill>
        <patternFill patternType="solid">
          <bgColor rgb="FF33CC33"/>
        </patternFill>
      </fill>
    </dxf>
    <dxf>
      <alignment horizontal="center" readingOrder="0"/>
    </dxf>
    <dxf>
      <alignment horizontal="center" readingOrder="0"/>
    </dxf>
    <dxf>
      <fill>
        <patternFill patternType="solid">
          <bgColor rgb="FF33CC33"/>
        </patternFill>
      </fill>
    </dxf>
    <dxf>
      <fill>
        <patternFill patternType="solid">
          <bgColor rgb="FF33CC33"/>
        </patternFill>
      </fill>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1" readingOrder="0"/>
    </dxf>
    <dxf>
      <fill>
        <patternFill patternType="solid">
          <fgColor indexed="64"/>
          <bgColor rgb="FF33CC33"/>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patternType="solid">
          <bgColor rgb="FF33CC33"/>
        </patternFill>
      </fill>
    </dxf>
    <dxf>
      <fill>
        <patternFill patternType="solid">
          <bgColor rgb="FF33CC33"/>
        </patternFill>
      </fill>
    </dxf>
    <dxf>
      <alignment horizontal="center" readingOrder="0"/>
    </dxf>
    <dxf>
      <fill>
        <patternFill patternType="solid">
          <bgColor rgb="FF33CC33"/>
        </patternFill>
      </fill>
    </dxf>
    <dxf>
      <alignment vertical="bottom" readingOrder="0"/>
    </dxf>
    <dxf>
      <alignment vertical="bottom"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vertical="center" readingOrder="0"/>
    </dxf>
    <dxf>
      <alignment horizontal="center" readingOrder="0"/>
    </dxf>
    <dxf>
      <fill>
        <patternFill patternType="solid">
          <fgColor indexed="64"/>
          <bgColor rgb="FF33CC33"/>
        </patternFill>
      </fill>
    </dxf>
    <dxf>
      <fill>
        <patternFill patternType="solid">
          <fgColor indexed="64"/>
          <bgColor rgb="FF33CC33"/>
        </patternFill>
      </fill>
    </dxf>
    <dxf>
      <fill>
        <patternFill patternType="solid">
          <fgColor indexed="64"/>
          <bgColor rgb="FF33CC33"/>
        </patternFill>
      </fill>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ill>
        <patternFill patternType="solid">
          <bgColor rgb="FF33CC33"/>
        </patternFill>
      </fill>
    </dxf>
    <dxf>
      <fill>
        <patternFill patternType="solid">
          <bgColor rgb="FF33CC33"/>
        </patternFill>
      </fill>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horizontal="center" readingOrder="0"/>
    </dxf>
    <dxf>
      <font>
        <b val="0"/>
        <i val="0"/>
        <strike val="0"/>
        <condense val="0"/>
        <extend val="0"/>
        <outline val="0"/>
        <shadow val="0"/>
        <u val="none"/>
        <vertAlign val="baseline"/>
        <sz val="10"/>
        <color rgb="FF000000"/>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0" indent="0" justifyLastLine="0" shrinkToFit="0" readingOrder="0"/>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rgb="FFFFFFFF"/>
        <name val="Calibri"/>
        <scheme val="none"/>
      </font>
      <fill>
        <patternFill patternType="solid">
          <fgColor indexed="64"/>
          <bgColor rgb="FF0070C0"/>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color theme="0"/>
      </font>
      <fill>
        <patternFill>
          <bgColor theme="8" tint="-0.499984740745262"/>
        </patternFill>
      </fill>
    </dxf>
    <dxf>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s>
  <tableStyles count="1" defaultTableStyle="TableStyleMedium9" defaultPivotStyle="PivotStyleLight16">
    <tableStyle name="Estilo de tabla 1" pivot="0" count="2">
      <tableStyleElement type="wholeTable" dxfId="1928"/>
      <tableStyleElement type="headerRow" dxfId="1927"/>
    </tableStyle>
  </tableStyles>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pivotCacheDefinition" Target="pivotCache/pivotCacheDefinition10.xml"/><Relationship Id="rId3" Type="http://schemas.openxmlformats.org/officeDocument/2006/relationships/worksheet" Target="worksheets/sheet3.xml"/><Relationship Id="rId21" Type="http://schemas.openxmlformats.org/officeDocument/2006/relationships/pivotCacheDefinition" Target="pivotCache/pivotCacheDefinition5.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pivotCacheDefinition" Target="pivotCache/pivotCacheDefinition9.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8.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6.xml"/><Relationship Id="rId27" Type="http://schemas.openxmlformats.org/officeDocument/2006/relationships/pivotCacheDefinition" Target="pivotCache/pivotCacheDefinition1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584200</xdr:colOff>
      <xdr:row>0</xdr:row>
      <xdr:rowOff>104775</xdr:rowOff>
    </xdr:from>
    <xdr:to>
      <xdr:col>2</xdr:col>
      <xdr:colOff>1096155</xdr:colOff>
      <xdr:row>2</xdr:row>
      <xdr:rowOff>95250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4300" y="104775"/>
          <a:ext cx="1781955" cy="1031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1</xdr:col>
      <xdr:colOff>571660</xdr:colOff>
      <xdr:row>2</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0"/>
          <a:ext cx="1000285" cy="600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254000</xdr:colOff>
      <xdr:row>2</xdr:row>
      <xdr:rowOff>50800</xdr:rowOff>
    </xdr:from>
    <xdr:to>
      <xdr:col>6</xdr:col>
      <xdr:colOff>831665</xdr:colOff>
      <xdr:row>2</xdr:row>
      <xdr:rowOff>311360</xdr:rowOff>
    </xdr:to>
    <xdr:sp macro="" textlink="">
      <xdr:nvSpPr>
        <xdr:cNvPr id="2" name="CommandButton1" hidden="1">
          <a:extLst>
            <a:ext uri="{63B3BB69-23CF-44E3-9099-C40C66FF867C}">
              <a14:compatExt xmlns:a14="http://schemas.microsoft.com/office/drawing/2010/main" spid="_x0000_s2055"/>
            </a:ext>
            <a:ext uri="{FF2B5EF4-FFF2-40B4-BE49-F238E27FC236}">
              <a16:creationId xmlns:a16="http://schemas.microsoft.com/office/drawing/2014/main" id="{00000000-0008-0000-0200-000002000000}"/>
            </a:ext>
          </a:extLst>
        </xdr:cNvPr>
        <xdr:cNvSpPr/>
      </xdr:nvSpPr>
      <xdr:spPr bwMode="auto">
        <a:xfrm>
          <a:off x="3816350" y="574675"/>
          <a:ext cx="1450790" cy="260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254000</xdr:colOff>
      <xdr:row>2</xdr:row>
      <xdr:rowOff>50800</xdr:rowOff>
    </xdr:from>
    <xdr:to>
      <xdr:col>12</xdr:col>
      <xdr:colOff>831665</xdr:colOff>
      <xdr:row>2</xdr:row>
      <xdr:rowOff>311360</xdr:rowOff>
    </xdr:to>
    <xdr:sp macro="" textlink="">
      <xdr:nvSpPr>
        <xdr:cNvPr id="2055" name="CommandButton1" hidden="1">
          <a:extLst>
            <a:ext uri="{63B3BB69-23CF-44E3-9099-C40C66FF867C}">
              <a14:compatExt xmlns:a14="http://schemas.microsoft.com/office/drawing/2010/main"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301625</xdr:colOff>
      <xdr:row>5</xdr:row>
      <xdr:rowOff>137586</xdr:rowOff>
    </xdr:from>
    <xdr:to>
      <xdr:col>0</xdr:col>
      <xdr:colOff>2317750</xdr:colOff>
      <xdr:row>9</xdr:row>
      <xdr:rowOff>83820</xdr:rowOff>
    </xdr:to>
    <xdr:pic>
      <xdr:nvPicPr>
        <xdr:cNvPr id="2" name="Imagen 1" descr="Consejo Nacional de Seguridad Social | CNSS - CNSS aumenta per cápita a ARS  y aprueba implementación Atención Primari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5" y="2185461"/>
          <a:ext cx="2016125" cy="1298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srvarch01\Seguimiento_POA\Users\melissa.cabrera\Desktop\Proyeccion%20de%20cierre%20Actualizado%2031%20de%20Diciembre%202023.xlsx"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rvarch01\Seguimiento_POA\Users\melissa.cabrera\Documents\Direccion%20Financiera\Proyecciones\2023\Proyeccion%20de%20cierre%20Actualizado%2031%20de%20Diciembre%202023%20act%20190620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Melissa Cabrera" refreshedDate="45061.60070949074" createdVersion="6" refreshedVersion="6" minRefreshableVersion="3" recordCount="138">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ount="111">
        <s v="2.1.1.1.01"/>
        <s v="2.1.1.2.05"/>
        <s v="2.1.1.2.08"/>
        <s v="2.1.1.2.09"/>
        <s v="2.1.1.2.11"/>
        <s v="2.1.1.4.01"/>
        <s v="2.1.1.5.01"/>
        <s v="2.1.1.5.04"/>
        <s v="2.1.2.2.01"/>
        <s v="2.1.2.2.03"/>
        <s v="2.1.2.2.04"/>
        <s v="2.1.2.2.05"/>
        <s v="2.1.2.2.06"/>
        <s v="2.1.2.2.09"/>
        <s v="2.1.2.2.10"/>
        <s v="2.1.3.1.01"/>
        <s v="2.1.4.2.02"/>
        <s v="2.1.5.1.01"/>
        <s v="2.1.5.2.01"/>
        <s v="2.1.5.3.01"/>
        <s v="2.2.1.3.01"/>
        <s v="2.2.1.4.01"/>
        <s v="2.2.1.5.01"/>
        <s v="2.2.1.6.01"/>
        <s v="2.2.1.7.01"/>
        <s v="2.2.1.8.01"/>
        <s v="2.2.2.1.01"/>
        <s v="2.2.2.1.02"/>
        <s v="2.2.2.1.03"/>
        <s v="2.2.2.2.01"/>
        <s v="2.2.3.1.01"/>
        <s v="2.2.3.2.01"/>
        <s v="2.2.4.1.01"/>
        <s v="2.2.4.4.01"/>
        <s v="2.2.5.1.01"/>
        <s v="2.2.5.4.01"/>
        <s v="2.2.5.8.01"/>
        <s v="2.2.5.9.01"/>
        <s v="2.2.6.1.01"/>
        <s v="2.2.6.2.01"/>
        <s v="2.2.6.3.01"/>
        <s v="2.2.7.1.01"/>
        <s v="2.2.7.1.02"/>
        <s v="2.2.7.1.06"/>
        <s v="2.2.7.1.07"/>
        <s v="2.2.7.2.01"/>
        <s v="2.2.7.2.02"/>
        <s v="2.2.7.2.05"/>
        <s v="2.2.7.2.06"/>
        <s v="2.2.7.2.07"/>
        <s v="2.2.7.2.08"/>
        <s v="2.2.8.2.01"/>
        <s v="2.2.8.5.01"/>
        <s v="2.2.8.5.02"/>
        <s v="2.2.8.5.03"/>
        <s v="2.2.8.6.01"/>
        <s v="2.2.8.6.02"/>
        <s v="2.2.8.7.02"/>
        <s v="2.2.8.7.04"/>
        <s v="2.2.8.7.05"/>
        <s v="2.2.8.7.06"/>
        <s v="2.2.8.8.01"/>
        <s v="2.2.9.1.01"/>
        <s v="2.2.9.2.01"/>
        <s v="2.2.9.2.03"/>
        <s v="2.3.1.1.01"/>
        <s v="2.3.1.3.03"/>
        <s v="2.3.2.2.01"/>
        <s v="2.3.2.3.01"/>
        <s v="2.3.3.1.01"/>
        <s v="2.3.3.2.01"/>
        <s v="2.3.3.4.01"/>
        <s v="2.3.4.1.01"/>
        <s v="2.3.5.3.01"/>
        <s v="2.3.6.3.04"/>
        <s v="2.3.6.3.06"/>
        <s v="2.3.7.1.01"/>
        <s v="2.3.7.1.02"/>
        <s v="2.3.7.2.03"/>
        <s v="2.3.7.2.06"/>
        <s v="2.3.7.2.99"/>
        <s v="2.3.9.1.01"/>
        <s v="2.3.9.2.01"/>
        <s v="2.3.9.3.01"/>
        <s v="2.3.9.5.01"/>
        <s v="2.3.9.6.01"/>
        <s v="2.3.9.8.01"/>
        <s v="2.3.9.8.02"/>
        <s v="2.3.9.9.01"/>
        <s v="2.3.9.9.04"/>
        <s v="2.3.9.9.05"/>
        <s v="2.4.1.2.02"/>
        <s v="2.4.1.6.05"/>
        <s v="2.4.7.2.01"/>
        <s v="2.6.1.1.01"/>
        <s v="2.6.1.3.01"/>
        <s v="2.6.1.4.01"/>
        <s v="2.6.1.9.01"/>
        <s v="2.6.3.1.01"/>
        <s v="2.6.5.2.01"/>
        <s v="2.6.5.4.01"/>
        <s v="2.6.5.5.01"/>
        <s v="2.6.5.6.01"/>
        <s v="2.6.5.7.01"/>
        <s v="2.6.5.8.01"/>
        <s v="2.6.6.2.01"/>
        <s v="2.7.1.2.01"/>
        <s v="2.2.4.3.01"/>
        <s v="2.2.5.1.02"/>
        <s v="2.6.9.2.01"/>
        <m/>
      </sharedItems>
    </cacheField>
    <cacheField name="Ref CCP Aux" numFmtId="0">
      <sharedItems containsBlank="1" count="111">
        <s v="Sueldos empleados fijos"/>
        <s v="Periodo probatorio de ingreso a carrera"/>
        <s v="Empleados temporales"/>
        <s v="Personal de carácter eventual"/>
        <s v="Interinato"/>
        <s v="Sueldo Anual No. 13"/>
        <s v="Prestaciones económicas"/>
        <s v="Proporción de vacaciones no disfrutadas"/>
        <s v="Compensación por gastos de alimentación"/>
        <s v="Pago de horas extraordinarias"/>
        <s v="Prima de transporte"/>
        <s v="Compensación servicios de seguridad"/>
        <s v="Incentivo por Rendimiento Individual"/>
        <s v="Bono por desempeño a servidores de carrera"/>
        <s v="Compensación por cumplimiento de indicadores del MAP"/>
        <s v="Dietas en el país"/>
        <s v="Gratificaciones por pasantías"/>
        <s v="Contribuciones al seguro de salud"/>
        <s v="Contribuciones al seguro de pensiones"/>
        <s v="Contribuciones al seguro de riesgo laboral"/>
        <s v="Teléfono local"/>
        <s v="Telefax y correos"/>
        <s v="Servicio de internet y televisión por cable"/>
        <s v="Energía eléctrica"/>
        <s v="Agua"/>
        <s v="Recolección de residuos"/>
        <s v="Publicidad y propaganda"/>
        <s v="Promoción y patrocinio"/>
        <s v="Publicaciones de avisos oficiales"/>
        <s v="Impresión, encuadernación y rotulación"/>
        <s v="Viáticos dentro del país"/>
        <s v="Viaticos fuera del país"/>
        <s v="Pasajes y gastos de transporte"/>
        <s v="Peaje"/>
        <s v="Alquileres y rentas de edificaciones y locales"/>
        <s v="Alquileres de equipos de transporte, tracción y elevación"/>
        <s v="Otros alquileres y arrendamientos por derechos de usos"/>
        <s v="Licencias Informáticas"/>
        <s v="Seguro de bienes inmuebles e infraestructura"/>
        <s v="Seguro de bienes muebles"/>
        <s v="Seguros de personas"/>
        <s v="Reparaciones y mantenimientos menores en edificaciones"/>
        <s v="Mantenimientos y reparaciones especiales"/>
        <s v="Mantenimiento y reparación de instalaciones eléctricas"/>
        <s v="Mantenimiento, reparación, servicios de pintura y sus derivados"/>
        <s v="Mantenimiento y reparación de mobiliarios y equipos de oficina"/>
        <s v="Mantenimiento y reparación de equipos tecnología e información"/>
        <s v="Mantenimiento y reparación de equipo de comunicación y audiovisuales"/>
        <s v="Mantenimiento y reparación de equipos de transporte, tracción y elevación"/>
        <s v="Mantenimiento y reparación de equipos industriales y producción"/>
        <s v="Servicios de mantenimiento, reparación, desmonte e instalación"/>
        <s v="Comisiones y gastos"/>
        <s v="Fumigación"/>
        <s v="Lavandería"/>
        <s v="Limpieza e higiene"/>
        <s v="Eventos generales"/>
        <s v="Festividades"/>
        <s v="Servicios jurídicos"/>
        <s v="Servicios de capacitación"/>
        <s v="Servicios de informática y sistemas computarizados"/>
        <s v="Otros servicios técnicos profesionales"/>
        <s v="Impuestos"/>
        <s v="Otras contrataciones de servicios"/>
        <s v="Servicios de alimentación"/>
        <s v="Servicios de Catering"/>
        <s v="Alimentos y bebidas para personas"/>
        <s v="Productos forestales"/>
        <s v="Acabados textiles"/>
        <s v="Prendas y accesorios de vestir"/>
        <s v="Papel de escritorio"/>
        <s v="Papel y cartón"/>
        <s v="Libros, revistas y periódicos"/>
        <s v="Productos medicinales para uso humano"/>
        <s v="Llantas y neumáticos"/>
        <s v="Herramientas menores"/>
        <s v="Productos metálicos"/>
        <s v="Gasolina"/>
        <s v="Gasoil"/>
        <s v="Productos químicos de uso personal y de laboratorios"/>
        <s v="Pinturas, lacas, barnices, diluyentes y absorbentes para pinturas"/>
        <s v="Otros productos químicos y conexos"/>
        <s v="Útiles y materiales de limpieza e higiene"/>
        <s v="Útiles  y materiales de escritorio, oficina e informática"/>
        <s v="Útiles menores médico, quirúrgicos o de laboratorio"/>
        <s v="Útiles de cocina y comedor"/>
        <s v="Productos eléctricos y afines"/>
        <s v="Repuestos"/>
        <s v="Accesorios"/>
        <s v="Productos y Utiles Varios  n.i.p"/>
        <s v="Productos y útiles de defensa y seguridad"/>
        <s v="Productos y útiles diversos"/>
        <s v="Ayudas y donaciones ocasionales a hogares y personas"/>
        <s v="Transferencias corrientes ocasionales a asociaciones sin fines de lucro"/>
        <s v="Transferencias corrientes a Organismos Internacionales"/>
        <s v="Muebles, equipos de oficina y estantería"/>
        <s v="Equipos de tecnología de la información y comunicación"/>
        <s v="Electrodomésticos"/>
        <s v="Otros Mobiliarios y Equipos no Identificados Precedentemente"/>
        <s v="Equipo médico y de laboratorio"/>
        <s v="Maquinaria y equipo industrial"/>
        <s v="Sistemas y equipos de climatización"/>
        <s v="Equipo de comunicación, telecomunicaciones y señalamiento"/>
        <s v="Equipo de generación eléctrica y a fines"/>
        <s v="Máquinas-herramientas"/>
        <s v="Otros equipos"/>
        <s v="Equipos de seguridad"/>
        <s v="Obras para edificación no residencial"/>
        <s v="Almacenaje"/>
        <s v="Hospedaje"/>
        <s v="Edificios no residenciales"/>
        <m/>
      </sharedItems>
    </cacheField>
    <cacheField name="Cod.Ref CCP Concepto" numFmtId="0">
      <sharedItems containsBlank="1"/>
    </cacheField>
    <cacheField name="Ref CCP Concepto" numFmtId="0">
      <sharedItems containsBlank="1"/>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acheField>
    <cacheField name="Producto" numFmtId="0">
      <sharedItems containsBlank="1"/>
    </cacheField>
    <cacheField name="Cod.Programa" numFmtId="0">
      <sharedItems containsBlank="1"/>
    </cacheField>
    <cacheField name="Programa" numFmtId="0">
      <sharedItems containsBlank="1"/>
    </cacheField>
    <cacheField name="Modificación Aprobada" numFmtId="0">
      <sharedItems containsString="0" containsBlank="1" containsNumber="1" minValue="-6305549" maxValue="21828000"/>
    </cacheField>
    <cacheField name="Pres. Inicial" numFmtId="0">
      <sharedItems containsString="0" containsBlank="1" containsNumber="1" containsInteger="1" minValue="0" maxValue="85206000"/>
    </cacheField>
    <cacheField name="Pres. Vigente Aprobado" numFmtId="0">
      <sharedItems containsString="0" containsBlank="1" containsNumber="1" minValue="10000" maxValue="82100000"/>
    </cacheField>
    <cacheField name="Total Compromiso" numFmtId="0">
      <sharedItems containsString="0" containsBlank="1" containsNumber="1" minValue="0" maxValue="26732000"/>
    </cacheField>
    <cacheField name="Total Devengado" numFmtId="0">
      <sharedItems containsString="0" containsBlank="1" containsNumber="1" minValue="0" maxValue="26614000"/>
    </cacheField>
    <cacheField name="Total Librado" numFmtId="0">
      <sharedItems containsString="0" containsBlank="1" containsNumber="1" minValue="0" maxValue="26614000"/>
    </cacheField>
    <cacheField name="Total Pagado" numFmtId="0">
      <sharedItems containsString="0" containsBlank="1" containsNumber="1" minValue="0" maxValue="26614000"/>
    </cacheField>
    <cacheField name="Total Preventivo" numFmtId="0">
      <sharedItems containsString="0" containsBlank="1" containsNumber="1" minValue="0" maxValue="26732000"/>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Juan Diaz" refreshedDate="45308.489247916666" createdVersion="6" refreshedVersion="6" minRefreshableVersion="3" recordCount="218">
  <cacheSource type="worksheet">
    <worksheetSource name="Tabla2"/>
  </cacheSource>
  <cacheFields count="20">
    <cacheField name="No" numFmtId="0">
      <sharedItems containsSemiMixedTypes="0" containsString="0" containsNumber="1" minValue="1" maxValue="216.80860215053801"/>
    </cacheField>
    <cacheField name="Código" numFmtId="0">
      <sharedItems/>
    </cacheField>
    <cacheField name="Productos " numFmtId="0">
      <sharedItems/>
    </cacheField>
    <cacheField name="Actividades Programables Presupuestables" numFmtId="0">
      <sharedItems/>
    </cacheField>
    <cacheField name="Presupuesto" numFmtId="44">
      <sharedItems containsSemiMixedTypes="0" containsString="0" containsNumber="1" containsInteger="1" minValue="0" maxValue="262483500"/>
    </cacheField>
    <cacheField name="Código de actividad" numFmtId="0">
      <sharedItems/>
    </cacheField>
    <cacheField name="T1" numFmtId="0">
      <sharedItems containsString="0" containsBlank="1" containsNumber="1" containsInteger="1" minValue="1" maxValue="3"/>
    </cacheField>
    <cacheField name="T2" numFmtId="0">
      <sharedItems containsString="0" containsBlank="1" containsNumber="1" containsInteger="1" minValue="1" maxValue="3"/>
    </cacheField>
    <cacheField name="T3" numFmtId="0">
      <sharedItems containsString="0" containsBlank="1" containsNumber="1" containsInteger="1" minValue="1" maxValue="3"/>
    </cacheField>
    <cacheField name="T4" numFmtId="0">
      <sharedItems containsString="0" containsBlank="1" containsNumber="1" containsInteger="1" minValue="1" maxValue="3"/>
    </cacheField>
    <cacheField name="Total de Acciones " numFmtId="0">
      <sharedItems containsSemiMixedTypes="0" containsString="0" containsNumber="1" containsInteger="1" minValue="0" maxValue="12"/>
    </cacheField>
    <cacheField name="Medio de Verificación 1" numFmtId="0">
      <sharedItems containsBlank="1"/>
    </cacheField>
    <cacheField name="Medio de Verificación 2" numFmtId="0">
      <sharedItems containsBlank="1"/>
    </cacheField>
    <cacheField name="Medio de Verificación 3" numFmtId="0">
      <sharedItems containsBlank="1"/>
    </cacheField>
    <cacheField name="Responsable " numFmtId="0">
      <sharedItems containsBlank="1" count="21">
        <s v="DPD"/>
        <s v="DCOM"/>
        <m/>
        <s v="DRRHH"/>
        <s v="DTIC"/>
        <s v="DPRL"/>
        <s v="DRA"/>
        <s v="OAI"/>
        <s v="DPSFS"/>
        <s v="DJUR"/>
        <s v="DPSVDS"/>
        <s v="CG"/>
        <s v="DEMD"/>
        <s v="DF"/>
        <s v="DADM"/>
        <s v="GG"/>
        <s v="DJ" u="1"/>
        <s v="DSFS" u="1"/>
        <s v="DSRL" u="1"/>
        <s v="DSVDS" u="1"/>
        <s v="SA" u="1"/>
      </sharedItems>
    </cacheField>
    <cacheField name="Departamento" numFmtId="0">
      <sharedItems containsBlank="1"/>
    </cacheField>
    <cacheField name="Estado T1" numFmtId="44">
      <sharedItems containsNonDate="0" containsString="0" containsBlank="1"/>
    </cacheField>
    <cacheField name="Estado T2" numFmtId="44">
      <sharedItems containsNonDate="0" containsString="0" containsBlank="1"/>
    </cacheField>
    <cacheField name="Estado T3" numFmtId="44">
      <sharedItems containsNonDate="0" containsString="0" containsBlank="1"/>
    </cacheField>
    <cacheField name="Estado T3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Juan Diaz" refreshedDate="45308.489279398149" createdVersion="6" refreshedVersion="6" minRefreshableVersion="3" recordCount="90">
  <cacheSource type="worksheet">
    <worksheetSource ref="F5:N95" sheet="Productos"/>
  </cacheSource>
  <cacheFields count="9">
    <cacheField name="Área" numFmtId="0">
      <sharedItems containsBlank="1" count="17">
        <s v="DPD"/>
        <s v="DCOM"/>
        <s v="DRRHH"/>
        <s v="DTIC"/>
        <s v="DRA"/>
        <s v="OAI"/>
        <s v="SA"/>
        <s v="DPSFS"/>
        <s v="DJUR"/>
        <s v="DPSVDS"/>
        <s v="CG"/>
        <s v="DEMD"/>
        <s v="DF"/>
        <s v="DPRL"/>
        <s v="DADM"/>
        <m/>
        <s v="GG"/>
      </sharedItems>
    </cacheField>
    <cacheField name="CODG" numFmtId="0">
      <sharedItems/>
    </cacheField>
    <cacheField name="Línea estratégica" numFmtId="0">
      <sharedItems containsBlank="1"/>
    </cacheField>
    <cacheField name="Línea2" numFmtId="0">
      <sharedItems/>
    </cacheField>
    <cacheField name="Código objetivo objetivo" numFmtId="0">
      <sharedItems/>
    </cacheField>
    <cacheField name="Objetivo2" numFmtId="0">
      <sharedItems containsBlank="1"/>
    </cacheField>
    <cacheField name="Resultado Esperado2" numFmtId="0">
      <sharedItems longText="1"/>
    </cacheField>
    <cacheField name="Productos" numFmtId="0">
      <sharedItems/>
    </cacheField>
    <cacheField name="CODG2"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elissa Cabrera" refreshedDate="45127.632100462964" createdVersion="6" refreshedVersion="6" minRefreshableVersion="3" recordCount="13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ount="116">
        <s v="2.1.1.1.01"/>
        <s v="2.1.1.2.05"/>
        <s v="2.1.1.2.08"/>
        <s v="2.1.1.2.09"/>
        <s v="2.1.1.2.11"/>
        <s v="2.1.1.4.01"/>
        <s v="2.1.1.5.01"/>
        <s v="2.1.1.5.04"/>
        <s v="2.1.2.2.01"/>
        <s v="2.1.2.2.03"/>
        <s v="2.1.2.2.04"/>
        <s v="2.1.2.2.05"/>
        <s v="2.1.2.2.06"/>
        <s v="2.1.2.2.09"/>
        <s v="2.1.2.2.10"/>
        <s v="2.1.3.1.01"/>
        <s v="2.1.4.2.02"/>
        <s v="2.1.5.1.01"/>
        <s v="2.1.5.2.01"/>
        <s v="2.1.5.3.01"/>
        <s v="2.2.1.3.01"/>
        <s v="2.2.1.4.01"/>
        <s v="2.2.1.5.01"/>
        <s v="2.2.1.6.01"/>
        <s v="2.2.1.7.01"/>
        <s v="2.2.1.8.01"/>
        <s v="2.2.2.1.01"/>
        <s v="2.2.2.1.02"/>
        <s v="2.2.2.1.03"/>
        <s v="2.2.2.2.01"/>
        <s v="2.2.3.1.01"/>
        <s v="2.2.3.2.01"/>
        <s v="2.2.4.1.01"/>
        <s v="2.2.4.4.01"/>
        <s v="2.2.5.1.01"/>
        <s v="2.2.5.4.01"/>
        <s v="2.2.5.8.01"/>
        <s v="2.2.5.9.01"/>
        <s v="2.2.6.1.01"/>
        <s v="2.2.6.2.01"/>
        <s v="2.2.6.3.01"/>
        <s v="2.2.7.1.01"/>
        <s v="2.2.7.1.02"/>
        <s v="2.2.7.1.06"/>
        <s v="2.2.7.1.07"/>
        <s v="2.2.7.2.01"/>
        <s v="2.2.7.2.02"/>
        <s v="2.2.7.2.05"/>
        <s v="2.2.7.2.06"/>
        <s v="2.2.7.2.07"/>
        <s v="2.2.7.2.08"/>
        <s v="2.2.8.2.01"/>
        <s v="2.2.8.5.01"/>
        <s v="2.2.8.5.02"/>
        <s v="2.2.8.5.03"/>
        <s v="2.2.8.6.01"/>
        <s v="2.2.8.6.02"/>
        <s v="2.2.8.7.01"/>
        <s v="2.2.8.7.02"/>
        <s v="2.2.8.7.04"/>
        <s v="2.2.8.7.05"/>
        <s v="2.2.8.7.06"/>
        <s v="2.2.8.8.01"/>
        <s v="2.2.9.1.01"/>
        <s v="2.2.9.2.01"/>
        <s v="2.2.9.2.03"/>
        <s v="2.3.1.1.01"/>
        <s v="2.3.1.3.03"/>
        <s v="2.3.2.2.01"/>
        <s v="2.3.2.3.01"/>
        <s v="2.3.3.1.01"/>
        <s v="2.3.3.2.01"/>
        <s v="2.3.3.4.01"/>
        <s v="2.3.4.1.01"/>
        <s v="2.3.5.3.01"/>
        <s v="2.3.5.5.01"/>
        <s v="2.3.6.3.04"/>
        <s v="2.3.6.3.06"/>
        <s v="2.3.7.1.01"/>
        <s v="2.3.7.1.02"/>
        <s v="2.3.7.2.03"/>
        <s v="2.3.7.2.06"/>
        <s v="2.3.7.2.99"/>
        <s v="2.3.9.1.01"/>
        <s v="2.3.9.2.01"/>
        <s v="2.3.9.3.01"/>
        <s v="2.3.9.5.01"/>
        <s v="2.3.9.6.01"/>
        <s v="2.3.9.8.01"/>
        <s v="2.3.9.8.02"/>
        <s v="2.3.9.9.01"/>
        <s v="2.3.9.9.04"/>
        <s v="2.3.9.9.05"/>
        <s v="2.4.1.2.02"/>
        <s v="2.4.1.6.05"/>
        <s v="2.4.7.2.01"/>
        <s v="2.6.1.1.01"/>
        <s v="2.6.1.3.01"/>
        <s v="2.6.1.4.01"/>
        <s v="2.6.1.9.01"/>
        <s v="2.6.3.1.01"/>
        <s v="2.6.5.2.01"/>
        <s v="2.6.5.4.01"/>
        <s v="2.6.5.4.02"/>
        <s v="2.6.5.5.01"/>
        <s v="2.6.5.6.01"/>
        <s v="2.6.5.7.01"/>
        <s v="2.6.5.8.01"/>
        <s v="2.6.6.2.01"/>
        <s v="2.7.1.2.01"/>
        <s v="2.2.4.2.01"/>
        <s v="2.2.4.3.01"/>
        <s v="2.2.5.1.02"/>
        <s v="2.2.8.3.01"/>
        <s v="2.6.9.2.01"/>
        <m/>
      </sharedItems>
    </cacheField>
    <cacheField name="Ref CCP Aux" numFmtId="0">
      <sharedItems containsBlank="1" count="116">
        <s v="Sueldos empleados fijos"/>
        <s v="Periodo probatorio de ingreso a carrera"/>
        <s v="Empleados temporales"/>
        <s v="Personal de carácter eventual"/>
        <s v="Interinato"/>
        <s v="Sueldo Anual No. 13"/>
        <s v="Prestaciones económicas"/>
        <s v="Proporción de vacaciones no disfrutadas"/>
        <s v="Compensación por gastos de alimentación"/>
        <s v="Pago de horas extraordinarias"/>
        <s v="Prima de transporte"/>
        <s v="Compensación servicios de seguridad"/>
        <s v="Incentivo por Rendimiento Individual"/>
        <s v="Bono por desempeño a servidores de carrera"/>
        <s v="Compensación por cumplimiento de indicadores del MAP"/>
        <s v="Dietas en el país"/>
        <s v="Gratificaciones por pasantías"/>
        <s v="Contribuciones al seguro de salud"/>
        <s v="Contribuciones al seguro de pensiones"/>
        <s v="Contribuciones al seguro de riesgo laboral"/>
        <s v="Teléfono local"/>
        <s v="Telefax y correos"/>
        <s v="Servicio de internet y televisión por cable"/>
        <s v="Energía eléctrica"/>
        <s v="Agua"/>
        <s v="Recolección de residuos"/>
        <s v="Publicidad y propaganda"/>
        <s v="Promoción y patrocinio"/>
        <s v="Publicaciones de avisos oficiales"/>
        <s v="Impresión, encuadernación y rotulación"/>
        <s v="Viáticos dentro del país"/>
        <s v="Viaticos fuera del país"/>
        <s v="Pasajes y gastos de transporte"/>
        <s v="Peaje"/>
        <s v="Alquileres y rentas de edificaciones y locales"/>
        <s v="Alquileres de equipos de transporte, tracción y elevación"/>
        <s v="Otros alquileres y arrendamientos por derechos de usos"/>
        <s v="Licencias Informáticas"/>
        <s v="Seguro de bienes inmuebles e infraestructura"/>
        <s v="Seguro de bienes muebles"/>
        <s v="Seguros de personas"/>
        <s v="Reparaciones y mantenimientos menores en edificaciones"/>
        <s v="Mantenimientos y reparaciones especiales"/>
        <s v="Mantenimiento y reparación de instalaciones eléctricas"/>
        <s v="Mantenimiento, reparación, servicios de pintura y sus derivados"/>
        <s v="Mantenimiento y reparación de mobiliarios y equipos de oficina"/>
        <s v="Mantenimiento y reparación de equipos tecnología e información"/>
        <s v="Mantenimiento y reparación de equipo de comunicación y audiovisuales"/>
        <s v="Mantenimiento y reparación de equipos de transporte, tracción y elevación"/>
        <s v="Mantenimiento y reparación de equipos industriales y producción"/>
        <s v="Servicios de mantenimiento, reparación, desmonte e instalación"/>
        <s v="Comisiones y gastos"/>
        <s v="Fumigación"/>
        <s v="Lavandería"/>
        <s v="Limpieza e higiene"/>
        <s v="Eventos generales"/>
        <s v="Festividades"/>
        <s v="Servicios técnicos y profesionales"/>
        <s v="Servicios jurídicos"/>
        <s v="Servicios de capacitación"/>
        <s v="Servicios de informática y sistemas computarizados"/>
        <s v="Otros servicios técnicos profesionales"/>
        <s v="Impuestos"/>
        <s v="Otras contrataciones de servicios"/>
        <s v="Servicios de alimentación"/>
        <s v="Servicios de Catering"/>
        <s v="Alimentos y bebidas para personas"/>
        <s v="Productos forestales"/>
        <s v="Acabados textiles"/>
        <s v="Prendas y accesorios de vestir"/>
        <s v="Papel de escritorio"/>
        <s v="Papel y cartón"/>
        <s v="Libros, revistas y periódicos"/>
        <s v="Productos medicinales para uso humano"/>
        <s v="Llantas y neumáticos"/>
        <s v="Plástico"/>
        <s v="Herramientas menores"/>
        <s v="Productos metálicos"/>
        <s v="Gasolina"/>
        <s v="Gasoil"/>
        <s v="Productos químicos de uso personal y de laboratorios"/>
        <s v="Pinturas, lacas, barnices, diluyentes y absorbentes para pinturas"/>
        <s v="Otros productos químicos y conexos"/>
        <s v="Útiles y materiales de limpieza e higiene"/>
        <s v="Útiles  y materiales de escritorio, oficina e informática"/>
        <s v="Útiles menores médico, quirúrgicos o de laboratorio"/>
        <s v="Útiles de cocina y comedor"/>
        <s v="Productos eléctricos y afines"/>
        <s v="Repuestos"/>
        <s v="Accesorios"/>
        <s v="Productos y Utiles Varios  n.i.p"/>
        <s v="Productos y útiles de defensa y seguridad"/>
        <s v="Productos y útiles diversos"/>
        <s v="Ayudas y donaciones ocasionales a hogares y personas"/>
        <s v="Transferencias corrientes ocasionales a asociaciones sin fines de lucro"/>
        <s v="Transferencias corrientes a Organismos Internacionales"/>
        <s v="Muebles, equipos de oficina y estantería"/>
        <s v="Equipos de tecnología de la información y comunicación"/>
        <s v="Electrodomésticos"/>
        <s v="Otros Mobiliarios y Equipos no Identificados Precedentemente"/>
        <s v="Equipo médico y de laboratorio"/>
        <s v="Maquinaria y equipo industrial"/>
        <s v="Sistemas y equipos de climatización"/>
        <s v="Equipos de climatización"/>
        <s v="Equipo de comunicación, telecomunicaciones y señalamiento"/>
        <s v="Equipo de generación eléctrica y a fines"/>
        <s v="Máquinas-herramientas"/>
        <s v="Otros equipos"/>
        <s v="Equipos de seguridad"/>
        <s v="Obras para edificación no residencial"/>
        <s v="Fletes"/>
        <s v="Almacenaje"/>
        <s v="Hospedaje"/>
        <s v="Servicios sanitarios médicos y veterinarios"/>
        <s v="Edificios no residenciales"/>
        <m/>
      </sharedItems>
    </cacheField>
    <cacheField name="Cod.Ref CCP Concepto" numFmtId="0">
      <sharedItems containsBlank="1"/>
    </cacheField>
    <cacheField name="Ref CCP Concepto" numFmtId="0">
      <sharedItems containsBlank="1"/>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acheField>
    <cacheField name="Producto" numFmtId="0">
      <sharedItems containsBlank="1"/>
    </cacheField>
    <cacheField name="Cod.Programa" numFmtId="0">
      <sharedItems containsBlank="1"/>
    </cacheField>
    <cacheField name="Programa" numFmtId="0">
      <sharedItems containsBlank="1"/>
    </cacheField>
    <cacheField name="Modificación Aprobada" numFmtId="0">
      <sharedItems containsString="0" containsBlank="1" containsNumber="1" minValue="-10134049" maxValue="14740000"/>
    </cacheField>
    <cacheField name="Pres. Inicial" numFmtId="0">
      <sharedItems containsString="0" containsBlank="1" containsNumber="1" containsInteger="1" minValue="0" maxValue="85206000"/>
    </cacheField>
    <cacheField name="Pres. Vigente Aprobado" numFmtId="0">
      <sharedItems containsString="0" containsBlank="1" containsNumber="1" minValue="0" maxValue="83942000"/>
    </cacheField>
    <cacheField name="Total Compromiso" numFmtId="0">
      <sharedItems containsString="0" containsBlank="1" containsNumber="1" minValue="0" maxValue="48151000"/>
    </cacheField>
    <cacheField name="Total Devengado" numFmtId="0">
      <sharedItems containsString="0" containsBlank="1" containsNumber="1" minValue="0" maxValue="47938000"/>
    </cacheField>
    <cacheField name="Total Librado" numFmtId="0">
      <sharedItems containsString="0" containsBlank="1" containsNumber="1" minValue="0" maxValue="47938000"/>
    </cacheField>
    <cacheField name="Total Pagado" numFmtId="0">
      <sharedItems containsString="0" containsBlank="1" containsNumber="1" minValue="0" maxValue="47938000"/>
    </cacheField>
    <cacheField name="Total Preventivo" numFmtId="0">
      <sharedItems containsString="0" containsBlank="1" containsNumber="1" minValue="0" maxValue="48151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Juan Diaz" refreshedDate="45306.374600000003" createdVersion="6" refreshedVersion="6" minRefreshableVersion="3" recordCount="142">
  <cacheSource type="worksheet">
    <worksheetSource ref="B3:U143" sheet="Formulario PPGR3 v6"/>
  </cacheSource>
  <cacheFields count="20">
    <cacheField name="Solicitante" numFmtId="0">
      <sharedItems count="13">
        <s v="CG"/>
        <s v="DADM"/>
        <s v="DCOM"/>
        <s v="DEMD"/>
        <s v="DF"/>
        <s v="DPD"/>
        <s v="DPRL"/>
        <s v="DPSFS"/>
        <s v="DRRHH"/>
        <s v="DRA"/>
        <s v="DTIC"/>
        <s v="GG"/>
        <s v="DPSVDS"/>
      </sharedItems>
    </cacheField>
    <cacheField name="Código de actividad" numFmtId="0">
      <sharedItems/>
    </cacheField>
    <cacheField name="Actividad POA" numFmtId="0">
      <sharedItems count="36">
        <s v="Ejecución del Plan de Auditoria TSS 2023"/>
        <s v="Registrar y ejecutar pagos de servicios básicos institucionales"/>
        <s v="Elaborar y registrar los contratos, addendum, acuerdos y/o convenio (si aplica) de la institución. "/>
        <s v="Gestión de comunicación externa"/>
        <s v="Plan protocolo institucional de las actividades del CNSS."/>
        <s v="Evaluar, calificar, dictaminar, revisar y  notificar las solicitudes de evaluación medica"/>
        <s v="Gestión de la ejecución presupuestaria 2024"/>
        <s v="Realizar mesa de negociación técnica"/>
        <s v="Ejecución del  Plan de Capacitación Institucional"/>
        <s v="Contratar empresa consultora para la Formulación PES 2025-2029"/>
        <s v=" Elaborar Memoria SDSS 2025"/>
        <s v="Socialización documentos oficiales POA PACC 2025"/>
        <s v="Renovación de membresías con Organismos Internacionales"/>
        <s v="Elaboración de datos abiertos del SDSS"/>
        <s v="Gestión de Representación en reuniones, asambleas, actividades y/o eventos de índole internacional"/>
        <s v="Diseñar la acción formativa en materia de Sensibilización de SRL a los estudiantes y facilitadores del sistema educativo"/>
        <s v="Ejecutar plan de sensibilización del SRL relativo a las domesticas"/>
        <s v="Ejecutar plan de sensibilización del SRL"/>
        <s v="Seguimiento al cumplimientos de las resoluciones emitidas por las comisiones"/>
        <s v="Participar o impartir acciones formativas en espacios institucionales o externos"/>
        <s v="Gestionar acciones de sensibilización relativos al SFS"/>
        <s v="Coordinar las Acciones del Comité Administrador de las NOBACI-CNSS y gestionar la actualización del conocimiento de las NOBACI. "/>
        <s v="Gestionar pagos nominales"/>
        <s v="Ejecutar actividades de fortalecimiento institucional"/>
        <s v="Procesar nominas, bonificaciones y gratificaciones institucionales"/>
        <s v="Gestionar licenciamiento de software y equipos de continuidad"/>
        <s v="Realizar el Programa de Pasantías. "/>
        <s v="Ejecutar programas de Diplomados en Seguridad Social a través de las instituciones aliadas "/>
        <s v="Elaborar plan estratégico de comunicación para difundir la cultura en seguridad social"/>
        <s v="Monitorear los procesos organizacionales documentos"/>
        <s v="Gestionar  auditoría Externa"/>
        <s v="Agendar las reuniones ordinarias y extraordinarias del Pleno del CNSS"/>
        <s v="Ejecutar las responsabilidades establecidas en el Art 26."/>
        <s v="Ejecutar Plan de Apoyo al Comité Nacional de Transversalización de Genero"/>
        <s v="Apoyo técnico y/o pedagógico con la ejecución de Acciones de acciones formativa en materia de SVDS"/>
        <s v="Representar al CNSS ante organismos nacionales"/>
      </sharedItems>
    </cacheField>
    <cacheField name="ARTÍCULO  (bien / servicio)" numFmtId="0">
      <sharedItems containsBlank="1" containsMixedTypes="1" containsNumber="1" containsInteger="1" minValue="440000" maxValue="15267500"/>
    </cacheField>
    <cacheField name="Unidad de Medida" numFmtId="0">
      <sharedItems/>
    </cacheField>
    <cacheField name="Cantidad de Insumos" numFmtId="0">
      <sharedItems containsSemiMixedTypes="0" containsString="0" containsNumber="1" containsInteger="1" minValue="1" maxValue="45"/>
    </cacheField>
    <cacheField name="Precio Unitario" numFmtId="0">
      <sharedItems containsString="0" containsBlank="1" containsNumber="1" minValue="0" maxValue="88000000"/>
    </cacheField>
    <cacheField name="Escenario C" numFmtId="44">
      <sharedItems containsSemiMixedTypes="0" containsString="0" containsNumber="1" minValue="0" maxValue="88000000" count="63">
        <n v="0"/>
        <n v="2300000"/>
        <n v="30000"/>
        <n v="4380000"/>
        <n v="7000000"/>
        <n v="157000"/>
        <n v="155000"/>
        <n v="800000"/>
        <n v="10000"/>
        <n v="18000000"/>
        <n v="2500000"/>
        <n v="1400000"/>
        <n v="4500000"/>
        <n v="8000000"/>
        <n v="350000"/>
        <n v="300000"/>
        <n v="250000"/>
        <n v="1500000"/>
        <n v="100000"/>
        <n v="500000"/>
        <n v="700000"/>
        <n v="200000"/>
        <n v="1000000"/>
        <n v="80000"/>
        <n v="4000000"/>
        <n v="221730"/>
        <n v="150000"/>
        <n v="3000000"/>
        <n v="60000"/>
        <n v="50000"/>
        <n v="850000"/>
        <n v="15000"/>
        <n v="2200000"/>
        <n v="2000000"/>
        <n v="25000000"/>
        <n v="180000"/>
        <n v="2700000"/>
        <n v="88000000"/>
        <n v="260000"/>
        <n v="83800000"/>
        <n v="1750000"/>
        <n v="15267500"/>
        <n v="320000"/>
        <n v="280000"/>
        <n v="8400000"/>
        <n v="440000"/>
        <n v="14598500"/>
        <n v="12600000"/>
        <n v="12900000"/>
        <n v="1600000"/>
        <n v="11800000"/>
        <n v="270000"/>
        <n v="12000000"/>
        <n v="10000000" u="1"/>
        <n v="600000" u="1"/>
        <n v="130000" u="1"/>
        <n v="4200000" u="1"/>
        <n v="3300000" u="1"/>
        <n v="26500000" u="1"/>
        <n v="18000" u="1"/>
        <n v="9400000" u="1"/>
        <n v="55000.000000000007" u="1"/>
        <n v="1200000" u="1"/>
      </sharedItems>
    </cacheField>
    <cacheField name="Escenario B" numFmtId="44">
      <sharedItems containsString="0" containsBlank="1" containsNumber="1" minValue="0" maxValue="88000000"/>
    </cacheField>
    <cacheField name="Escenario D" numFmtId="44">
      <sharedItems containsSemiMixedTypes="0" containsString="0" containsNumber="1" minValue="0" maxValue="88000000"/>
    </cacheField>
    <cacheField name="Escenario A" numFmtId="44">
      <sharedItems containsSemiMixedTypes="0" containsString="0" containsNumber="1" minValue="0" maxValue="88000000"/>
    </cacheField>
    <cacheField name="Trimestre" numFmtId="0">
      <sharedItems containsMixedTypes="1" containsNumber="1" containsInteger="1" minValue="1" maxValue="2" count="6">
        <s v="T2"/>
        <s v="T1"/>
        <s v="A"/>
        <s v="T3"/>
        <n v="2"/>
        <n v="1" u="1"/>
      </sharedItems>
    </cacheField>
    <cacheField name="Código de articulo" numFmtId="0">
      <sharedItems containsString="0" containsBlank="1" containsNumber="1" containsInteger="1" minValue="10161707" maxValue="91111502"/>
    </cacheField>
    <cacheField name="Articulo" numFmtId="0">
      <sharedItems containsBlank="1" containsMixedTypes="1" containsNumber="1" containsInteger="1" minValue="80101504" maxValue="90101603"/>
    </cacheField>
    <cacheField name="Código Presupuestario" numFmtId="0">
      <sharedItems/>
    </cacheField>
    <cacheField name="Aux Pre" numFmtId="0">
      <sharedItems/>
    </cacheField>
    <cacheField name="Fuente de Financiamiento" numFmtId="0">
      <sharedItems containsMixedTypes="1" containsNumber="1" containsInteger="1" minValue="100" maxValue="121"/>
    </cacheField>
    <cacheField name="Tipo de gasto" numFmtId="0">
      <sharedItems/>
    </cacheField>
    <cacheField name="Producto" numFmtId="0">
      <sharedItems containsMixedTypes="1" containsNumber="1" containsInteger="1" minValue="6658" maxValue="6710"/>
    </cacheField>
    <cacheField name="Est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Juan Diaz" refreshedDate="45307.621597337966" createdVersion="8" refreshedVersion="8" minRefreshableVersion="3" recordCount="155">
  <cacheSource type="worksheet">
    <worksheetSource ref="I3:T155" sheet="Formulario PPGR3 v6"/>
  </cacheSource>
  <cacheFields count="12">
    <cacheField name="Escenario C" numFmtId="44">
      <sharedItems containsSemiMixedTypes="0" containsString="0" containsNumber="1" containsInteger="1" minValue="0" maxValue="88000000"/>
    </cacheField>
    <cacheField name="Escenario B" numFmtId="44">
      <sharedItems containsString="0" containsBlank="1" containsNumber="1" minValue="0" maxValue="88000000"/>
    </cacheField>
    <cacheField name="Escenario D" numFmtId="44">
      <sharedItems containsString="0" containsBlank="1" containsNumber="1" minValue="0" maxValue="88000000"/>
    </cacheField>
    <cacheField name="Escenario A" numFmtId="44">
      <sharedItems containsString="0" containsBlank="1" containsNumber="1" minValue="0" maxValue="88000000"/>
    </cacheField>
    <cacheField name="Trimestre" numFmtId="0">
      <sharedItems/>
    </cacheField>
    <cacheField name="Código de articulo" numFmtId="0">
      <sharedItems containsBlank="1" containsMixedTypes="1" containsNumber="1" containsInteger="1" minValue="80101504" maxValue="90101603"/>
    </cacheField>
    <cacheField name="Articulo" numFmtId="0">
      <sharedItems containsBlank="1" containsMixedTypes="1" containsNumber="1" containsInteger="1" minValue="85101706" maxValue="90101603"/>
    </cacheField>
    <cacheField name="Código Presupuestario" numFmtId="0">
      <sharedItems/>
    </cacheField>
    <cacheField name="Aux Pre" numFmtId="0">
      <sharedItems/>
    </cacheField>
    <cacheField name="Fuente de Financiamiento" numFmtId="0">
      <sharedItems containsMixedTypes="1" containsNumber="1" containsInteger="1" minValue="100" maxValue="121"/>
    </cacheField>
    <cacheField name="Tipo de gasto" numFmtId="0">
      <sharedItems/>
    </cacheField>
    <cacheField name="Producto" numFmtId="0">
      <sharedItems containsMixedTypes="1" containsNumber="1" containsInteger="1" minValue="6658" maxValue="6710" count="3">
        <s v="Acción Común"/>
        <n v="6710"/>
        <n v="6658"/>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Juan Diaz" refreshedDate="45308.437160069443" createdVersion="8" refreshedVersion="6" minRefreshableVersion="3" recordCount="152">
  <cacheSource type="worksheet">
    <worksheetSource ref="B3:U155" sheet="Formulario PPGR3 v6"/>
  </cacheSource>
  <cacheFields count="20">
    <cacheField name="Solicitante" numFmtId="0">
      <sharedItems count="13">
        <s v="DADM"/>
        <s v="DCOM"/>
        <s v="DEMD"/>
        <s v="GG"/>
        <s v="DPD"/>
        <s v="DPRL"/>
        <s v="DPSFS"/>
        <s v="DRRHH"/>
        <s v="DRA"/>
        <s v="DTIC"/>
        <s v="DPSVDS"/>
        <s v="CG"/>
        <s v="DF" u="1"/>
      </sharedItems>
    </cacheField>
    <cacheField name="Código de actividad" numFmtId="0">
      <sharedItems/>
    </cacheField>
    <cacheField name="Actividad POA" numFmtId="0">
      <sharedItems/>
    </cacheField>
    <cacheField name="ARTÍCULO  (bien / servicio)" numFmtId="0">
      <sharedItems containsBlank="1"/>
    </cacheField>
    <cacheField name="Unidad de Medida" numFmtId="0">
      <sharedItems/>
    </cacheField>
    <cacheField name="Cantidad de Insumos" numFmtId="0">
      <sharedItems containsSemiMixedTypes="0" containsString="0" containsNumber="1" containsInteger="1" minValue="1" maxValue="45"/>
    </cacheField>
    <cacheField name="Precio Unitario" numFmtId="0">
      <sharedItems containsNonDate="0" containsString="0" containsBlank="1"/>
    </cacheField>
    <cacheField name="Escenario C" numFmtId="44">
      <sharedItems containsSemiMixedTypes="0" containsString="0" containsNumber="1" containsInteger="1" minValue="0" maxValue="88000000"/>
    </cacheField>
    <cacheField name="Escenario B" numFmtId="44">
      <sharedItems containsString="0" containsBlank="1" containsNumber="1" minValue="0" maxValue="88000000"/>
    </cacheField>
    <cacheField name="Escenario D" numFmtId="44">
      <sharedItems containsString="0" containsBlank="1" containsNumber="1" minValue="0" maxValue="88000000"/>
    </cacheField>
    <cacheField name="Escenario A" numFmtId="44">
      <sharedItems containsString="0" containsBlank="1" containsNumber="1" minValue="0" maxValue="88000000"/>
    </cacheField>
    <cacheField name="Trimestre" numFmtId="0">
      <sharedItems/>
    </cacheField>
    <cacheField name="Código de articulo" numFmtId="0">
      <sharedItems containsBlank="1" containsMixedTypes="1" containsNumber="1" containsInteger="1" minValue="80101504" maxValue="90101603"/>
    </cacheField>
    <cacheField name="Articulo" numFmtId="0">
      <sharedItems containsBlank="1" containsMixedTypes="1" containsNumber="1" containsInteger="1" minValue="85101706" maxValue="90101603"/>
    </cacheField>
    <cacheField name="Código Presupuestario" numFmtId="0">
      <sharedItems count="97">
        <s v="2.2.1.3.01"/>
        <s v="2.2.1.4.01"/>
        <s v="2.2.1.5.01"/>
        <s v="2.2.1.6.01"/>
        <s v="2.2.1.7.01"/>
        <s v="2.2.1.8.01"/>
        <s v="2.2.4.3.01"/>
        <s v="2.2.4.4.01"/>
        <s v="2.2.6.1.01"/>
        <s v="2.2.6.2.01"/>
        <s v="2.2.6.3.01"/>
        <s v="2.3.7.1.01"/>
        <s v="2.3.7.1.02"/>
        <s v="2.2.8.7.02"/>
        <s v="2.2.3.1.01"/>
        <s v="2.2.7.1.01"/>
        <s v="2.2.5.8.01"/>
        <s v="2.2.7.1.06"/>
        <s v="2.2.7.1.07"/>
        <s v="2.2.7.2.06"/>
        <s v="2.2.7.2.08"/>
        <s v="2.2.8.5.01"/>
        <s v="2.2.8.5.03"/>
        <s v="2.3.5.3.01"/>
        <s v="2.3.6.3.04"/>
        <s v="2.3.6.3.06"/>
        <s v="2.3.7.2.06"/>
        <s v="2.3.9.1.01"/>
        <s v="2.3.9.2.01"/>
        <s v="2.3.9.6.01"/>
        <s v="2.3.9.9.01"/>
        <s v="2.3.9.9.05"/>
        <s v="2.3.9.9.04"/>
        <s v="2.6.5.5.01"/>
        <s v="2.6.5.6.01"/>
        <s v="2.2.5.1.02"/>
        <s v="2.2.5.4.01"/>
        <s v="2.3.3.2.01"/>
        <s v="2.3.7.2.99"/>
        <s v="2.3.9.8.01"/>
        <s v="2.3.9.8.02"/>
        <s v="2.6.6.2.01"/>
        <s v="2.6.5.4.01"/>
        <s v="2.2.8.2.01"/>
        <s v="2.2.9.2.01"/>
        <s v="2.2.2.1.01"/>
        <s v="2.2.2.1.02"/>
        <s v="2.2.2.2.01"/>
        <s v="2.2.8.7.06"/>
        <s v="2.3.3.4.01"/>
        <s v="2.3.9.5.01"/>
        <s v="2.3.2.2.01"/>
        <s v="2.2.8.5.02"/>
        <s v="2.3.1.3.03"/>
        <s v="2.2.9.2.03"/>
        <s v="2.3.9.3.01"/>
        <s v="2.6.3.1.01"/>
        <s v="2.4.1.6.05"/>
        <s v="2.2.8.8.01"/>
        <s v="2.2.8.7.04"/>
        <s v="2.2.9.1.01"/>
        <s v="2.4.7.2.01"/>
        <s v="2.2.5.9.01"/>
        <s v="2.2.3.2.01"/>
        <s v="2.2.4.1.01"/>
        <s v="2.2.8.6.01"/>
        <s v="2.6.1.3.01"/>
        <s v="2.1.1.1.01"/>
        <s v="2.1.1.2.05"/>
        <s v="2.1.1.2.08"/>
        <s v="2.1.1.2.09"/>
        <s v="2.1.1.2.11"/>
        <s v="2.1.1.4.01"/>
        <s v="2.1.1.5.01"/>
        <s v="2.1.1.5.04"/>
        <s v="2.1.2.2.01"/>
        <s v="2.1.2.2.03"/>
        <s v="2.1.2.2.04"/>
        <s v="2.1.2.2.05"/>
        <s v="2.1.2.2.06"/>
        <s v="2.1.2.2.09"/>
        <s v="2.1.2.2.10"/>
        <s v="2.1.4.2.02"/>
        <s v="2.1.5.1.01"/>
        <s v="2.1.5.2.01"/>
        <s v="2.1.5.3.01"/>
        <s v="2.3.4.1.01"/>
        <s v="2.3.2.3.01"/>
        <s v="2.1.3.1.01"/>
        <s v="2.2.5.1.01"/>
        <s v="2.3.1.1.01"/>
        <s v="2.2.8.7.05"/>
        <s v="2.6.1.1.01"/>
        <s v="2.6.1.4.01"/>
        <s v="2.6.8.3.01" u="1"/>
        <s v="2.4.1.2.02" u="1"/>
        <s v="2.7.1.2.01" u="1"/>
      </sharedItems>
    </cacheField>
    <cacheField name="Aux Pre" numFmtId="0">
      <sharedItems/>
    </cacheField>
    <cacheField name="Fuente de Financiamiento" numFmtId="0">
      <sharedItems containsSemiMixedTypes="0" containsString="0" containsNumber="1" containsInteger="1" minValue="100" maxValue="121" count="2">
        <n v="100"/>
        <n v="121"/>
      </sharedItems>
    </cacheField>
    <cacheField name="Tipo de gasto" numFmtId="0">
      <sharedItems count="4">
        <s v="Gasto Adm"/>
        <s v="Pacc"/>
        <s v="Nomina"/>
        <s v="Proyecto"/>
      </sharedItems>
    </cacheField>
    <cacheField name="Producto" numFmtId="0">
      <sharedItems containsMixedTypes="1" containsNumber="1" containsInteger="1" minValue="6658" maxValue="6710"/>
    </cacheField>
    <cacheField name="Est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Juan Diaz" refreshedDate="45308.437528240742" createdVersion="8" refreshedVersion="6" minRefreshableVersion="3" recordCount="154">
  <cacheSource type="worksheet">
    <worksheetSource ref="B3:U158" sheet="Formulario PPGR3 v6"/>
  </cacheSource>
  <cacheFields count="20">
    <cacheField name="Solicitante" numFmtId="0">
      <sharedItems containsBlank="1" count="13">
        <s v="DADM"/>
        <s v="DCOM"/>
        <s v="DEMD"/>
        <s v="GG"/>
        <s v="DPD"/>
        <s v="DPRL"/>
        <s v="DPSFS"/>
        <s v="DRRHH"/>
        <s v="DRA"/>
        <s v="DTIC"/>
        <s v="DPSVDS"/>
        <s v="CG"/>
        <m/>
      </sharedItems>
    </cacheField>
    <cacheField name="Código de actividad" numFmtId="0">
      <sharedItems containsBlank="1"/>
    </cacheField>
    <cacheField name="Actividad POA" numFmtId="0">
      <sharedItems containsBlank="1" count="37">
        <s v="Registrar y ejecutar pagos de servicios básicos institucionales"/>
        <s v="Elaborar y registrar los contratos, addendum, acuerdos y/o convenio (si aplica) de la institución. "/>
        <s v="Gestión de comunicación externa"/>
        <s v="Plan protocolo institucional de las actividades del CNSS."/>
        <s v="Evaluar, calificar, dictaminar, revisar y  notificar las solicitudes de evaluación medica"/>
        <s v="Gestión de la ejecución presupuestaria 2024"/>
        <s v="Realizar mesa de negociación técnica"/>
        <s v="Ejecución del  Plan de Capacitación Institucional"/>
        <s v="Contratar empresa consultora para la Formulación PES 2025-2029"/>
        <s v=" Elaborar Memoria SDSS 2025"/>
        <s v="Socialización documentos oficiales POA PACC 2025"/>
        <s v="Renovación de membresías con Organismos Internacionales"/>
        <s v="Elaboración de datos abiertos del SDSS"/>
        <s v="Gestión de Representación en reuniones, asambleas, actividades y/o eventos de índole internacional"/>
        <s v="Diseñar la acción formativa en materia de Sensibilización de SRL a los estudiantes y facilitadores del sistema educativo"/>
        <s v="Ejecutar plan de sensibilización del SRL relativo a las domesticas"/>
        <s v="Ejecutar plan de sensibilización del SRL"/>
        <s v="Seguimiento al cumplimientos de las resoluciones emitidas por las comisiones"/>
        <s v="Participar o impartir acciones formativas en espacios institucionales o externos"/>
        <s v="Gestionar acciones de sensibilización relativos al SFS"/>
        <s v="Coordinar las Acciones del Comité Administrador de las NOBACI-CNSS y gestionar la actualización del conocimiento de las NOBACI. "/>
        <s v="Gestionar pagos nominales"/>
        <s v="Procesar nominas, bonificaciones y gratificaciones institucionales"/>
        <s v="Ejecutar actividades de fortalecimiento institucional"/>
        <s v="Realizar el Programa de Pasantías. "/>
        <s v="Gestionar licenciamiento de software y equipos de continuidad"/>
        <s v="Ejecutar programas de Diplomados en Seguridad Social a través de las instituciones aliadas "/>
        <s v="Elaborar plan estratégico de comunicación para difundir la cultura en seguridad social"/>
        <s v="Monitorear los procesos organizacionales documentos"/>
        <s v="Gestionar  auditoría Externa"/>
        <s v="Agendar las reuniones ordinarias y extraordinarias del Pleno del CNSS"/>
        <s v="Ejecutar las responsabilidades establecidas en el Art 26."/>
        <s v="Ejecutar Plan de Apoyo al Comité Nacional de Transversalización de Genero"/>
        <s v="Apoyo técnico y/o pedagógico con la ejecución de Acciones de acciones formativa en materia de SVDS"/>
        <s v="Representar al CNSS ante organismos nacionales"/>
        <s v="Ejecución del Plan de Auditoria TSS 2023"/>
        <m/>
      </sharedItems>
    </cacheField>
    <cacheField name="ARTÍCULO  (bien / servicio)" numFmtId="0">
      <sharedItems containsBlank="1"/>
    </cacheField>
    <cacheField name="Unidad de Medida" numFmtId="0">
      <sharedItems containsBlank="1"/>
    </cacheField>
    <cacheField name="Cantidad de Insumos" numFmtId="0">
      <sharedItems containsString="0" containsBlank="1" containsNumber="1" containsInteger="1" minValue="1" maxValue="45"/>
    </cacheField>
    <cacheField name="Precio Unitario" numFmtId="0">
      <sharedItems containsNonDate="0" containsString="0" containsBlank="1"/>
    </cacheField>
    <cacheField name="Escenario C" numFmtId="44">
      <sharedItems containsString="0" containsBlank="1" containsNumber="1" containsInteger="1" minValue="0" maxValue="88000000"/>
    </cacheField>
    <cacheField name="Escenario B" numFmtId="44">
      <sharedItems containsString="0" containsBlank="1" containsNumber="1" minValue="0" maxValue="88000000"/>
    </cacheField>
    <cacheField name="Escenario D" numFmtId="44">
      <sharedItems containsString="0" containsBlank="1" containsNumber="1" minValue="0" maxValue="88000000"/>
    </cacheField>
    <cacheField name="Escenario A" numFmtId="44">
      <sharedItems containsString="0" containsBlank="1" containsNumber="1" minValue="0" maxValue="88000000"/>
    </cacheField>
    <cacheField name="Trimestre" numFmtId="0">
      <sharedItems containsBlank="1"/>
    </cacheField>
    <cacheField name="Código de articulo" numFmtId="0">
      <sharedItems containsBlank="1" containsMixedTypes="1" containsNumber="1" containsInteger="1" minValue="80101504" maxValue="90101603"/>
    </cacheField>
    <cacheField name="Articulo" numFmtId="0">
      <sharedItems containsBlank="1" containsMixedTypes="1" containsNumber="1" containsInteger="1" minValue="85101706" maxValue="90101603"/>
    </cacheField>
    <cacheField name="Código Presupuestario" numFmtId="0">
      <sharedItems containsBlank="1"/>
    </cacheField>
    <cacheField name="Aux Pre" numFmtId="0">
      <sharedItems containsBlank="1"/>
    </cacheField>
    <cacheField name="Fuente de Financiamiento" numFmtId="0">
      <sharedItems containsString="0" containsBlank="1" containsNumber="1" containsInteger="1" minValue="100" maxValue="121" count="3">
        <n v="100"/>
        <n v="121"/>
        <m/>
      </sharedItems>
    </cacheField>
    <cacheField name="Tipo de gasto" numFmtId="0">
      <sharedItems containsBlank="1" count="5">
        <s v="Gasto Adm"/>
        <s v="Pacc"/>
        <s v="Nomina"/>
        <s v="Proyecto"/>
        <m/>
      </sharedItems>
    </cacheField>
    <cacheField name="Producto" numFmtId="0">
      <sharedItems containsBlank="1" containsMixedTypes="1" containsNumber="1" containsInteger="1" minValue="6658" maxValue="6710"/>
    </cacheField>
    <cacheField name="Est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Juan Diaz" refreshedDate="45308.437670717591" createdVersion="8" refreshedVersion="6" minRefreshableVersion="3" recordCount="112">
  <cacheSource type="worksheet">
    <worksheetSource ref="A2:H114" sheet="Analisis de cuenta"/>
  </cacheSource>
  <cacheFields count="8">
    <cacheField name="Catalogo" numFmtId="0">
      <sharedItems containsSemiMixedTypes="0" containsString="0" containsNumber="1" containsInteger="1" minValue="211" maxValue="271" count="31">
        <n v="211"/>
        <n v="212"/>
        <n v="213"/>
        <n v="214"/>
        <n v="215"/>
        <n v="221"/>
        <n v="222"/>
        <n v="223"/>
        <n v="224"/>
        <n v="225"/>
        <n v="226"/>
        <n v="227"/>
        <n v="228"/>
        <n v="229"/>
        <n v="231"/>
        <n v="232"/>
        <n v="233"/>
        <n v="234"/>
        <n v="235"/>
        <n v="236"/>
        <n v="237"/>
        <n v="239"/>
        <n v="241"/>
        <n v="247"/>
        <n v="261"/>
        <n v="263"/>
        <n v="265"/>
        <n v="266"/>
        <n v="268"/>
        <n v="269"/>
        <n v="271"/>
      </sharedItems>
    </cacheField>
    <cacheField name="Familia" numFmtId="0">
      <sharedItems containsSemiMixedTypes="0" containsString="0" containsNumber="1" minValue="2.1" maxValue="2.7" count="6">
        <n v="2.1"/>
        <n v="2.2000000000000002"/>
        <n v="2.2999999999999998"/>
        <n v="2.4"/>
        <n v="2.6"/>
        <n v="2.7"/>
      </sharedItems>
    </cacheField>
    <cacheField name="Cod.Ref CCP Aux" numFmtId="43">
      <sharedItems/>
    </cacheField>
    <cacheField name="Ref CCP Aux" numFmtId="0">
      <sharedItems/>
    </cacheField>
    <cacheField name="Escenario C" numFmtId="44">
      <sharedItems containsSemiMixedTypes="0" containsString="0" containsNumber="1" containsInteger="1" minValue="0" maxValue="88000000"/>
    </cacheField>
    <cacheField name="Escenario D" numFmtId="44">
      <sharedItems containsString="0" containsBlank="1" containsNumber="1" minValue="0" maxValue="88000000"/>
    </cacheField>
    <cacheField name="Escenario B" numFmtId="44">
      <sharedItems containsString="0" containsBlank="1" containsNumber="1" minValue="0" maxValue="88000000"/>
    </cacheField>
    <cacheField name="Escenario A" numFmtId="44">
      <sharedItems containsString="0" containsBlank="1" containsNumber="1" minValue="0" maxValue="88000000"/>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Juan Diaz" refreshedDate="45308.437740393521" createdVersion="6" refreshedVersion="6" minRefreshableVersion="3" recordCount="154">
  <cacheSource type="worksheet">
    <worksheetSource ref="B3:U197" sheet="Formulario PPGR3 v6"/>
  </cacheSource>
  <cacheFields count="20">
    <cacheField name="Solicitante" numFmtId="0">
      <sharedItems containsBlank="1" count="14">
        <s v="DADM"/>
        <s v="DCOM"/>
        <s v="DEMD"/>
        <s v="GG"/>
        <s v="DPD"/>
        <s v="DPRL"/>
        <s v="DPSFS"/>
        <s v="DRRHH"/>
        <s v="DRA"/>
        <s v="DTIC"/>
        <s v="DPSVDS"/>
        <s v="CG"/>
        <m/>
        <s v="DF" u="1"/>
      </sharedItems>
    </cacheField>
    <cacheField name="Código de actividad" numFmtId="0">
      <sharedItems containsBlank="1"/>
    </cacheField>
    <cacheField name="Actividad POA" numFmtId="0">
      <sharedItems containsBlank="1"/>
    </cacheField>
    <cacheField name="ARTÍCULO  (bien / servicio)" numFmtId="0">
      <sharedItems containsBlank="1"/>
    </cacheField>
    <cacheField name="Unidad de Medida" numFmtId="0">
      <sharedItems containsBlank="1"/>
    </cacheField>
    <cacheField name="Cantidad de Insumos" numFmtId="0">
      <sharedItems containsString="0" containsBlank="1" containsNumber="1" containsInteger="1" minValue="1" maxValue="45"/>
    </cacheField>
    <cacheField name="Precio Unitario" numFmtId="0">
      <sharedItems containsNonDate="0" containsString="0" containsBlank="1"/>
    </cacheField>
    <cacheField name="Escenario C" numFmtId="44">
      <sharedItems containsString="0" containsBlank="1" containsNumber="1" containsInteger="1" minValue="0" maxValue="88000000"/>
    </cacheField>
    <cacheField name="Escenario B" numFmtId="44">
      <sharedItems containsString="0" containsBlank="1" containsNumber="1" minValue="0" maxValue="88000000"/>
    </cacheField>
    <cacheField name="Escenario D" numFmtId="44">
      <sharedItems containsString="0" containsBlank="1" containsNumber="1" minValue="0" maxValue="88000000"/>
    </cacheField>
    <cacheField name="Escenario A" numFmtId="44">
      <sharedItems containsString="0" containsBlank="1" containsNumber="1" minValue="0" maxValue="88000000"/>
    </cacheField>
    <cacheField name="Trimestre" numFmtId="0">
      <sharedItems containsBlank="1"/>
    </cacheField>
    <cacheField name="Código de articulo" numFmtId="0">
      <sharedItems containsBlank="1" containsMixedTypes="1" containsNumber="1" containsInteger="1" minValue="80101504" maxValue="90101603"/>
    </cacheField>
    <cacheField name="Articulo" numFmtId="0">
      <sharedItems containsBlank="1" containsMixedTypes="1" containsNumber="1" containsInteger="1" minValue="85101706" maxValue="90101603"/>
    </cacheField>
    <cacheField name="Código Presupuestario" numFmtId="0">
      <sharedItems containsBlank="1"/>
    </cacheField>
    <cacheField name="Aux Pre" numFmtId="0">
      <sharedItems containsBlank="1"/>
    </cacheField>
    <cacheField name="Fuente de Financiamiento" numFmtId="0">
      <sharedItems containsString="0" containsBlank="1" containsNumber="1" containsInteger="1" minValue="100" maxValue="121"/>
    </cacheField>
    <cacheField name="Tipo de gasto" numFmtId="0">
      <sharedItems containsBlank="1"/>
    </cacheField>
    <cacheField name="Producto" numFmtId="0">
      <sharedItems containsBlank="1" containsMixedTypes="1" containsNumber="1" containsInteger="1" minValue="6658" maxValue="6710"/>
    </cacheField>
    <cacheField name="Est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Juan Diaz" refreshedDate="45308.489223611112" createdVersion="6" refreshedVersion="6" minRefreshableVersion="3" recordCount="218">
  <cacheSource type="worksheet">
    <worksheetSource ref="B6:T223" sheet="Formulario PPGR2"/>
  </cacheSource>
  <cacheFields count="16">
    <cacheField name="No" numFmtId="0">
      <sharedItems containsSemiMixedTypes="0" containsString="0" containsNumber="1" minValue="1" maxValue="216.80860215053801"/>
    </cacheField>
    <cacheField name="Código" numFmtId="0">
      <sharedItems/>
    </cacheField>
    <cacheField name="Productos " numFmtId="0">
      <sharedItems/>
    </cacheField>
    <cacheField name="Actividades Programables Presupuestables" numFmtId="0">
      <sharedItems/>
    </cacheField>
    <cacheField name="Presupuesto" numFmtId="44">
      <sharedItems containsSemiMixedTypes="0" containsString="0" containsNumber="1" containsInteger="1" minValue="0" maxValue="262483500"/>
    </cacheField>
    <cacheField name="Código de actividad" numFmtId="0">
      <sharedItems/>
    </cacheField>
    <cacheField name="T1" numFmtId="0">
      <sharedItems containsString="0" containsBlank="1" containsNumber="1" containsInteger="1" minValue="1" maxValue="3"/>
    </cacheField>
    <cacheField name="T2" numFmtId="0">
      <sharedItems containsString="0" containsBlank="1" containsNumber="1" containsInteger="1" minValue="1" maxValue="3"/>
    </cacheField>
    <cacheField name="T3" numFmtId="0">
      <sharedItems containsString="0" containsBlank="1" containsNumber="1" containsInteger="1" minValue="1" maxValue="3"/>
    </cacheField>
    <cacheField name="T4" numFmtId="0">
      <sharedItems containsString="0" containsBlank="1" containsNumber="1" containsInteger="1" minValue="1" maxValue="3"/>
    </cacheField>
    <cacheField name="Total de Acciones " numFmtId="0">
      <sharedItems containsSemiMixedTypes="0" containsString="0" containsNumber="1" containsInteger="1" minValue="0" maxValue="12"/>
    </cacheField>
    <cacheField name="Medio de Verificación 1" numFmtId="0">
      <sharedItems containsBlank="1"/>
    </cacheField>
    <cacheField name="Medio de Verificación 2" numFmtId="0">
      <sharedItems containsBlank="1"/>
    </cacheField>
    <cacheField name="Medio de Verificación 3" numFmtId="0">
      <sharedItems containsBlank="1"/>
    </cacheField>
    <cacheField name="Responsable " numFmtId="0">
      <sharedItems containsBlank="1" count="17">
        <s v="DPD"/>
        <s v="DCOM"/>
        <m/>
        <s v="DRRHH"/>
        <s v="DTIC"/>
        <s v="DPRL"/>
        <s v="DRA"/>
        <s v="OAI"/>
        <s v="DPSFS"/>
        <s v="DJUR"/>
        <s v="DPSVDS"/>
        <s v="CG"/>
        <s v="DEMD"/>
        <s v="DF"/>
        <s v="DADM"/>
        <s v="GG"/>
        <s v="SA" u="1"/>
      </sharedItems>
    </cacheField>
    <cacheField name="Departamen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8">
  <r>
    <s v="5207"/>
    <s v="CONSEJO NACIONAL DE SEGURIDAD SOCIAL"/>
    <s v="0100"/>
    <s v="FONDO GENERAL"/>
    <x v="0"/>
    <x v="0"/>
    <s v="2.1"/>
    <s v="REMUNERACIONES Y CONTRIBUCIONES"/>
    <s v="2.1.1"/>
    <s v="REMUNERACIONES"/>
    <s v="2.1.1.1"/>
    <s v="Remuneraciones al personal fijo"/>
    <s v="0001"/>
    <s v="CONSEJO NACIONAL DE LA SEGURIDAD SOCIAL -CNSS-"/>
    <s v="01"/>
    <s v="Acciones comunes"/>
    <s v="13"/>
    <s v="Regulación del sistema dominicano de seguridad social"/>
    <n v="-3106000"/>
    <n v="85206000"/>
    <n v="82100000"/>
    <n v="26732000"/>
    <n v="26614000"/>
    <n v="26614000"/>
    <n v="26614000"/>
    <n v="26732000"/>
  </r>
  <r>
    <s v="5207"/>
    <s v="CONSEJO NACIONAL DE SEGURIDAD SOCIAL"/>
    <s v="0100"/>
    <s v="FONDO GENERAL"/>
    <x v="1"/>
    <x v="1"/>
    <s v="2.1"/>
    <s v="REMUNERACIONES Y CONTRIBUCIONES"/>
    <s v="2.1.1"/>
    <s v="REMUNERACIONES"/>
    <s v="2.1.1.2"/>
    <s v="Remuneraciones al personal de carácter temporal"/>
    <s v="0001"/>
    <s v="CONSEJO NACIONAL DE LA SEGURIDAD SOCIAL -CNSS-"/>
    <s v="01"/>
    <s v="Acciones comunes"/>
    <s v="13"/>
    <s v="Regulación del sistema dominicano de seguridad social"/>
    <n v="780000"/>
    <n v="0"/>
    <n v="780000"/>
    <n v="260000"/>
    <n v="260000"/>
    <n v="260000"/>
    <n v="260000"/>
    <n v="260000"/>
  </r>
  <r>
    <s v="5207"/>
    <s v="CONSEJO NACIONAL DE SEGURIDAD SOCIAL"/>
    <s v="0100"/>
    <s v="FONDO GENERAL"/>
    <x v="2"/>
    <x v="2"/>
    <s v="2.1"/>
    <s v="REMUNERACIONES Y CONTRIBUCIONES"/>
    <s v="2.1.1"/>
    <s v="REMUNERACIONES"/>
    <s v="2.1.1.2"/>
    <s v="Remuneraciones al personal de carácter temporal"/>
    <s v="0001"/>
    <s v="CONSEJO NACIONAL DE LA SEGURIDAD SOCIAL -CNSS-"/>
    <s v="01"/>
    <s v="Acciones comunes"/>
    <s v="13"/>
    <s v="Regulación del sistema dominicano de seguridad social"/>
    <n v="12076667"/>
    <n v="69048000"/>
    <n v="81124667"/>
    <n v="26552666.670000002"/>
    <n v="26382666.670000002"/>
    <n v="26382666.670000002"/>
    <n v="26101666.670000002"/>
    <n v="26552666.670000002"/>
  </r>
  <r>
    <s v="5207"/>
    <s v="CONSEJO NACIONAL DE SEGURIDAD SOCIAL"/>
    <s v="0100"/>
    <s v="FONDO GENERAL"/>
    <x v="3"/>
    <x v="3"/>
    <s v="2.1"/>
    <s v="REMUNERACIONES Y CONTRIBUCIONES"/>
    <s v="2.1.1"/>
    <s v="REMUNERACIONES"/>
    <s v="2.1.1.2"/>
    <s v="Remuneraciones al personal de carácter temporal"/>
    <s v="0001"/>
    <s v="CONSEJO NACIONAL DE LA SEGURIDAD SOCIAL -CNSS-"/>
    <s v="01"/>
    <s v="Acciones comunes"/>
    <s v="13"/>
    <s v="Regulación del sistema dominicano de seguridad social"/>
    <n v="1037000"/>
    <n v="0"/>
    <n v="1037000"/>
    <n v="504250"/>
    <n v="156000"/>
    <n v="156000"/>
    <n v="150000"/>
    <n v="504250"/>
  </r>
  <r>
    <s v="5207"/>
    <s v="CONSEJO NACIONAL DE SEGURIDAD SOCIAL"/>
    <s v="0100"/>
    <s v="FONDO GENERAL"/>
    <x v="4"/>
    <x v="4"/>
    <s v="2.1"/>
    <s v="REMUNERACIONES Y CONTRIBUCIONES"/>
    <s v="2.1.1"/>
    <s v="REMUNERACIONES"/>
    <s v="2.1.1.2"/>
    <s v="Remuneraciones al personal de carácter temporal"/>
    <s v="0001"/>
    <s v="CONSEJO NACIONAL DE LA SEGURIDAD SOCIAL -CNSS-"/>
    <s v="01"/>
    <s v="Acciones comunes"/>
    <s v="13"/>
    <s v="Regulación del sistema dominicano de seguridad social"/>
    <n v="-3870000"/>
    <n v="5586000"/>
    <n v="1716000"/>
    <n v="419000"/>
    <n v="419000"/>
    <n v="419000"/>
    <n v="392000"/>
    <n v="419000"/>
  </r>
  <r>
    <s v="5207"/>
    <s v="CONSEJO NACIONAL DE SEGURIDAD SOCIAL"/>
    <s v="0100"/>
    <s v="FONDO GENERAL"/>
    <x v="5"/>
    <x v="5"/>
    <s v="2.1"/>
    <s v="REMUNERACIONES Y CONTRIBUCIONES"/>
    <s v="2.1.1"/>
    <s v="REMUNERACIONES"/>
    <s v="2.1.1.4"/>
    <s v="Sueldo anual no.13"/>
    <s v="0001"/>
    <s v="CONSEJO NACIONAL DE LA SEGURIDAD SOCIAL -CNSS-"/>
    <s v="01"/>
    <s v="Acciones comunes"/>
    <s v="13"/>
    <s v="Regulación del sistema dominicano de seguridad social"/>
    <n v="1187000"/>
    <n v="13320000"/>
    <n v="14507000"/>
    <n v="15000"/>
    <n v="0"/>
    <n v="0"/>
    <n v="0"/>
    <n v="15000"/>
  </r>
  <r>
    <s v="5207"/>
    <s v="CONSEJO NACIONAL DE SEGURIDAD SOCIAL"/>
    <s v="0100"/>
    <s v="FONDO GENERAL"/>
    <x v="6"/>
    <x v="6"/>
    <s v="2.1"/>
    <s v="REMUNERACIONES Y CONTRIBUCIONES"/>
    <s v="2.1.1"/>
    <s v="REMUNERACIONES"/>
    <s v="2.1.1.5"/>
    <s v="Prestaciones económicas"/>
    <s v="0001"/>
    <s v="CONSEJO NACIONAL DE LA SEGURIDAD SOCIAL -CNSS-"/>
    <s v="01"/>
    <s v="Acciones comunes"/>
    <s v="13"/>
    <s v="Regulación del sistema dominicano de seguridad social"/>
    <n v="17700000"/>
    <n v="1068000"/>
    <n v="18768000"/>
    <n v="396000"/>
    <n v="396000"/>
    <n v="396000"/>
    <n v="0"/>
    <n v="396000"/>
  </r>
  <r>
    <s v="5207"/>
    <s v="CONSEJO NACIONAL DE SEGURIDAD SOCIAL"/>
    <s v="0100"/>
    <s v="FONDO GENERAL"/>
    <x v="7"/>
    <x v="7"/>
    <s v="2.1"/>
    <s v="REMUNERACIONES Y CONTRIBUCIONES"/>
    <s v="2.1.1"/>
    <s v="REMUNERACIONES"/>
    <s v="2.1.1.5"/>
    <s v="Prestaciones económicas"/>
    <s v="0001"/>
    <s v="CONSEJO NACIONAL DE LA SEGURIDAD SOCIAL -CNSS-"/>
    <s v="01"/>
    <s v="Acciones comunes"/>
    <s v="13"/>
    <s v="Regulación del sistema dominicano de seguridad social"/>
    <n v="5000000"/>
    <n v="1191179"/>
    <n v="6191179"/>
    <n v="72819.570000000007"/>
    <n v="72819.570000000007"/>
    <n v="72819.570000000007"/>
    <n v="30456.85"/>
    <n v="72819.570000000007"/>
  </r>
  <r>
    <s v="5207"/>
    <s v="CONSEJO NACIONAL DE SEGURIDAD SOCIAL"/>
    <s v="0100"/>
    <s v="FONDO GENERAL"/>
    <x v="8"/>
    <x v="8"/>
    <s v="2.1"/>
    <s v="REMUNERACIONES Y CONTRIBUCIONES"/>
    <s v="2.1.2"/>
    <s v="SOBRESUELDOS"/>
    <s v="2.1.2.2"/>
    <s v="Compensación"/>
    <s v="0001"/>
    <s v="CONSEJO NACIONAL DE LA SEGURIDAD SOCIAL -CNSS-"/>
    <s v="01"/>
    <s v="Acciones comunes"/>
    <s v="13"/>
    <s v="Regulación del sistema dominicano de seguridad social"/>
    <n v="16800"/>
    <n v="300000"/>
    <n v="316800"/>
    <n v="105600"/>
    <n v="105600"/>
    <n v="105600"/>
    <n v="105600"/>
    <n v="105600"/>
  </r>
  <r>
    <s v="5207"/>
    <s v="CONSEJO NACIONAL DE SEGURIDAD SOCIAL"/>
    <s v="0100"/>
    <s v="FONDO GENERAL"/>
    <x v="9"/>
    <x v="9"/>
    <s v="2.1"/>
    <s v="REMUNERACIONES Y CONTRIBUCIONES"/>
    <s v="2.1.2"/>
    <s v="SOBRESUELDOS"/>
    <s v="2.1.2.2"/>
    <s v="Compensación"/>
    <s v="0001"/>
    <s v="CONSEJO NACIONAL DE LA SEGURIDAD SOCIAL -CNSS-"/>
    <s v="01"/>
    <s v="Acciones comunes"/>
    <s v="13"/>
    <s v="Regulación del sistema dominicano de seguridad social"/>
    <n v="0"/>
    <n v="200000"/>
    <n v="200000"/>
    <n v="97231.78"/>
    <n v="97231.77"/>
    <n v="97231.77"/>
    <n v="97231.77"/>
    <n v="97231.78"/>
  </r>
  <r>
    <s v="5207"/>
    <s v="CONSEJO NACIONAL DE SEGURIDAD SOCIAL"/>
    <s v="0100"/>
    <s v="FONDO GENERAL"/>
    <x v="10"/>
    <x v="10"/>
    <s v="2.1"/>
    <s v="REMUNERACIONES Y CONTRIBUCIONES"/>
    <s v="2.1.2"/>
    <s v="SOBRESUELDOS"/>
    <s v="2.1.2.2"/>
    <s v="Compensación"/>
    <s v="0001"/>
    <s v="CONSEJO NACIONAL DE LA SEGURIDAD SOCIAL -CNSS-"/>
    <s v="01"/>
    <s v="Acciones comunes"/>
    <s v="13"/>
    <s v="Regulación del sistema dominicano de seguridad social"/>
    <n v="0"/>
    <n v="150000"/>
    <n v="150000"/>
    <n v="40000"/>
    <n v="40000"/>
    <n v="40000"/>
    <n v="40000"/>
    <n v="40000"/>
  </r>
  <r>
    <s v="5207"/>
    <s v="CONSEJO NACIONAL DE SEGURIDAD SOCIAL"/>
    <s v="0100"/>
    <s v="FONDO GENERAL"/>
    <x v="11"/>
    <x v="11"/>
    <s v="2.1"/>
    <s v="REMUNERACIONES Y CONTRIBUCIONES"/>
    <s v="2.1.2"/>
    <s v="SOBRESUELDOS"/>
    <s v="2.1.2.2"/>
    <s v="Compensación"/>
    <s v="0001"/>
    <s v="CONSEJO NACIONAL DE LA SEGURIDAD SOCIAL -CNSS-"/>
    <s v="01"/>
    <s v="Acciones comunes"/>
    <s v="13"/>
    <s v="Regulación del sistema dominicano de seguridad social"/>
    <n v="12000"/>
    <n v="7776000"/>
    <n v="7788000"/>
    <n v="2556000"/>
    <n v="2556000"/>
    <n v="2556000"/>
    <n v="2556000"/>
    <n v="2556000"/>
  </r>
  <r>
    <s v="5207"/>
    <s v="CONSEJO NACIONAL DE SEGURIDAD SOCIAL"/>
    <s v="0100"/>
    <s v="FONDO GENERAL"/>
    <x v="12"/>
    <x v="12"/>
    <s v="2.1"/>
    <s v="REMUNERACIONES Y CONTRIBUCIONES"/>
    <s v="2.1.2"/>
    <s v="SOBRESUELDOS"/>
    <s v="2.1.2.2"/>
    <s v="Compensación"/>
    <s v="0001"/>
    <s v="CONSEJO NACIONAL DE LA SEGURIDAD SOCIAL -CNSS-"/>
    <s v="01"/>
    <s v="Acciones comunes"/>
    <s v="13"/>
    <s v="Regulación del sistema dominicano de seguridad social"/>
    <n v="746000"/>
    <n v="13200000"/>
    <n v="13946000"/>
    <n v="9985041.6999999993"/>
    <n v="8803708.3599999994"/>
    <n v="8803708.3599999994"/>
    <n v="8803708.3599999994"/>
    <n v="9985041.6999999993"/>
  </r>
  <r>
    <s v="5207"/>
    <s v="CONSEJO NACIONAL DE SEGURIDAD SOCIAL"/>
    <s v="0100"/>
    <s v="FONDO GENERAL"/>
    <x v="13"/>
    <x v="13"/>
    <s v="2.1"/>
    <s v="REMUNERACIONES Y CONTRIBUCIONES"/>
    <s v="2.1.2"/>
    <s v="SOBRESUELDOS"/>
    <s v="2.1.2.2"/>
    <s v="Compensación"/>
    <s v="0001"/>
    <s v="CONSEJO NACIONAL DE LA SEGURIDAD SOCIAL -CNSS-"/>
    <s v="01"/>
    <s v="Acciones comunes"/>
    <s v="13"/>
    <s v="Regulación del sistema dominicano de seguridad social"/>
    <n v="0"/>
    <n v="430000"/>
    <n v="430000"/>
    <n v="0"/>
    <n v="0"/>
    <n v="0"/>
    <n v="0"/>
    <n v="0"/>
  </r>
  <r>
    <s v="5207"/>
    <s v="CONSEJO NACIONAL DE SEGURIDAD SOCIAL"/>
    <s v="0100"/>
    <s v="FONDO GENERAL"/>
    <x v="14"/>
    <x v="14"/>
    <s v="2.1"/>
    <s v="REMUNERACIONES Y CONTRIBUCIONES"/>
    <s v="2.1.2"/>
    <s v="SOBRESUELDOS"/>
    <s v="2.1.2.2"/>
    <s v="Compensación"/>
    <s v="0001"/>
    <s v="CONSEJO NACIONAL DE LA SEGURIDAD SOCIAL -CNSS-"/>
    <s v="01"/>
    <s v="Acciones comunes"/>
    <s v="13"/>
    <s v="Regulación del sistema dominicano de seguridad social"/>
    <n v="-6305549"/>
    <n v="13200000"/>
    <n v="6894451"/>
    <n v="0"/>
    <n v="0"/>
    <n v="0"/>
    <n v="0"/>
    <n v="0"/>
  </r>
  <r>
    <s v="5207"/>
    <s v="CONSEJO NACIONAL DE SEGURIDAD SOCIAL"/>
    <s v="0100"/>
    <s v="FONDO GENERAL"/>
    <x v="15"/>
    <x v="15"/>
    <s v="2.1"/>
    <s v="REMUNERACIONES Y CONTRIBUCIONES"/>
    <s v="2.1.3"/>
    <s v="DIETAS Y GASTOS DE REPRESENTACIÓN"/>
    <s v="2.1.3.1"/>
    <s v="Dietas"/>
    <s v="0001"/>
    <s v="CONSEJO NACIONAL DE LA SEGURIDAD SOCIAL -CNSS-"/>
    <s v="02"/>
    <s v="Personas físicas y jurídicas reciben resoluciones de políticas, normativas y convenios aprobados"/>
    <s v="13"/>
    <s v="Regulación del sistema dominicano de seguridad social"/>
    <n v="0"/>
    <n v="10000000"/>
    <n v="10000000"/>
    <n v="3534960"/>
    <n v="3534960"/>
    <n v="3534960"/>
    <n v="3534960"/>
    <n v="3534960"/>
  </r>
  <r>
    <s v="5207"/>
    <s v="CONSEJO NACIONAL DE SEGURIDAD SOCIAL"/>
    <s v="0100"/>
    <s v="FONDO GENERAL"/>
    <x v="16"/>
    <x v="16"/>
    <s v="2.1"/>
    <s v="REMUNERACIONES Y CONTRIBUCIONES"/>
    <s v="2.1.4"/>
    <s v="GRATIFICACIONES Y BONIFICACIONES"/>
    <s v="2.1.4.2"/>
    <s v="Otras Gratificaciones y Bonificaciones"/>
    <s v="0001"/>
    <s v="CONSEJO NACIONAL DE LA SEGURIDAD SOCIAL -CNSS-"/>
    <s v="01"/>
    <s v="Acciones comunes"/>
    <s v="13"/>
    <s v="Regulación del sistema dominicano de seguridad social"/>
    <n v="0"/>
    <n v="600000"/>
    <n v="600000"/>
    <n v="0"/>
    <n v="0"/>
    <n v="0"/>
    <n v="0"/>
    <n v="0"/>
  </r>
  <r>
    <s v="5207"/>
    <s v="CONSEJO NACIONAL DE SEGURIDAD SOCIAL"/>
    <s v="0100"/>
    <s v="FONDO GENERAL"/>
    <x v="17"/>
    <x v="17"/>
    <s v="2.1"/>
    <s v="REMUNERACIONES Y CONTRIBUCIONES"/>
    <s v="2.1.5"/>
    <s v="CONTRIBUCIONES A LA SEGURIDAD SOCIAL"/>
    <s v="2.1.5.1"/>
    <s v="Contribuciones al seguro de salud"/>
    <s v="0001"/>
    <s v="CONSEJO NACIONAL DE LA SEGURIDAD SOCIAL -CNSS-"/>
    <s v="01"/>
    <s v="Acciones comunes"/>
    <s v="13"/>
    <s v="Regulación del sistema dominicano de seguridad social"/>
    <n v="70000"/>
    <n v="11527773"/>
    <n v="11597773"/>
    <n v="3674390.74"/>
    <n v="3629280.61"/>
    <n v="3629280.61"/>
    <n v="3607018.01"/>
    <n v="3674390.74"/>
  </r>
  <r>
    <s v="5207"/>
    <s v="CONSEJO NACIONAL DE SEGURIDAD SOCIAL"/>
    <s v="0100"/>
    <s v="FONDO GENERAL"/>
    <x v="18"/>
    <x v="18"/>
    <s v="2.1"/>
    <s v="REMUNERACIONES Y CONTRIBUCIONES"/>
    <s v="2.1.5"/>
    <s v="CONTRIBUCIONES A LA SEGURIDAD SOCIAL"/>
    <s v="2.1.5.2"/>
    <s v="Contribuciones al seguro de pensiones"/>
    <s v="0001"/>
    <s v="CONSEJO NACIONAL DE LA SEGURIDAD SOCIAL -CNSS-"/>
    <s v="01"/>
    <s v="Acciones comunes"/>
    <s v="13"/>
    <s v="Regulación del sistema dominicano de seguridad social"/>
    <n v="975551"/>
    <n v="10863865"/>
    <n v="11839416"/>
    <n v="3859820.33"/>
    <n v="3814646.58"/>
    <n v="3814646.58"/>
    <n v="3792352.58"/>
    <n v="3859820.33"/>
  </r>
  <r>
    <s v="5207"/>
    <s v="CONSEJO NACIONAL DE SEGURIDAD SOCIAL"/>
    <s v="0100"/>
    <s v="FONDO GENERAL"/>
    <x v="19"/>
    <x v="19"/>
    <s v="2.1"/>
    <s v="REMUNERACIONES Y CONTRIBUCIONES"/>
    <s v="2.1.5"/>
    <s v="CONTRIBUCIONES A LA SEGURIDAD SOCIAL"/>
    <s v="2.1.5.3"/>
    <s v="Contribuciones al seguro de riesgo laboral"/>
    <s v="0001"/>
    <s v="CONSEJO NACIONAL DE LA SEGURIDAD SOCIAL -CNSS-"/>
    <s v="01"/>
    <s v="Acciones comunes"/>
    <s v="13"/>
    <s v="Regulación del sistema dominicano de seguridad social"/>
    <n v="146531"/>
    <n v="1173183"/>
    <n v="1319714"/>
    <n v="406837.08"/>
    <n v="400884.34"/>
    <n v="400884.34"/>
    <n v="397979.24"/>
    <n v="406837.08"/>
  </r>
  <r>
    <s v="5207"/>
    <s v="CONSEJO NACIONAL DE SEGURIDAD SOCIAL"/>
    <s v="0100"/>
    <s v="FONDO GENERAL"/>
    <x v="20"/>
    <x v="20"/>
    <s v="2.2"/>
    <s v="CONTRATACIÓN DE SERVICIOS"/>
    <s v="2.2.1"/>
    <s v="SERVICIOS BÁSICOS"/>
    <s v="2.2.1.3"/>
    <s v="Teléfono local"/>
    <s v="0001"/>
    <s v="CONSEJO NACIONAL DE LA SEGURIDAD SOCIAL -CNSS-"/>
    <s v="01"/>
    <s v="Acciones comunes"/>
    <s v="13"/>
    <s v="Regulación del sistema dominicano de seguridad social"/>
    <n v="0"/>
    <n v="2000000"/>
    <n v="2000000"/>
    <n v="697398.04"/>
    <n v="697398.04"/>
    <n v="530274.54"/>
    <n v="530274.54"/>
    <n v="697398.04"/>
  </r>
  <r>
    <s v="5207"/>
    <s v="CONSEJO NACIONAL DE SEGURIDAD SOCIAL"/>
    <s v="0100"/>
    <s v="FONDO GENERAL"/>
    <x v="21"/>
    <x v="21"/>
    <s v="2.2"/>
    <s v="CONTRATACIÓN DE SERVICIOS"/>
    <s v="2.2.1"/>
    <s v="SERVICIOS BÁSICOS"/>
    <s v="2.2.1.4"/>
    <s v="Telefax y correos"/>
    <s v="0001"/>
    <s v="CONSEJO NACIONAL DE LA SEGURIDAD SOCIAL -CNSS-"/>
    <s v="01"/>
    <s v="Acciones comunes"/>
    <s v="13"/>
    <s v="Regulación del sistema dominicano de seguridad social"/>
    <n v="0"/>
    <n v="30000"/>
    <n v="30000"/>
    <n v="12474"/>
    <n v="12474"/>
    <n v="12474"/>
    <n v="12474"/>
    <n v="12474"/>
  </r>
  <r>
    <s v="5207"/>
    <s v="CONSEJO NACIONAL DE SEGURIDAD SOCIAL"/>
    <s v="0100"/>
    <s v="FONDO GENERAL"/>
    <x v="22"/>
    <x v="22"/>
    <s v="2.2"/>
    <s v="CONTRATACIÓN DE SERVICIOS"/>
    <s v="2.2.1"/>
    <s v="SERVICIOS BÁSICOS"/>
    <s v="2.2.1.5"/>
    <s v="Servicio de internet y televisión por cable"/>
    <s v="0001"/>
    <s v="CONSEJO NACIONAL DE LA SEGURIDAD SOCIAL -CNSS-"/>
    <s v="01"/>
    <s v="Acciones comunes"/>
    <s v="13"/>
    <s v="Regulación del sistema dominicano de seguridad social"/>
    <n v="0"/>
    <n v="4500000"/>
    <n v="4500000"/>
    <n v="1673145.5"/>
    <n v="1673145.5"/>
    <n v="1580348.8"/>
    <n v="1322027.1499999999"/>
    <n v="1673145.5"/>
  </r>
  <r>
    <s v="5207"/>
    <s v="CONSEJO NACIONAL DE SEGURIDAD SOCIAL"/>
    <s v="0100"/>
    <s v="FONDO GENERAL"/>
    <x v="23"/>
    <x v="23"/>
    <s v="2.2"/>
    <s v="CONTRATACIÓN DE SERVICIOS"/>
    <s v="2.2.1"/>
    <s v="SERVICIOS BÁSICOS"/>
    <s v="2.2.1.6"/>
    <s v="Electricidad"/>
    <s v="0001"/>
    <s v="CONSEJO NACIONAL DE LA SEGURIDAD SOCIAL -CNSS-"/>
    <s v="01"/>
    <s v="Acciones comunes"/>
    <s v="13"/>
    <s v="Regulación del sistema dominicano de seguridad social"/>
    <n v="0"/>
    <n v="4000000"/>
    <n v="4000000"/>
    <n v="3936344.86"/>
    <n v="3936344.86"/>
    <n v="3119244.42"/>
    <n v="3117221.76"/>
    <n v="3936344.86"/>
  </r>
  <r>
    <s v="5207"/>
    <s v="CONSEJO NACIONAL DE SEGURIDAD SOCIAL"/>
    <s v="0100"/>
    <s v="FONDO GENERAL"/>
    <x v="24"/>
    <x v="24"/>
    <s v="2.2"/>
    <s v="CONTRATACIÓN DE SERVICIOS"/>
    <s v="2.2.1"/>
    <s v="SERVICIOS BÁSICOS"/>
    <s v="2.2.1.7"/>
    <s v="Agua"/>
    <s v="0001"/>
    <s v="CONSEJO NACIONAL DE LA SEGURIDAD SOCIAL -CNSS-"/>
    <s v="01"/>
    <s v="Acciones comunes"/>
    <s v="13"/>
    <s v="Regulación del sistema dominicano de seguridad social"/>
    <n v="0"/>
    <n v="165000"/>
    <n v="165000"/>
    <n v="42197"/>
    <n v="42197"/>
    <n v="39767"/>
    <n v="39767"/>
    <n v="42197"/>
  </r>
  <r>
    <s v="5207"/>
    <s v="CONSEJO NACIONAL DE SEGURIDAD SOCIAL"/>
    <s v="0100"/>
    <s v="FONDO GENERAL"/>
    <x v="25"/>
    <x v="25"/>
    <s v="2.2"/>
    <s v="CONTRATACIÓN DE SERVICIOS"/>
    <s v="2.2.1"/>
    <s v="SERVICIOS BÁSICOS"/>
    <s v="2.2.1.8"/>
    <s v="Recolección de residuos"/>
    <s v="0001"/>
    <s v="CONSEJO NACIONAL DE LA SEGURIDAD SOCIAL -CNSS-"/>
    <s v="01"/>
    <s v="Acciones comunes"/>
    <s v="13"/>
    <s v="Regulación del sistema dominicano de seguridad social"/>
    <n v="0"/>
    <n v="265000"/>
    <n v="265000"/>
    <n v="57143"/>
    <n v="57143"/>
    <n v="45463"/>
    <n v="45463"/>
    <n v="57143"/>
  </r>
  <r>
    <s v="5207"/>
    <s v="CONSEJO NACIONAL DE SEGURIDAD SOCIAL"/>
    <s v="0100"/>
    <s v="FONDO GENERAL"/>
    <x v="26"/>
    <x v="26"/>
    <s v="2.2"/>
    <s v="CONTRATACIÓN DE SERVICIOS"/>
    <s v="2.2.2"/>
    <s v="PUBLICIDAD, IMPRESIÓN Y ENCUADERNACIÓN"/>
    <s v="2.2.2.1"/>
    <s v="Publicidad y propaganda"/>
    <s v="0001"/>
    <s v="CONSEJO NACIONAL DE LA SEGURIDAD SOCIAL -CNSS-"/>
    <s v="01"/>
    <s v="Acciones comunes"/>
    <s v="13"/>
    <s v="Regulación del sistema dominicano de seguridad social"/>
    <n v="850000"/>
    <n v="2680000"/>
    <n v="3530000"/>
    <n v="2666290.84"/>
    <n v="453790.84"/>
    <n v="453790.84"/>
    <n v="276790.84000000003"/>
    <n v="2666290.84"/>
  </r>
  <r>
    <s v="5207"/>
    <s v="CONSEJO NACIONAL DE SEGURIDAD SOCIAL"/>
    <s v="0100"/>
    <s v="FONDO GENERAL"/>
    <x v="27"/>
    <x v="27"/>
    <s v="2.2"/>
    <s v="CONTRATACIÓN DE SERVICIOS"/>
    <s v="2.2.2"/>
    <s v="PUBLICIDAD, IMPRESIÓN Y ENCUADERNACIÓN"/>
    <s v="2.2.2.1"/>
    <s v="Publicidad y propaganda"/>
    <s v="0001"/>
    <s v="CONSEJO NACIONAL DE LA SEGURIDAD SOCIAL -CNSS-"/>
    <s v="01"/>
    <s v="Acciones comunes"/>
    <s v="13"/>
    <s v="Regulación del sistema dominicano de seguridad social"/>
    <n v="1000000"/>
    <n v="0"/>
    <n v="1000000"/>
    <n v="0"/>
    <n v="0"/>
    <n v="0"/>
    <n v="0"/>
    <n v="0"/>
  </r>
  <r>
    <s v="5207"/>
    <s v="CONSEJO NACIONAL DE SEGURIDAD SOCIAL"/>
    <s v="0100"/>
    <s v="FONDO GENERAL"/>
    <x v="28"/>
    <x v="28"/>
    <s v="2.2"/>
    <s v="CONTRATACIÓN DE SERVICIOS"/>
    <s v="2.2.2"/>
    <s v="PUBLICIDAD, IMPRESIÓN Y ENCUADERNACIÓN"/>
    <s v="2.2.2.1"/>
    <s v="Publicidad y propaganda"/>
    <s v="0001"/>
    <s v="CONSEJO NACIONAL DE LA SEGURIDAD SOCIAL -CNSS-"/>
    <s v="01"/>
    <s v="Acciones comunes"/>
    <s v="13"/>
    <s v="Regulación del sistema dominicano de seguridad social"/>
    <n v="2000000"/>
    <n v="0"/>
    <n v="2000000"/>
    <n v="0"/>
    <n v="0"/>
    <n v="0"/>
    <n v="0"/>
    <n v="0"/>
  </r>
  <r>
    <s v="5207"/>
    <s v="CONSEJO NACIONAL DE SEGURIDAD SOCIAL"/>
    <s v="0100"/>
    <s v="FONDO GENERAL"/>
    <x v="29"/>
    <x v="29"/>
    <s v="2.2"/>
    <s v="CONTRATACIÓN DE SERVICIOS"/>
    <s v="2.2.2"/>
    <s v="PUBLICIDAD, IMPRESIÓN Y ENCUADERNACIÓN"/>
    <s v="2.2.2.2"/>
    <s v="Impresión, encuadernación y rotulación"/>
    <s v="0001"/>
    <s v="CONSEJO NACIONAL DE LA SEGURIDAD SOCIAL -CNSS-"/>
    <s v="01"/>
    <s v="Acciones comunes"/>
    <s v="13"/>
    <s v="Regulación del sistema dominicano de seguridad social"/>
    <n v="3518500"/>
    <n v="500000"/>
    <n v="4018500"/>
    <n v="375387.85"/>
    <n v="161804.4"/>
    <n v="161804.4"/>
    <n v="161804.4"/>
    <n v="527470.14"/>
  </r>
  <r>
    <s v="5207"/>
    <s v="CONSEJO NACIONAL DE SEGURIDAD SOCIAL"/>
    <s v="0100"/>
    <s v="FONDO GENERAL"/>
    <x v="30"/>
    <x v="30"/>
    <s v="2.2"/>
    <s v="CONTRATACIÓN DE SERVICIOS"/>
    <s v="2.2.3"/>
    <s v="VIÁTICOS"/>
    <s v="2.2.3.1"/>
    <s v="Viáticos dentro del país"/>
    <s v="0001"/>
    <s v="CONSEJO NACIONAL DE LA SEGURIDAD SOCIAL -CNSS-"/>
    <s v="01"/>
    <s v="Acciones comunes"/>
    <s v="13"/>
    <s v="Regulación del sistema dominicano de seguridad social"/>
    <n v="300000"/>
    <n v="200000"/>
    <n v="500000"/>
    <n v="66950"/>
    <n v="66950"/>
    <n v="66950"/>
    <n v="66950"/>
    <n v="66950"/>
  </r>
  <r>
    <s v="5207"/>
    <s v="CONSEJO NACIONAL DE SEGURIDAD SOCIAL"/>
    <s v="0100"/>
    <s v="FONDO GENERAL"/>
    <x v="31"/>
    <x v="31"/>
    <s v="2.2"/>
    <s v="CONTRATACIÓN DE SERVICIOS"/>
    <s v="2.2.3"/>
    <s v="VIÁTICOS"/>
    <s v="2.2.3.2"/>
    <s v="Viáticos fuera del país"/>
    <s v="0001"/>
    <s v="CONSEJO NACIONAL DE LA SEGURIDAD SOCIAL -CNSS-"/>
    <s v="01"/>
    <s v="Acciones comunes"/>
    <s v="13"/>
    <s v="Regulación del sistema dominicano de seguridad social"/>
    <n v="1140000"/>
    <n v="300000"/>
    <n v="1440000"/>
    <n v="0"/>
    <n v="0"/>
    <n v="0"/>
    <n v="0"/>
    <n v="0"/>
  </r>
  <r>
    <s v="5207"/>
    <s v="CONSEJO NACIONAL DE SEGURIDAD SOCIAL"/>
    <s v="0100"/>
    <s v="FONDO GENERAL"/>
    <x v="32"/>
    <x v="32"/>
    <s v="2.2"/>
    <s v="CONTRATACIÓN DE SERVICIOS"/>
    <s v="2.2.4"/>
    <s v="TRANSPORTE Y ALMACENAJE"/>
    <s v="2.2.4.1"/>
    <s v="Pasajes y gastos de transporte"/>
    <s v="0001"/>
    <s v="CONSEJO NACIONAL DE LA SEGURIDAD SOCIAL -CNSS-"/>
    <s v="01"/>
    <s v="Acciones comunes"/>
    <s v="13"/>
    <s v="Regulación del sistema dominicano de seguridad social"/>
    <n v="720000"/>
    <n v="100000"/>
    <n v="820000"/>
    <n v="419888.6"/>
    <n v="61200"/>
    <n v="61200"/>
    <n v="61200"/>
    <n v="419888.6"/>
  </r>
  <r>
    <s v="5207"/>
    <s v="CONSEJO NACIONAL DE SEGURIDAD SOCIAL"/>
    <s v="0100"/>
    <s v="FONDO GENERAL"/>
    <x v="33"/>
    <x v="33"/>
    <s v="2.2"/>
    <s v="CONTRATACIÓN DE SERVICIOS"/>
    <s v="2.2.4"/>
    <s v="TRANSPORTE Y ALMACENAJE"/>
    <s v="2.2.4.4"/>
    <s v="Peaje"/>
    <s v="0001"/>
    <s v="CONSEJO NACIONAL DE LA SEGURIDAD SOCIAL -CNSS-"/>
    <s v="01"/>
    <s v="Acciones comunes"/>
    <s v="13"/>
    <s v="Regulación del sistema dominicano de seguridad social"/>
    <n v="0"/>
    <n v="200000"/>
    <n v="200000"/>
    <n v="0"/>
    <n v="0"/>
    <n v="0"/>
    <n v="0"/>
    <n v="0"/>
  </r>
  <r>
    <s v="5207"/>
    <s v="CONSEJO NACIONAL DE SEGURIDAD SOCIAL"/>
    <s v="0100"/>
    <s v="FONDO GENERAL"/>
    <x v="34"/>
    <x v="34"/>
    <s v="2.2"/>
    <s v="CONTRATACIÓN DE SERVICIOS"/>
    <s v="2.2.5"/>
    <s v="ALQUILERES Y RENTAS"/>
    <s v="2.2.5.1"/>
    <s v="Alquileres y rentas de edificaciones y locales"/>
    <s v="0001"/>
    <s v="CONSEJO NACIONAL DE LA SEGURIDAD SOCIAL -CNSS-"/>
    <s v="01"/>
    <s v="Acciones comunes"/>
    <s v="13"/>
    <s v="Regulación del sistema dominicano de seguridad social"/>
    <n v="-3866000"/>
    <n v="11600000"/>
    <n v="7734000"/>
    <n v="6030258.2300000004"/>
    <n v="5558714.2999999998"/>
    <n v="5558714.2999999998"/>
    <n v="4924464.3"/>
    <n v="6354156.6299999999"/>
  </r>
  <r>
    <s v="5207"/>
    <s v="CONSEJO NACIONAL DE SEGURIDAD SOCIAL"/>
    <s v="0100"/>
    <s v="FONDO GENERAL"/>
    <x v="35"/>
    <x v="35"/>
    <s v="2.2"/>
    <s v="CONTRATACIÓN DE SERVICIOS"/>
    <s v="2.2.5"/>
    <s v="ALQUILERES Y RENTAS"/>
    <s v="2.2.5.4"/>
    <s v="Alquileres de equipos de transporte, tracción y elevación"/>
    <s v="0001"/>
    <s v="CONSEJO NACIONAL DE LA SEGURIDAD SOCIAL -CNSS-"/>
    <s v="01"/>
    <s v="Acciones comunes"/>
    <s v="13"/>
    <s v="Regulación del sistema dominicano de seguridad social"/>
    <n v="99607.64"/>
    <n v="710000"/>
    <n v="809607.64"/>
    <n v="0"/>
    <n v="0"/>
    <n v="0"/>
    <n v="0"/>
    <n v="0"/>
  </r>
  <r>
    <s v="5207"/>
    <s v="CONSEJO NACIONAL DE SEGURIDAD SOCIAL"/>
    <s v="0100"/>
    <s v="FONDO GENERAL"/>
    <x v="36"/>
    <x v="36"/>
    <s v="2.2"/>
    <s v="CONTRATACIÓN DE SERVICIOS"/>
    <s v="2.2.5"/>
    <s v="ALQUILERES Y RENTAS"/>
    <s v="2.2.5.8"/>
    <s v="Otros alquileres"/>
    <s v="0001"/>
    <s v="CONSEJO NACIONAL DE LA SEGURIDAD SOCIAL -CNSS-"/>
    <s v="01"/>
    <s v="Acciones comunes"/>
    <s v="13"/>
    <s v="Regulación del sistema dominicano de seguridad social"/>
    <n v="0"/>
    <n v="200000"/>
    <n v="200000"/>
    <n v="164256"/>
    <n v="164256"/>
    <n v="164256"/>
    <n v="164256"/>
    <n v="164256"/>
  </r>
  <r>
    <s v="5207"/>
    <s v="CONSEJO NACIONAL DE SEGURIDAD SOCIAL"/>
    <s v="0100"/>
    <s v="FONDO GENERAL"/>
    <x v="37"/>
    <x v="37"/>
    <s v="2.2"/>
    <s v="CONTRATACIÓN DE SERVICIOS"/>
    <s v="2.2.5"/>
    <s v="ALQUILERES Y RENTAS"/>
    <s v="2.2.5.9"/>
    <s v="Derecho de uso"/>
    <s v="0001"/>
    <s v="CONSEJO NACIONAL DE LA SEGURIDAD SOCIAL -CNSS-"/>
    <s v="01"/>
    <s v="Acciones comunes"/>
    <s v="13"/>
    <s v="Regulación del sistema dominicano de seguridad social"/>
    <n v="18000000"/>
    <n v="500000"/>
    <n v="18500000"/>
    <n v="647620.55000000005"/>
    <n v="0"/>
    <n v="0"/>
    <n v="0"/>
    <n v="647620.55000000005"/>
  </r>
  <r>
    <s v="5207"/>
    <s v="CONSEJO NACIONAL DE SEGURIDAD SOCIAL"/>
    <s v="0100"/>
    <s v="FONDO GENERAL"/>
    <x v="38"/>
    <x v="38"/>
    <s v="2.2"/>
    <s v="CONTRATACIÓN DE SERVICIOS"/>
    <s v="2.2.6"/>
    <s v="SEGUROS"/>
    <s v="2.2.6.1"/>
    <s v="Seguro de bienes inmuebles"/>
    <s v="0001"/>
    <s v="CONSEJO NACIONAL DE LA SEGURIDAD SOCIAL -CNSS-"/>
    <s v="01"/>
    <s v="Acciones comunes"/>
    <s v="13"/>
    <s v="Regulación del sistema dominicano de seguridad social"/>
    <n v="0"/>
    <n v="3000000"/>
    <n v="3000000"/>
    <n v="1794674.26"/>
    <n v="1794674.26"/>
    <n v="1794674.26"/>
    <n v="1794674.26"/>
    <n v="1794674.26"/>
  </r>
  <r>
    <s v="5207"/>
    <s v="CONSEJO NACIONAL DE SEGURIDAD SOCIAL"/>
    <s v="0100"/>
    <s v="FONDO GENERAL"/>
    <x v="39"/>
    <x v="39"/>
    <s v="2.2"/>
    <s v="CONTRATACIÓN DE SERVICIOS"/>
    <s v="2.2.6"/>
    <s v="SEGUROS"/>
    <s v="2.2.6.2"/>
    <s v="Seguro de bienes muebles"/>
    <s v="0001"/>
    <s v="CONSEJO NACIONAL DE LA SEGURIDAD SOCIAL -CNSS-"/>
    <s v="01"/>
    <s v="Acciones comunes"/>
    <s v="13"/>
    <s v="Regulación del sistema dominicano de seguridad social"/>
    <n v="0"/>
    <n v="1300000"/>
    <n v="1300000"/>
    <n v="1041326.93"/>
    <n v="1041326.93"/>
    <n v="1041326.93"/>
    <n v="1041326.93"/>
    <n v="1041326.93"/>
  </r>
  <r>
    <s v="5207"/>
    <s v="CONSEJO NACIONAL DE SEGURIDAD SOCIAL"/>
    <s v="0100"/>
    <s v="FONDO GENERAL"/>
    <x v="40"/>
    <x v="40"/>
    <s v="2.2"/>
    <s v="CONTRATACIÓN DE SERVICIOS"/>
    <s v="2.2.6"/>
    <s v="SEGUROS"/>
    <s v="2.2.6.3"/>
    <s v="Seguros de personas"/>
    <s v="0001"/>
    <s v="CONSEJO NACIONAL DE LA SEGURIDAD SOCIAL -CNSS-"/>
    <s v="01"/>
    <s v="Acciones comunes"/>
    <s v="13"/>
    <s v="Regulación del sistema dominicano de seguridad social"/>
    <n v="0"/>
    <n v="1452000"/>
    <n v="1452000"/>
    <n v="1236297.68"/>
    <n v="963735.68"/>
    <n v="963735.68"/>
    <n v="963735.68"/>
    <n v="1236297.68"/>
  </r>
  <r>
    <s v="5207"/>
    <s v="CONSEJO NACIONAL DE SEGURIDAD SOCIAL"/>
    <s v="0100"/>
    <s v="FONDO GENERAL"/>
    <x v="41"/>
    <x v="41"/>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3500000"/>
    <n v="480000"/>
    <n v="3980000"/>
    <n v="3529437.15"/>
    <n v="1401297.27"/>
    <n v="1401297.27"/>
    <n v="1401297.27"/>
    <n v="3529437.16"/>
  </r>
  <r>
    <s v="5207"/>
    <s v="CONSEJO NACIONAL DE SEGURIDAD SOCIAL"/>
    <s v="0100"/>
    <s v="FONDO GENERAL"/>
    <x v="42"/>
    <x v="42"/>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0"/>
    <n v="200000"/>
    <n v="200000"/>
    <n v="0"/>
    <n v="0"/>
    <n v="0"/>
    <n v="0"/>
    <n v="0"/>
  </r>
  <r>
    <s v="5207"/>
    <s v="CONSEJO NACIONAL DE SEGURIDAD SOCIAL"/>
    <s v="0100"/>
    <s v="FONDO GENERAL"/>
    <x v="43"/>
    <x v="43"/>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7425000"/>
    <n v="165000"/>
    <n v="7590000"/>
    <n v="7425000"/>
    <n v="1485000"/>
    <n v="1485000"/>
    <n v="1485000"/>
    <n v="7425000"/>
  </r>
  <r>
    <s v="5207"/>
    <s v="CONSEJO NACIONAL DE SEGURIDAD SOCIAL"/>
    <s v="0100"/>
    <s v="FONDO GENERAL"/>
    <x v="44"/>
    <x v="44"/>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4000000"/>
    <n v="0"/>
    <n v="4000000"/>
    <n v="3961797.95"/>
    <n v="792359.59"/>
    <n v="792359.59"/>
    <n v="792359.59"/>
    <n v="3961797.95"/>
  </r>
  <r>
    <s v="5207"/>
    <s v="CONSEJO NACIONAL DE SEGURIDAD SOCIAL"/>
    <s v="0100"/>
    <s v="FONDO GENERAL"/>
    <x v="45"/>
    <x v="45"/>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260000"/>
    <n v="260000"/>
    <n v="0"/>
    <n v="0"/>
    <n v="0"/>
    <n v="0"/>
    <n v="0"/>
  </r>
  <r>
    <s v="5207"/>
    <s v="CONSEJO NACIONAL DE SEGURIDAD SOCIAL"/>
    <s v="0100"/>
    <s v="FONDO GENERAL"/>
    <x v="46"/>
    <x v="46"/>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880000"/>
    <n v="880000"/>
    <n v="0"/>
    <n v="0"/>
    <n v="0"/>
    <n v="0"/>
    <n v="0"/>
  </r>
  <r>
    <s v="5207"/>
    <s v="CONSEJO NACIONAL DE SEGURIDAD SOCIAL"/>
    <s v="0100"/>
    <s v="FONDO GENERAL"/>
    <x v="47"/>
    <x v="47"/>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30000"/>
    <n v="30000"/>
    <n v="0"/>
    <n v="0"/>
    <n v="0"/>
    <n v="0"/>
    <n v="0"/>
  </r>
  <r>
    <s v="5207"/>
    <s v="CONSEJO NACIONAL DE SEGURIDAD SOCIAL"/>
    <s v="0100"/>
    <s v="FONDO GENERAL"/>
    <x v="48"/>
    <x v="48"/>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1550000"/>
    <n v="1550000"/>
    <n v="1076512.77"/>
    <n v="515546.11"/>
    <n v="515546.11"/>
    <n v="303264.11"/>
    <n v="1282556.77"/>
  </r>
  <r>
    <s v="5207"/>
    <s v="CONSEJO NACIONAL DE SEGURIDAD SOCIAL"/>
    <s v="0100"/>
    <s v="FONDO GENERAL"/>
    <x v="49"/>
    <x v="49"/>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100000"/>
    <n v="0"/>
    <n v="100000"/>
    <n v="53100"/>
    <n v="53100"/>
    <n v="53100"/>
    <n v="53100"/>
    <n v="53100"/>
  </r>
  <r>
    <s v="5207"/>
    <s v="CONSEJO NACIONAL DE SEGURIDAD SOCIAL"/>
    <s v="0100"/>
    <s v="FONDO GENERAL"/>
    <x v="50"/>
    <x v="50"/>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100000"/>
    <n v="800000"/>
    <n v="900000"/>
    <n v="154403"/>
    <n v="122248"/>
    <n v="122248"/>
    <n v="122248"/>
    <n v="322435"/>
  </r>
  <r>
    <s v="5207"/>
    <s v="CONSEJO NACIONAL DE SEGURIDAD SOCIAL"/>
    <s v="0100"/>
    <s v="FONDO GENERAL"/>
    <x v="51"/>
    <x v="51"/>
    <s v="2.2"/>
    <s v="CONTRATACIÓN DE SERVICIOS"/>
    <s v="2.2.8"/>
    <s v="OTROS SERVICIOS NO INCLUIDOS EN CONCEPTOS ANTERIORES"/>
    <s v="2.2.8.2"/>
    <s v="Comisiones y gastos"/>
    <s v="0001"/>
    <s v="CONSEJO NACIONAL DE LA SEGURIDAD SOCIAL -CNSS-"/>
    <s v="01"/>
    <s v="Acciones comunes"/>
    <s v="13"/>
    <s v="Regulación del sistema dominicano de seguridad social"/>
    <n v="0"/>
    <n v="20000"/>
    <n v="20000"/>
    <n v="0"/>
    <n v="0"/>
    <n v="0"/>
    <n v="0"/>
    <n v="0"/>
  </r>
  <r>
    <s v="5207"/>
    <s v="CONSEJO NACIONAL DE SEGURIDAD SOCIAL"/>
    <s v="0100"/>
    <s v="FONDO GENERAL"/>
    <x v="52"/>
    <x v="52"/>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0"/>
    <n v="200000"/>
    <n v="200000"/>
    <n v="113074"/>
    <n v="64101.64"/>
    <n v="64101.64"/>
    <n v="64101.64"/>
    <n v="113074"/>
  </r>
  <r>
    <s v="5207"/>
    <s v="CONSEJO NACIONAL DE SEGURIDAD SOCIAL"/>
    <s v="0100"/>
    <s v="FONDO GENERAL"/>
    <x v="53"/>
    <x v="53"/>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100000"/>
    <n v="0"/>
    <n v="100000"/>
    <n v="0"/>
    <n v="0"/>
    <n v="0"/>
    <n v="0"/>
    <n v="0"/>
  </r>
  <r>
    <s v="5207"/>
    <s v="CONSEJO NACIONAL DE SEGURIDAD SOCIAL"/>
    <s v="0100"/>
    <s v="FONDO GENERAL"/>
    <x v="54"/>
    <x v="54"/>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1150000"/>
    <n v="2000000"/>
    <n v="3150000"/>
    <n v="1469210.07"/>
    <n v="417560.08"/>
    <n v="417560.08"/>
    <n v="409300.08"/>
    <n v="1469210.07"/>
  </r>
  <r>
    <s v="5207"/>
    <s v="CONSEJO NACIONAL DE SEGURIDAD SOCIAL"/>
    <s v="0100"/>
    <s v="FONDO GENERAL"/>
    <x v="55"/>
    <x v="55"/>
    <s v="2.2"/>
    <s v="CONTRATACIÓN DE SERVICIOS"/>
    <s v="2.2.8"/>
    <s v="OTROS SERVICIOS NO INCLUIDOS EN CONCEPTOS ANTERIORES"/>
    <s v="2.2.8.6"/>
    <s v="Servicio de organización de eventos, festividades y actividades de entretenimiento"/>
    <s v="0001"/>
    <s v="CONSEJO NACIONAL DE LA SEGURIDAD SOCIAL -CNSS-"/>
    <s v="01"/>
    <s v="Acciones comunes"/>
    <s v="13"/>
    <s v="Regulación del sistema dominicano de seguridad social"/>
    <n v="7185000"/>
    <n v="3300000"/>
    <n v="10485000"/>
    <n v="6009006.0899999999"/>
    <n v="863100.29"/>
    <n v="863100.29"/>
    <n v="863100.29"/>
    <n v="6009006.0999999996"/>
  </r>
  <r>
    <s v="5207"/>
    <s v="CONSEJO NACIONAL DE SEGURIDAD SOCIAL"/>
    <s v="0100"/>
    <s v="FONDO GENERAL"/>
    <x v="56"/>
    <x v="56"/>
    <s v="2.2"/>
    <s v="CONTRATACIÓN DE SERVICIOS"/>
    <s v="2.2.8"/>
    <s v="OTROS SERVICIOS NO INCLUIDOS EN CONCEPTOS ANTERIORES"/>
    <s v="2.2.8.6"/>
    <s v="Servicio de organización de eventos, festividades y actividades de entretenimiento"/>
    <s v="0001"/>
    <s v="CONSEJO NACIONAL DE LA SEGURIDAD SOCIAL -CNSS-"/>
    <s v="01"/>
    <s v="Acciones comunes"/>
    <s v="13"/>
    <s v="Regulación del sistema dominicano de seguridad social"/>
    <n v="0"/>
    <n v="300000"/>
    <n v="300000"/>
    <n v="0"/>
    <n v="0"/>
    <n v="0"/>
    <n v="0"/>
    <n v="0"/>
  </r>
  <r>
    <s v="5207"/>
    <s v="CONSEJO NACIONAL DE SEGURIDAD SOCIAL"/>
    <s v="0100"/>
    <s v="FONDO GENERAL"/>
    <x v="57"/>
    <x v="57"/>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800000"/>
    <n v="1000000"/>
    <n v="1800000"/>
    <n v="888540"/>
    <n v="396480"/>
    <n v="396480"/>
    <n v="155760"/>
    <n v="888540"/>
  </r>
  <r>
    <s v="5207"/>
    <s v="CONSEJO NACIONAL DE SEGURIDAD SOCIAL"/>
    <s v="0100"/>
    <s v="FONDO GENERAL"/>
    <x v="58"/>
    <x v="58"/>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3600000"/>
    <n v="100000"/>
    <n v="3700000"/>
    <n v="2227676.7400000002"/>
    <n v="1152395"/>
    <n v="1152395"/>
    <n v="1121520"/>
    <n v="2227676.7400000002"/>
  </r>
  <r>
    <s v="5207"/>
    <s v="CONSEJO NACIONAL DE SEGURIDAD SOCIAL"/>
    <s v="0100"/>
    <s v="FONDO GENERAL"/>
    <x v="59"/>
    <x v="59"/>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800000"/>
    <n v="0"/>
    <n v="800000"/>
    <n v="0"/>
    <n v="0"/>
    <n v="0"/>
    <n v="0"/>
    <n v="0"/>
  </r>
  <r>
    <s v="5207"/>
    <s v="CONSEJO NACIONAL DE SEGURIDAD SOCIAL"/>
    <s v="0100"/>
    <s v="FONDO GENERAL"/>
    <x v="60"/>
    <x v="60"/>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21828000"/>
    <n v="506000"/>
    <n v="22334000"/>
    <n v="696000"/>
    <n v="435650"/>
    <n v="435650"/>
    <n v="435650"/>
    <n v="699000"/>
  </r>
  <r>
    <s v="5207"/>
    <s v="CONSEJO NACIONAL DE SEGURIDAD SOCIAL"/>
    <s v="0100"/>
    <s v="FONDO GENERAL"/>
    <x v="60"/>
    <x v="60"/>
    <s v="2.2"/>
    <s v="CONTRATACIÓN DE SERVICIOS"/>
    <s v="2.2.8"/>
    <s v="OTROS SERVICIOS NO INCLUIDOS EN CONCEPTOS ANTERIORES"/>
    <s v="2.2.8.7"/>
    <s v="Servicios Técnicos y Profesionales"/>
    <s v="0001"/>
    <s v="CONSEJO NACIONAL DE LA SEGURIDAD SOCIAL -CNSS-"/>
    <s v="03"/>
    <s v="Empresas administradoras de riesgos reciben servicios de evaluación, calificación y notificación del grado de discapacidad"/>
    <s v="13"/>
    <s v="Regulación del sistema dominicano de seguridad social"/>
    <n v="0"/>
    <n v="18000000"/>
    <n v="18000000"/>
    <n v="16977850"/>
    <n v="5955500"/>
    <n v="5955500"/>
    <n v="5527250"/>
    <n v="16977850"/>
  </r>
  <r>
    <s v="5207"/>
    <s v="CONSEJO NACIONAL DE SEGURIDAD SOCIAL"/>
    <s v="0100"/>
    <s v="FONDO GENERAL"/>
    <x v="61"/>
    <x v="61"/>
    <s v="2.2"/>
    <s v="CONTRATACIÓN DE SERVICIOS"/>
    <s v="2.2.8"/>
    <s v="OTROS SERVICIOS NO INCLUIDOS EN CONCEPTOS ANTERIORES"/>
    <s v="2.2.8.8"/>
    <s v="Impuestos, derechos y tasas"/>
    <s v="0001"/>
    <s v="CONSEJO NACIONAL DE LA SEGURIDAD SOCIAL -CNSS-"/>
    <s v="01"/>
    <s v="Acciones comunes"/>
    <s v="13"/>
    <s v="Regulación del sistema dominicano de seguridad social"/>
    <n v="126000"/>
    <n v="0"/>
    <n v="126000"/>
    <n v="0"/>
    <n v="0"/>
    <n v="0"/>
    <n v="0"/>
    <n v="0"/>
  </r>
  <r>
    <s v="5207"/>
    <s v="CONSEJO NACIONAL DE SEGURIDAD SOCIAL"/>
    <s v="0100"/>
    <s v="FONDO GENERAL"/>
    <x v="62"/>
    <x v="62"/>
    <s v="2.2"/>
    <s v="CONTRATACIÓN DE SERVICIOS"/>
    <s v="2.2.9"/>
    <s v="OTRAS CONTRATACIONES DE SERVICIOS"/>
    <s v="2.2.9.1"/>
    <s v="Otras contrataciones de servicios"/>
    <s v="0001"/>
    <s v="CONSEJO NACIONAL DE LA SEGURIDAD SOCIAL -CNSS-"/>
    <s v="01"/>
    <s v="Acciones comunes"/>
    <s v="13"/>
    <s v="Regulación del sistema dominicano de seguridad social"/>
    <n v="3500000"/>
    <n v="0"/>
    <n v="3500000"/>
    <n v="3574340.36"/>
    <n v="8260"/>
    <n v="8260"/>
    <n v="8260"/>
    <n v="3574340.36"/>
  </r>
  <r>
    <s v="5207"/>
    <s v="CONSEJO NACIONAL DE SEGURIDAD SOCIAL"/>
    <s v="0100"/>
    <s v="FONDO GENERAL"/>
    <x v="63"/>
    <x v="63"/>
    <s v="2.2"/>
    <s v="CONTRATACIÓN DE SERVICIOS"/>
    <s v="2.2.9"/>
    <s v="OTRAS CONTRATACIONES DE SERVICIOS"/>
    <s v="2.2.9.2"/>
    <s v="Servicios de alimentación"/>
    <s v="0001"/>
    <s v="CONSEJO NACIONAL DE LA SEGURIDAD SOCIAL -CNSS-"/>
    <s v="01"/>
    <s v="Acciones comunes"/>
    <s v="13"/>
    <s v="Regulación del sistema dominicano de seguridad social"/>
    <n v="2000000"/>
    <n v="0"/>
    <n v="2000000"/>
    <n v="640706.43000000005"/>
    <n v="640706.43000000005"/>
    <n v="640706.43000000005"/>
    <n v="640706.43000000005"/>
    <n v="640706.43000000005"/>
  </r>
  <r>
    <s v="5207"/>
    <s v="CONSEJO NACIONAL DE SEGURIDAD SOCIAL"/>
    <s v="0100"/>
    <s v="FONDO GENERAL"/>
    <x v="64"/>
    <x v="64"/>
    <s v="2.2"/>
    <s v="CONTRATACIÓN DE SERVICIOS"/>
    <s v="2.2.9"/>
    <s v="OTRAS CONTRATACIONES DE SERVICIOS"/>
    <s v="2.2.9.2"/>
    <s v="Servicios de alimentación"/>
    <s v="0001"/>
    <s v="CONSEJO NACIONAL DE LA SEGURIDAD SOCIAL -CNSS-"/>
    <s v="01"/>
    <s v="Acciones comunes"/>
    <s v="13"/>
    <s v="Regulación del sistema dominicano de seguridad social"/>
    <n v="2000000"/>
    <n v="0"/>
    <n v="2000000"/>
    <n v="1560863.5"/>
    <n v="267435.2"/>
    <n v="267435.2"/>
    <n v="267435.2"/>
    <n v="1560863.5"/>
  </r>
  <r>
    <s v="5207"/>
    <s v="CONSEJO NACIONAL DE SEGURIDAD SOCIAL"/>
    <s v="0100"/>
    <s v="FONDO GENERAL"/>
    <x v="65"/>
    <x v="65"/>
    <s v="2.3"/>
    <s v="MATERIALES Y SUMINISTROS"/>
    <s v="2.3.1"/>
    <s v="ALIMENTOS Y PRODUCTOS AGROFORESTALES"/>
    <s v="2.3.1.1"/>
    <s v="Alimentos y bebidas para personas"/>
    <s v="0001"/>
    <s v="CONSEJO NACIONAL DE LA SEGURIDAD SOCIAL -CNSS-"/>
    <s v="01"/>
    <s v="Acciones comunes"/>
    <s v="13"/>
    <s v="Regulación del sistema dominicano de seguridad social"/>
    <n v="200000"/>
    <n v="300000"/>
    <n v="500000"/>
    <n v="552430.02"/>
    <n v="449624.3"/>
    <n v="449624.3"/>
    <n v="449624.3"/>
    <n v="565356.73"/>
  </r>
  <r>
    <s v="5207"/>
    <s v="CONSEJO NACIONAL DE SEGURIDAD SOCIAL"/>
    <s v="0100"/>
    <s v="FONDO GENERAL"/>
    <x v="66"/>
    <x v="66"/>
    <s v="2.3"/>
    <s v="MATERIALES Y SUMINISTROS"/>
    <s v="2.3.1"/>
    <s v="ALIMENTOS Y PRODUCTOS AGROFORESTALES"/>
    <s v="2.3.1.3"/>
    <s v="Productos agroforestales y pecuarios"/>
    <s v="0001"/>
    <s v="CONSEJO NACIONAL DE LA SEGURIDAD SOCIAL -CNSS-"/>
    <s v="01"/>
    <s v="Acciones comunes"/>
    <s v="13"/>
    <s v="Regulación del sistema dominicano de seguridad social"/>
    <n v="-61450"/>
    <n v="450000"/>
    <n v="388550"/>
    <n v="120682.14"/>
    <n v="106256.53"/>
    <n v="106256.53"/>
    <n v="106256.53"/>
    <n v="131173.5"/>
  </r>
  <r>
    <s v="5207"/>
    <s v="CONSEJO NACIONAL DE SEGURIDAD SOCIAL"/>
    <s v="0100"/>
    <s v="FONDO GENERAL"/>
    <x v="67"/>
    <x v="67"/>
    <s v="2.3"/>
    <s v="MATERIALES Y SUMINISTROS"/>
    <s v="2.3.2"/>
    <s v="TEXTILES Y VESTUARIOS"/>
    <s v="2.3.2.2"/>
    <s v="Acabados textiles"/>
    <s v="0001"/>
    <s v="CONSEJO NACIONAL DE LA SEGURIDAD SOCIAL -CNSS-"/>
    <s v="01"/>
    <s v="Acciones comunes"/>
    <s v="13"/>
    <s v="Regulación del sistema dominicano de seguridad social"/>
    <n v="172000"/>
    <n v="50000"/>
    <n v="222000"/>
    <n v="212400"/>
    <n v="42480"/>
    <n v="42480"/>
    <n v="42480"/>
    <n v="213480"/>
  </r>
  <r>
    <s v="5207"/>
    <s v="CONSEJO NACIONAL DE SEGURIDAD SOCIAL"/>
    <s v="0100"/>
    <s v="FONDO GENERAL"/>
    <x v="68"/>
    <x v="68"/>
    <s v="2.3"/>
    <s v="MATERIALES Y SUMINISTROS"/>
    <s v="2.3.2"/>
    <s v="TEXTILES Y VESTUARIOS"/>
    <s v="2.3.2.3"/>
    <s v="Prendas y accesorios de vestir"/>
    <s v="0001"/>
    <s v="CONSEJO NACIONAL DE LA SEGURIDAD SOCIAL -CNSS-"/>
    <s v="01"/>
    <s v="Acciones comunes"/>
    <s v="13"/>
    <s v="Regulación del sistema dominicano de seguridad social"/>
    <n v="-100000"/>
    <n v="300000"/>
    <n v="200000"/>
    <n v="106790"/>
    <n v="0"/>
    <n v="0"/>
    <n v="0"/>
    <n v="106790"/>
  </r>
  <r>
    <s v="5207"/>
    <s v="CONSEJO NACIONAL DE SEGURIDAD SOCIAL"/>
    <s v="0100"/>
    <s v="FONDO GENERAL"/>
    <x v="69"/>
    <x v="69"/>
    <s v="2.3"/>
    <s v="MATERIALES Y SUMINISTROS"/>
    <s v="2.3.3"/>
    <s v="PAPEL, CARTÓN E IMPRESOS"/>
    <s v="2.3.3.1"/>
    <s v="Papel de escritorio"/>
    <s v="0001"/>
    <s v="CONSEJO NACIONAL DE LA SEGURIDAD SOCIAL -CNSS-"/>
    <s v="01"/>
    <s v="Acciones comunes"/>
    <s v="13"/>
    <s v="Regulación del sistema dominicano de seguridad social"/>
    <n v="100000"/>
    <n v="0"/>
    <n v="100000"/>
    <n v="16744.2"/>
    <n v="0"/>
    <n v="0"/>
    <n v="0"/>
    <n v="16744.2"/>
  </r>
  <r>
    <s v="5207"/>
    <s v="CONSEJO NACIONAL DE SEGURIDAD SOCIAL"/>
    <s v="0100"/>
    <s v="FONDO GENERAL"/>
    <x v="70"/>
    <x v="70"/>
    <s v="2.3"/>
    <s v="MATERIALES Y SUMINISTROS"/>
    <s v="2.3.3"/>
    <s v="PAPEL, CARTÓN E IMPRESOS"/>
    <s v="2.3.3.2"/>
    <s v="Papel y cartón"/>
    <s v="0001"/>
    <s v="CONSEJO NACIONAL DE LA SEGURIDAD SOCIAL -CNSS-"/>
    <s v="01"/>
    <s v="Acciones comunes"/>
    <s v="13"/>
    <s v="Regulación del sistema dominicano de seguridad social"/>
    <n v="1537950"/>
    <n v="550000"/>
    <n v="2087950"/>
    <n v="1682604.48"/>
    <n v="1670497.68"/>
    <n v="1670497.68"/>
    <n v="1670497.68"/>
    <n v="1754551"/>
  </r>
  <r>
    <s v="5207"/>
    <s v="CONSEJO NACIONAL DE SEGURIDAD SOCIAL"/>
    <s v="0100"/>
    <s v="FONDO GENERAL"/>
    <x v="71"/>
    <x v="71"/>
    <s v="2.3"/>
    <s v="MATERIALES Y SUMINISTROS"/>
    <s v="2.3.3"/>
    <s v="PAPEL, CARTÓN E IMPRESOS"/>
    <s v="2.3.3.4"/>
    <s v="Libros, revistas y periódicos"/>
    <s v="0001"/>
    <s v="CONSEJO NACIONAL DE LA SEGURIDAD SOCIAL -CNSS-"/>
    <s v="01"/>
    <s v="Acciones comunes"/>
    <s v="13"/>
    <s v="Regulación del sistema dominicano de seguridad social"/>
    <n v="0"/>
    <n v="50000"/>
    <n v="50000"/>
    <n v="40050"/>
    <n v="24000"/>
    <n v="24000"/>
    <n v="24000"/>
    <n v="40050"/>
  </r>
  <r>
    <s v="5207"/>
    <s v="CONSEJO NACIONAL DE SEGURIDAD SOCIAL"/>
    <s v="0100"/>
    <s v="FONDO GENERAL"/>
    <x v="72"/>
    <x v="72"/>
    <s v="2.3"/>
    <s v="MATERIALES Y SUMINISTROS"/>
    <s v="2.3.4"/>
    <s v="PRODUCTOS FARMACÉUTICOS"/>
    <s v="2.3.4.1"/>
    <s v="Productos medicinales para uso humano"/>
    <s v="0001"/>
    <s v="CONSEJO NACIONAL DE LA SEGURIDAD SOCIAL -CNSS-"/>
    <s v="01"/>
    <s v="Acciones comunes"/>
    <s v="13"/>
    <s v="Regulación del sistema dominicano de seguridad social"/>
    <n v="0"/>
    <n v="30000"/>
    <n v="30000"/>
    <n v="0"/>
    <n v="0"/>
    <n v="0"/>
    <n v="0"/>
    <n v="0"/>
  </r>
  <r>
    <s v="5207"/>
    <s v="CONSEJO NACIONAL DE SEGURIDAD SOCIAL"/>
    <s v="0100"/>
    <s v="FONDO GENERAL"/>
    <x v="73"/>
    <x v="73"/>
    <s v="2.3"/>
    <s v="MATERIALES Y SUMINISTROS"/>
    <s v="2.3.5"/>
    <s v="CUERO, CAUCHO Y PLÁSTICO"/>
    <s v="2.3.5.3"/>
    <s v="Llantas y neumáticos"/>
    <s v="0001"/>
    <s v="CONSEJO NACIONAL DE LA SEGURIDAD SOCIAL -CNSS-"/>
    <s v="01"/>
    <s v="Acciones comunes"/>
    <s v="13"/>
    <s v="Regulación del sistema dominicano de seguridad social"/>
    <n v="0"/>
    <n v="300000"/>
    <n v="300000"/>
    <n v="185817.31"/>
    <n v="185817.29"/>
    <n v="185817.29"/>
    <n v="185817.29"/>
    <n v="185817.31"/>
  </r>
  <r>
    <s v="5207"/>
    <s v="CONSEJO NACIONAL DE SEGURIDAD SOCIAL"/>
    <s v="0100"/>
    <s v="FONDO GENERAL"/>
    <x v="74"/>
    <x v="74"/>
    <s v="2.3"/>
    <s v="MATERIALES Y SUMINISTROS"/>
    <s v="2.3.6"/>
    <s v="PRODUCTOS DE MINERALES, METÁLICOS Y NO METÁLICOS"/>
    <s v="2.3.6.3"/>
    <s v="Productos metálicos y sus derivados"/>
    <s v="0001"/>
    <s v="CONSEJO NACIONAL DE LA SEGURIDAD SOCIAL -CNSS-"/>
    <s v="01"/>
    <s v="Acciones comunes"/>
    <s v="13"/>
    <s v="Regulación del sistema dominicano de seguridad social"/>
    <n v="50000"/>
    <n v="10000"/>
    <n v="60000"/>
    <n v="15219.64"/>
    <n v="0"/>
    <n v="0"/>
    <n v="0"/>
    <n v="15219.64"/>
  </r>
  <r>
    <s v="5207"/>
    <s v="CONSEJO NACIONAL DE SEGURIDAD SOCIAL"/>
    <s v="0100"/>
    <s v="FONDO GENERAL"/>
    <x v="75"/>
    <x v="75"/>
    <s v="2.3"/>
    <s v="MATERIALES Y SUMINISTROS"/>
    <s v="2.3.6"/>
    <s v="PRODUCTOS DE MINERALES, METÁLICOS Y NO METÁLICOS"/>
    <s v="2.3.6.3"/>
    <s v="Productos metálicos y sus derivados"/>
    <s v="0001"/>
    <s v="CONSEJO NACIONAL DE LA SEGURIDAD SOCIAL -CNSS-"/>
    <s v="01"/>
    <s v="Acciones comunes"/>
    <s v="13"/>
    <s v="Regulación del sistema dominicano de seguridad social"/>
    <n v="0"/>
    <n v="10000"/>
    <n v="10000"/>
    <n v="0"/>
    <n v="0"/>
    <n v="0"/>
    <n v="0"/>
    <n v="0"/>
  </r>
  <r>
    <s v="5207"/>
    <s v="CONSEJO NACIONAL DE SEGURIDAD SOCIAL"/>
    <s v="0100"/>
    <s v="FONDO GENERAL"/>
    <x v="76"/>
    <x v="76"/>
    <s v="2.3"/>
    <s v="MATERIALES Y SUMINISTROS"/>
    <s v="2.3.7"/>
    <s v="COMBUSTIBLES, LUBRICANTES, PRODUCTOS QUÍMICOS Y CONEXOS"/>
    <s v="2.3.7.1"/>
    <s v="Combustibles y lubricantes"/>
    <s v="0001"/>
    <s v="CONSEJO NACIONAL DE LA SEGURIDAD SOCIAL -CNSS-"/>
    <s v="01"/>
    <s v="Acciones comunes"/>
    <s v="13"/>
    <s v="Regulación del sistema dominicano de seguridad social"/>
    <n v="0"/>
    <n v="8100000"/>
    <n v="8100000"/>
    <n v="4600000"/>
    <n v="4600000"/>
    <n v="4600000"/>
    <n v="4600000"/>
    <n v="4600000"/>
  </r>
  <r>
    <s v="5207"/>
    <s v="CONSEJO NACIONAL DE SEGURIDAD SOCIAL"/>
    <s v="0100"/>
    <s v="FONDO GENERAL"/>
    <x v="77"/>
    <x v="77"/>
    <s v="2.3"/>
    <s v="MATERIALES Y SUMINISTROS"/>
    <s v="2.3.7"/>
    <s v="COMBUSTIBLES, LUBRICANTES, PRODUCTOS QUÍMICOS Y CONEXOS"/>
    <s v="2.3.7.1"/>
    <s v="Combustibles y lubricantes"/>
    <s v="0001"/>
    <s v="CONSEJO NACIONAL DE LA SEGURIDAD SOCIAL -CNSS-"/>
    <s v="01"/>
    <s v="Acciones comunes"/>
    <s v="13"/>
    <s v="Regulación del sistema dominicano de seguridad social"/>
    <n v="0"/>
    <n v="350000"/>
    <n v="350000"/>
    <n v="0"/>
    <n v="0"/>
    <n v="0"/>
    <n v="0"/>
    <n v="0"/>
  </r>
  <r>
    <s v="5207"/>
    <s v="CONSEJO NACIONAL DE SEGURIDAD SOCIAL"/>
    <s v="0100"/>
    <s v="FONDO GENERAL"/>
    <x v="78"/>
    <x v="78"/>
    <s v="2.3"/>
    <s v="MATERIALES Y SUMINISTROS"/>
    <s v="2.3.7"/>
    <s v="COMBUSTIBLES, LUBRICANTES, PRODUCTOS QUÍMICOS Y CONEXOS"/>
    <s v="2.3.7.2"/>
    <s v="Productos químicos y conexos"/>
    <s v="0001"/>
    <s v="CONSEJO NACIONAL DE LA SEGURIDAD SOCIAL -CNSS-"/>
    <s v="01"/>
    <s v="Acciones comunes"/>
    <s v="13"/>
    <s v="Regulación del sistema dominicano de seguridad social"/>
    <n v="10000"/>
    <n v="0"/>
    <n v="10000"/>
    <n v="0"/>
    <n v="0"/>
    <n v="0"/>
    <n v="0"/>
    <n v="0"/>
  </r>
  <r>
    <s v="5207"/>
    <s v="CONSEJO NACIONAL DE SEGURIDAD SOCIAL"/>
    <s v="0100"/>
    <s v="FONDO GENERAL"/>
    <x v="79"/>
    <x v="79"/>
    <s v="2.3"/>
    <s v="MATERIALES Y SUMINISTROS"/>
    <s v="2.3.7"/>
    <s v="COMBUSTIBLES, LUBRICANTES, PRODUCTOS QUÍMICOS Y CONEXOS"/>
    <s v="2.3.7.2"/>
    <s v="Productos químicos y conexos"/>
    <s v="0001"/>
    <s v="CONSEJO NACIONAL DE LA SEGURIDAD SOCIAL -CNSS-"/>
    <s v="01"/>
    <s v="Acciones comunes"/>
    <s v="13"/>
    <s v="Regulación del sistema dominicano de seguridad social"/>
    <n v="0"/>
    <n v="100000"/>
    <n v="100000"/>
    <n v="0"/>
    <n v="0"/>
    <n v="0"/>
    <n v="0"/>
    <n v="0"/>
  </r>
  <r>
    <s v="5207"/>
    <s v="CONSEJO NACIONAL DE SEGURIDAD SOCIAL"/>
    <s v="0100"/>
    <s v="FONDO GENERAL"/>
    <x v="80"/>
    <x v="80"/>
    <s v="2.3"/>
    <s v="MATERIALES Y SUMINISTROS"/>
    <s v="2.3.7"/>
    <s v="COMBUSTIBLES, LUBRICANTES, PRODUCTOS QUÍMICOS Y CONEXOS"/>
    <s v="2.3.7.2"/>
    <s v="Productos químicos y conexos"/>
    <s v="0001"/>
    <s v="CONSEJO NACIONAL DE LA SEGURIDAD SOCIAL -CNSS-"/>
    <s v="01"/>
    <s v="Acciones comunes"/>
    <s v="13"/>
    <s v="Regulación del sistema dominicano de seguridad social"/>
    <n v="100000"/>
    <n v="0"/>
    <n v="100000"/>
    <n v="67720.2"/>
    <n v="0"/>
    <n v="0"/>
    <n v="0"/>
    <n v="67720.2"/>
  </r>
  <r>
    <s v="5207"/>
    <s v="CONSEJO NACIONAL DE SEGURIDAD SOCIAL"/>
    <s v="0100"/>
    <s v="FONDO GENERAL"/>
    <x v="81"/>
    <x v="81"/>
    <s v="2.3"/>
    <s v="MATERIALES Y SUMINISTROS"/>
    <s v="2.3.9"/>
    <s v="PRODUCTOS Y ÚTILES VARIOS"/>
    <s v="2.3.9.1"/>
    <s v="Útiles y materiales de limpieza e higiene"/>
    <s v="0001"/>
    <s v="CONSEJO NACIONAL DE LA SEGURIDAD SOCIAL -CNSS-"/>
    <s v="01"/>
    <s v="Acciones comunes"/>
    <s v="13"/>
    <s v="Regulación del sistema dominicano de seguridad social"/>
    <n v="950000"/>
    <n v="500000"/>
    <n v="1450000"/>
    <n v="670953.18000000005"/>
    <n v="427117.98"/>
    <n v="427117.98"/>
    <n v="427117.98"/>
    <n v="703735.2"/>
  </r>
  <r>
    <s v="5207"/>
    <s v="CONSEJO NACIONAL DE SEGURIDAD SOCIAL"/>
    <s v="0100"/>
    <s v="FONDO GENERAL"/>
    <x v="82"/>
    <x v="82"/>
    <s v="2.3"/>
    <s v="MATERIALES Y SUMINISTROS"/>
    <s v="2.3.9"/>
    <s v="PRODUCTOS Y ÚTILES VARIOS"/>
    <s v="2.3.9.2"/>
    <s v="Útiles  y materiales de escritorio, oficina, informática, escolares y de enseñanza"/>
    <s v="0001"/>
    <s v="CONSEJO NACIONAL DE LA SEGURIDAD SOCIAL -CNSS-"/>
    <s v="01"/>
    <s v="Acciones comunes"/>
    <s v="13"/>
    <s v="Regulación del sistema dominicano de seguridad social"/>
    <n v="3411000"/>
    <n v="1300000"/>
    <n v="4711000"/>
    <n v="3349778.44"/>
    <n v="1585303.78"/>
    <n v="1585303.78"/>
    <n v="1585303.78"/>
    <n v="3486603.46"/>
  </r>
  <r>
    <s v="5207"/>
    <s v="CONSEJO NACIONAL DE SEGURIDAD SOCIAL"/>
    <s v="0100"/>
    <s v="FONDO GENERAL"/>
    <x v="83"/>
    <x v="83"/>
    <s v="2.3"/>
    <s v="MATERIALES Y SUMINISTROS"/>
    <s v="2.3.9"/>
    <s v="PRODUCTOS Y ÚTILES VARIOS"/>
    <s v="2.3.9.3"/>
    <s v="Útiles menores médico, quirúrgicos o de laboratorio"/>
    <s v="0001"/>
    <s v="CONSEJO NACIONAL DE LA SEGURIDAD SOCIAL -CNSS-"/>
    <s v="01"/>
    <s v="Acciones comunes"/>
    <s v="13"/>
    <s v="Regulación del sistema dominicano de seguridad social"/>
    <n v="174000"/>
    <n v="250000"/>
    <n v="424000"/>
    <n v="34581.75"/>
    <n v="34581.75"/>
    <n v="34581.75"/>
    <n v="33453"/>
    <n v="37078.75"/>
  </r>
  <r>
    <s v="5207"/>
    <s v="CONSEJO NACIONAL DE SEGURIDAD SOCIAL"/>
    <s v="0100"/>
    <s v="FONDO GENERAL"/>
    <x v="84"/>
    <x v="84"/>
    <s v="2.3"/>
    <s v="MATERIALES Y SUMINISTROS"/>
    <s v="2.3.9"/>
    <s v="PRODUCTOS Y ÚTILES VARIOS"/>
    <s v="2.3.9.5"/>
    <s v="Útiles de cocina y comedor"/>
    <s v="0001"/>
    <s v="CONSEJO NACIONAL DE LA SEGURIDAD SOCIAL -CNSS-"/>
    <s v="01"/>
    <s v="Acciones comunes"/>
    <s v="13"/>
    <s v="Regulación del sistema dominicano de seguridad social"/>
    <n v="0"/>
    <n v="200000"/>
    <n v="200000"/>
    <n v="1499.55"/>
    <n v="1499.55"/>
    <n v="1499.55"/>
    <n v="1499.55"/>
    <n v="1499.55"/>
  </r>
  <r>
    <s v="5207"/>
    <s v="CONSEJO NACIONAL DE SEGURIDAD SOCIAL"/>
    <s v="0100"/>
    <s v="FONDO GENERAL"/>
    <x v="85"/>
    <x v="85"/>
    <s v="2.3"/>
    <s v="MATERIALES Y SUMINISTROS"/>
    <s v="2.3.9"/>
    <s v="PRODUCTOS Y ÚTILES VARIOS"/>
    <s v="2.3.9.6"/>
    <s v="Productos eléctricos y afines"/>
    <s v="0001"/>
    <s v="CONSEJO NACIONAL DE LA SEGURIDAD SOCIAL -CNSS-"/>
    <s v="01"/>
    <s v="Acciones comunes"/>
    <s v="13"/>
    <s v="Regulación del sistema dominicano de seguridad social"/>
    <n v="0"/>
    <n v="1175000"/>
    <n v="1175000"/>
    <n v="518169.86"/>
    <n v="151807"/>
    <n v="151807"/>
    <n v="151807"/>
    <n v="520896.86"/>
  </r>
  <r>
    <s v="5207"/>
    <s v="CONSEJO NACIONAL DE SEGURIDAD SOCIAL"/>
    <s v="0100"/>
    <s v="FONDO GENERAL"/>
    <x v="86"/>
    <x v="86"/>
    <s v="2.3"/>
    <s v="MATERIALES Y SUMINISTROS"/>
    <s v="2.3.9"/>
    <s v="PRODUCTOS Y ÚTILES VARIOS"/>
    <s v="2.3.9.8"/>
    <s v="Repuestos y accesorios menores"/>
    <s v="0001"/>
    <s v="CONSEJO NACIONAL DE LA SEGURIDAD SOCIAL -CNSS-"/>
    <s v="01"/>
    <s v="Acciones comunes"/>
    <s v="13"/>
    <s v="Regulación del sistema dominicano de seguridad social"/>
    <n v="60000"/>
    <n v="0"/>
    <n v="60000"/>
    <n v="32070.04"/>
    <n v="0"/>
    <n v="0"/>
    <n v="0"/>
    <n v="32070.04"/>
  </r>
  <r>
    <s v="5207"/>
    <s v="CONSEJO NACIONAL DE SEGURIDAD SOCIAL"/>
    <s v="0100"/>
    <s v="FONDO GENERAL"/>
    <x v="87"/>
    <x v="87"/>
    <s v="2.3"/>
    <s v="MATERIALES Y SUMINISTROS"/>
    <s v="2.3.9"/>
    <s v="PRODUCTOS Y ÚTILES VARIOS"/>
    <s v="2.3.9.8"/>
    <s v="Repuestos y accesorios menores"/>
    <s v="0001"/>
    <s v="CONSEJO NACIONAL DE LA SEGURIDAD SOCIAL -CNSS-"/>
    <s v="01"/>
    <s v="Acciones comunes"/>
    <s v="13"/>
    <s v="Regulación del sistema dominicano de seguridad social"/>
    <n v="75000"/>
    <n v="0"/>
    <n v="75000"/>
    <n v="73609.100000000006"/>
    <n v="0"/>
    <n v="0"/>
    <n v="0"/>
    <n v="73609.100000000006"/>
  </r>
  <r>
    <s v="5207"/>
    <s v="CONSEJO NACIONAL DE SEGURIDAD SOCIAL"/>
    <s v="0100"/>
    <s v="FONDO GENERAL"/>
    <x v="88"/>
    <x v="88"/>
    <s v="2.3"/>
    <s v="MATERIALES Y SUMINISTROS"/>
    <s v="2.3.9"/>
    <s v="PRODUCTOS Y ÚTILES VARIOS"/>
    <s v="2.3.9.9"/>
    <s v="Productos y útiles varios no identificados precedentemente (n.i.p.)"/>
    <s v="0001"/>
    <s v="CONSEJO NACIONAL DE LA SEGURIDAD SOCIAL -CNSS-"/>
    <s v="01"/>
    <s v="Acciones comunes"/>
    <s v="13"/>
    <s v="Regulación del sistema dominicano de seguridad social"/>
    <n v="100000"/>
    <n v="100000"/>
    <n v="200000"/>
    <n v="0"/>
    <n v="0"/>
    <n v="0"/>
    <n v="0"/>
    <n v="0"/>
  </r>
  <r>
    <s v="5207"/>
    <s v="CONSEJO NACIONAL DE SEGURIDAD SOCIAL"/>
    <s v="0100"/>
    <s v="FONDO GENERAL"/>
    <x v="89"/>
    <x v="89"/>
    <s v="2.3"/>
    <s v="MATERIALES Y SUMINISTROS"/>
    <s v="2.3.9"/>
    <s v="PRODUCTOS Y ÚTILES VARIOS"/>
    <s v="2.3.9.9"/>
    <s v="Productos y útiles varios no identificados precedentemente (n.i.p.)"/>
    <s v="0001"/>
    <s v="CONSEJO NACIONAL DE LA SEGURIDAD SOCIAL -CNSS-"/>
    <s v="01"/>
    <s v="Acciones comunes"/>
    <s v="13"/>
    <s v="Regulación del sistema dominicano de seguridad social"/>
    <n v="32000"/>
    <n v="0"/>
    <n v="32000"/>
    <n v="118795.32"/>
    <n v="0"/>
    <n v="0"/>
    <n v="0"/>
    <n v="118795.32"/>
  </r>
  <r>
    <s v="5207"/>
    <s v="CONSEJO NACIONAL DE SEGURIDAD SOCIAL"/>
    <s v="0100"/>
    <s v="FONDO GENERAL"/>
    <x v="90"/>
    <x v="90"/>
    <s v="2.3"/>
    <s v="MATERIALES Y SUMINISTROS"/>
    <s v="2.3.9"/>
    <s v="PRODUCTOS Y ÚTILES VARIOS"/>
    <s v="2.3.9.9"/>
    <s v="Productos y útiles varios no identificados precedentemente (n.i.p.)"/>
    <s v="0001"/>
    <s v="CONSEJO NACIONAL DE LA SEGURIDAD SOCIAL -CNSS-"/>
    <s v="01"/>
    <s v="Acciones comunes"/>
    <s v="13"/>
    <s v="Regulación del sistema dominicano de seguridad social"/>
    <n v="300879.96000000002"/>
    <n v="142000"/>
    <n v="442879.96"/>
    <n v="231444.2"/>
    <n v="13381.2"/>
    <n v="13381.2"/>
    <n v="13381.2"/>
    <n v="231444.2"/>
  </r>
  <r>
    <s v="5207"/>
    <s v="CONSEJO NACIONAL DE SEGURIDAD SOCIAL"/>
    <s v="0100"/>
    <s v="FONDO GENERAL"/>
    <x v="91"/>
    <x v="91"/>
    <s v="2.4"/>
    <s v="TRANSFERENCIAS CORRIENTES"/>
    <s v="2.4.1"/>
    <s v="TRANSFERENCIAS CORRIENTES AL SECTOR PRIVADO"/>
    <s v="2.4.1.2"/>
    <s v="Ayudas y donaciones a personas"/>
    <s v="0001"/>
    <s v="CONSEJO NACIONAL DE LA SEGURIDAD SOCIAL -CNSS-"/>
    <s v="00"/>
    <s v="Acciones que no generan producción"/>
    <s v="98"/>
    <s v="AdminIstración de contribuciones especiales"/>
    <n v="0"/>
    <n v="100000"/>
    <n v="100000"/>
    <n v="0"/>
    <n v="0"/>
    <n v="0"/>
    <n v="0"/>
    <n v="0"/>
  </r>
  <r>
    <s v="5207"/>
    <s v="CONSEJO NACIONAL DE SEGURIDAD SOCIAL"/>
    <s v="0100"/>
    <s v="FONDO GENERAL"/>
    <x v="92"/>
    <x v="92"/>
    <s v="2.4"/>
    <s v="TRANSFERENCIAS CORRIENTES"/>
    <s v="2.4.1"/>
    <s v="TRANSFERENCIAS CORRIENTES AL SECTOR PRIVADO"/>
    <s v="2.4.1.6"/>
    <s v="Transferencias corrientes a asociaciones sin fines de lucro y partidos políticos"/>
    <s v="0001"/>
    <s v="CONSEJO NACIONAL DE LA SEGURIDAD SOCIAL -CNSS-"/>
    <s v="00"/>
    <s v="Acciones que no generan producción"/>
    <s v="98"/>
    <s v="AdminIstración de contribuciones especiales"/>
    <n v="0"/>
    <n v="100000"/>
    <n v="100000"/>
    <n v="100000"/>
    <n v="100000"/>
    <n v="100000"/>
    <n v="100000"/>
    <n v="100000"/>
  </r>
  <r>
    <s v="5207"/>
    <s v="CONSEJO NACIONAL DE SEGURIDAD SOCIAL"/>
    <s v="0100"/>
    <s v="FONDO GENERAL"/>
    <x v="93"/>
    <x v="93"/>
    <s v="2.4"/>
    <s v="TRANSFERENCIAS CORRIENTES"/>
    <s v="2.4.7"/>
    <s v="TRANSFERENCIAS CORRIENTES AL SECTOR EXTERNO"/>
    <s v="2.4.7.2"/>
    <s v="Transferencias corrientes a organismos internacionales"/>
    <s v="0001"/>
    <s v="CONSEJO NACIONAL DE LA SEGURIDAD SOCIAL -CNSS-"/>
    <s v="00"/>
    <s v="Acciones que no generan producción"/>
    <s v="98"/>
    <s v="AdminIstración de contribuciones especiales"/>
    <n v="1000000"/>
    <n v="1700000"/>
    <n v="2700000"/>
    <n v="1402181.02"/>
    <n v="1402181.02"/>
    <n v="1402181.02"/>
    <n v="1402181.02"/>
    <n v="1402181.02"/>
  </r>
  <r>
    <s v="5207"/>
    <s v="CONSEJO NACIONAL DE SEGURIDAD SOCIAL"/>
    <s v="0100"/>
    <s v="FONDO GENERAL"/>
    <x v="94"/>
    <x v="94"/>
    <s v="2.6"/>
    <s v="BIENES MUEBLES, INMUEBLES E INTANGIBLES"/>
    <s v="2.6.1"/>
    <s v="MOBILIARIO Y EQUIPO"/>
    <s v="2.6.1.1"/>
    <s v="Muebles, equipos de oficina y estantería"/>
    <s v="0001"/>
    <s v="CONSEJO NACIONAL DE LA SEGURIDAD SOCIAL -CNSS-"/>
    <s v="01"/>
    <s v="Acciones comunes"/>
    <s v="13"/>
    <s v="Regulación del sistema dominicano de seguridad social"/>
    <n v="4345000"/>
    <n v="100000"/>
    <n v="4445000"/>
    <n v="257428.33"/>
    <n v="244448.33"/>
    <n v="244448.33"/>
    <n v="244448.33"/>
    <n v="257428.33"/>
  </r>
  <r>
    <s v="5207"/>
    <s v="CONSEJO NACIONAL DE SEGURIDAD SOCIAL"/>
    <s v="0100"/>
    <s v="FONDO GENERAL"/>
    <x v="95"/>
    <x v="95"/>
    <s v="2.6"/>
    <s v="BIENES MUEBLES, INMUEBLES E INTANGIBLES"/>
    <s v="2.6.1"/>
    <s v="MOBILIARIO Y EQUIPO"/>
    <s v="2.6.1.3"/>
    <s v="Equipos de tecnología de la información y comunicación"/>
    <s v="0001"/>
    <s v="CONSEJO NACIONAL DE LA SEGURIDAD SOCIAL -CNSS-"/>
    <s v="01"/>
    <s v="Acciones comunes"/>
    <s v="13"/>
    <s v="Regulación del sistema dominicano de seguridad social"/>
    <n v="3300000"/>
    <n v="100000"/>
    <n v="3400000"/>
    <n v="10450"/>
    <n v="0"/>
    <n v="0"/>
    <n v="0"/>
    <n v="10450"/>
  </r>
  <r>
    <s v="5207"/>
    <s v="CONSEJO NACIONAL DE SEGURIDAD SOCIAL"/>
    <s v="0100"/>
    <s v="FONDO GENERAL"/>
    <x v="96"/>
    <x v="96"/>
    <s v="2.6"/>
    <s v="BIENES MUEBLES, INMUEBLES E INTANGIBLES"/>
    <s v="2.6.1"/>
    <s v="MOBILIARIO Y EQUIPO"/>
    <s v="2.6.1.4"/>
    <s v="Electrodomésticos"/>
    <s v="0001"/>
    <s v="CONSEJO NACIONAL DE LA SEGURIDAD SOCIAL -CNSS-"/>
    <s v="01"/>
    <s v="Acciones comunes"/>
    <s v="13"/>
    <s v="Regulación del sistema dominicano de seguridad social"/>
    <n v="1000000"/>
    <n v="100000"/>
    <n v="1100000"/>
    <n v="172491.6"/>
    <n v="120501.6"/>
    <n v="120501.6"/>
    <n v="120501.6"/>
    <n v="172491.6"/>
  </r>
  <r>
    <s v="5207"/>
    <s v="CONSEJO NACIONAL DE SEGURIDAD SOCIAL"/>
    <s v="0100"/>
    <s v="FONDO GENERAL"/>
    <x v="97"/>
    <x v="97"/>
    <s v="2.6"/>
    <s v="BIENES MUEBLES, INMUEBLES E INTANGIBLES"/>
    <s v="2.6.1"/>
    <s v="MOBILIARIO Y EQUIPO"/>
    <s v="2.6.1.9"/>
    <s v="Otros mobiliarios y equipos no identificados precedentemente"/>
    <s v="0001"/>
    <s v="CONSEJO NACIONAL DE LA SEGURIDAD SOCIAL -CNSS-"/>
    <s v="01"/>
    <s v="Acciones comunes"/>
    <s v="13"/>
    <s v="Regulación del sistema dominicano de seguridad social"/>
    <n v="0"/>
    <n v="100000"/>
    <n v="100000"/>
    <n v="0"/>
    <n v="0"/>
    <n v="0"/>
    <n v="0"/>
    <n v="0"/>
  </r>
  <r>
    <s v="5207"/>
    <s v="CONSEJO NACIONAL DE SEGURIDAD SOCIAL"/>
    <s v="0100"/>
    <s v="FONDO GENERAL"/>
    <x v="98"/>
    <x v="98"/>
    <s v="2.6"/>
    <s v="BIENES MUEBLES, INMUEBLES E INTANGIBLES"/>
    <s v="2.6.3"/>
    <s v="EQUIPO E INSTRUMENTAL, CIENTÍFICO Y LABORATORIO"/>
    <s v="2.6.3.1"/>
    <s v="Equipo médico y de laboratorio"/>
    <s v="0001"/>
    <s v="CONSEJO NACIONAL DE LA SEGURIDAD SOCIAL -CNSS-"/>
    <s v="01"/>
    <s v="Acciones comunes"/>
    <s v="13"/>
    <s v="Regulación del sistema dominicano de seguridad social"/>
    <n v="300000"/>
    <n v="0"/>
    <n v="300000"/>
    <n v="150446.99"/>
    <n v="150446.99"/>
    <n v="150446.99"/>
    <n v="143370"/>
    <n v="150446.99"/>
  </r>
  <r>
    <s v="5207"/>
    <s v="CONSEJO NACIONAL DE SEGURIDAD SOCIAL"/>
    <s v="0100"/>
    <s v="FONDO GENERAL"/>
    <x v="99"/>
    <x v="99"/>
    <s v="2.6"/>
    <s v="BIENES MUEBLES, INMUEBLES E INTANGIBLES"/>
    <s v="2.6.5"/>
    <s v="MAQUINARIA, OTROS EQUIPOS Y HERRAMIENTAS"/>
    <s v="2.6.5.2"/>
    <s v="Maquinaria y equipo industrial"/>
    <s v="0001"/>
    <s v="CONSEJO NACIONAL DE LA SEGURIDAD SOCIAL -CNSS-"/>
    <s v="01"/>
    <s v="Acciones comunes"/>
    <s v="13"/>
    <s v="Regulación del sistema dominicano de seguridad social"/>
    <n v="15000"/>
    <n v="0"/>
    <n v="15000"/>
    <n v="14289.8"/>
    <n v="0"/>
    <n v="0"/>
    <n v="0"/>
    <n v="14289.8"/>
  </r>
  <r>
    <s v="5207"/>
    <s v="CONSEJO NACIONAL DE SEGURIDAD SOCIAL"/>
    <s v="0100"/>
    <s v="FONDO GENERAL"/>
    <x v="100"/>
    <x v="100"/>
    <s v="2.6"/>
    <s v="BIENES MUEBLES, INMUEBLES E INTANGIBLES"/>
    <s v="2.6.5"/>
    <s v="MAQUINARIA, OTROS EQUIPOS Y HERRAMIENTAS"/>
    <s v="2.6.5.4"/>
    <s v="Sistemas y equipos de climatización"/>
    <s v="0001"/>
    <s v="CONSEJO NACIONAL DE LA SEGURIDAD SOCIAL -CNSS-"/>
    <s v="01"/>
    <s v="Acciones comunes"/>
    <s v="13"/>
    <s v="Regulación del sistema dominicano de seguridad social"/>
    <n v="1400000"/>
    <n v="0"/>
    <n v="1400000"/>
    <n v="475000.01"/>
    <n v="475000.01"/>
    <n v="475000.01"/>
    <n v="0"/>
    <n v="475000.01"/>
  </r>
  <r>
    <s v="5207"/>
    <s v="CONSEJO NACIONAL DE SEGURIDAD SOCIAL"/>
    <s v="0100"/>
    <s v="FONDO GENERAL"/>
    <x v="101"/>
    <x v="101"/>
    <s v="2.6"/>
    <s v="BIENES MUEBLES, INMUEBLES E INTANGIBLES"/>
    <s v="2.6.5"/>
    <s v="MAQUINARIA, OTROS EQUIPOS Y HERRAMIENTAS"/>
    <s v="2.6.5.5"/>
    <s v="Equipo de comunicación, telecomunicaciones y señalamiento"/>
    <s v="0001"/>
    <s v="CONSEJO NACIONAL DE LA SEGURIDAD SOCIAL -CNSS-"/>
    <s v="01"/>
    <s v="Acciones comunes"/>
    <s v="13"/>
    <s v="Regulación del sistema dominicano de seguridad social"/>
    <n v="4700000"/>
    <n v="0"/>
    <n v="4700000"/>
    <n v="185850"/>
    <n v="185850"/>
    <n v="185850"/>
    <n v="185850"/>
    <n v="185850"/>
  </r>
  <r>
    <s v="5207"/>
    <s v="CONSEJO NACIONAL DE SEGURIDAD SOCIAL"/>
    <s v="0100"/>
    <s v="FONDO GENERAL"/>
    <x v="102"/>
    <x v="102"/>
    <s v="2.6"/>
    <s v="BIENES MUEBLES, INMUEBLES E INTANGIBLES"/>
    <s v="2.6.5"/>
    <s v="MAQUINARIA, OTROS EQUIPOS Y HERRAMIENTAS"/>
    <s v="2.6.5.6"/>
    <s v="Equipo de generación eléctrica y a fines"/>
    <s v="0001"/>
    <s v="CONSEJO NACIONAL DE LA SEGURIDAD SOCIAL -CNSS-"/>
    <s v="01"/>
    <s v="Acciones comunes"/>
    <s v="13"/>
    <s v="Regulación del sistema dominicano de seguridad social"/>
    <n v="0"/>
    <n v="50000"/>
    <n v="50000"/>
    <n v="0"/>
    <n v="0"/>
    <n v="0"/>
    <n v="0"/>
    <n v="0"/>
  </r>
  <r>
    <s v="5207"/>
    <s v="CONSEJO NACIONAL DE SEGURIDAD SOCIAL"/>
    <s v="0100"/>
    <s v="FONDO GENERAL"/>
    <x v="103"/>
    <x v="103"/>
    <s v="2.6"/>
    <s v="BIENES MUEBLES, INMUEBLES E INTANGIBLES"/>
    <s v="2.6.5"/>
    <s v="MAQUINARIA, OTROS EQUIPOS Y HERRAMIENTAS"/>
    <s v="2.6.5.7"/>
    <s v="Máquinas-herramientas"/>
    <s v="0001"/>
    <s v="CONSEJO NACIONAL DE LA SEGURIDAD SOCIAL -CNSS-"/>
    <s v="01"/>
    <s v="Acciones comunes"/>
    <s v="13"/>
    <s v="Regulación del sistema dominicano de seguridad social"/>
    <n v="740000"/>
    <n v="0"/>
    <n v="740000"/>
    <n v="716378"/>
    <n v="690300"/>
    <n v="690300"/>
    <n v="690300"/>
    <n v="716378"/>
  </r>
  <r>
    <s v="5207"/>
    <s v="CONSEJO NACIONAL DE SEGURIDAD SOCIAL"/>
    <s v="0100"/>
    <s v="FONDO GENERAL"/>
    <x v="104"/>
    <x v="104"/>
    <s v="2.6"/>
    <s v="BIENES MUEBLES, INMUEBLES E INTANGIBLES"/>
    <s v="2.6.5"/>
    <s v="MAQUINARIA, OTROS EQUIPOS Y HERRAMIENTAS"/>
    <s v="2.6.5.8"/>
    <s v="Otros equipos"/>
    <s v="0001"/>
    <s v="CONSEJO NACIONAL DE LA SEGURIDAD SOCIAL -CNSS-"/>
    <s v="01"/>
    <s v="Acciones comunes"/>
    <s v="13"/>
    <s v="Regulación del sistema dominicano de seguridad social"/>
    <n v="0"/>
    <n v="50000"/>
    <n v="50000"/>
    <n v="0"/>
    <n v="0"/>
    <n v="0"/>
    <n v="0"/>
    <n v="0"/>
  </r>
  <r>
    <s v="5207"/>
    <s v="CONSEJO NACIONAL DE SEGURIDAD SOCIAL"/>
    <s v="0100"/>
    <s v="FONDO GENERAL"/>
    <x v="105"/>
    <x v="105"/>
    <s v="2.6"/>
    <s v="BIENES MUEBLES, INMUEBLES E INTANGIBLES"/>
    <s v="2.6.6"/>
    <s v="EQUIPOS DE DEFENSA Y SEGURIDAD"/>
    <s v="2.6.6.2"/>
    <s v="Equipos de seguridad"/>
    <s v="0001"/>
    <s v="CONSEJO NACIONAL DE LA SEGURIDAD SOCIAL -CNSS-"/>
    <s v="01"/>
    <s v="Acciones comunes"/>
    <s v="13"/>
    <s v="Regulación del sistema dominicano de seguridad social"/>
    <n v="100000"/>
    <n v="0"/>
    <n v="100000"/>
    <n v="0"/>
    <n v="0"/>
    <n v="0"/>
    <n v="0"/>
    <n v="0"/>
  </r>
  <r>
    <s v="5207"/>
    <s v="CONSEJO NACIONAL DE SEGURIDAD SOCIAL"/>
    <s v="0100"/>
    <s v="FONDO GENERAL"/>
    <x v="106"/>
    <x v="106"/>
    <s v="2.7"/>
    <s v="OBRAS"/>
    <s v="2.7.1"/>
    <s v="OBRAS EN EDIFICACIONES"/>
    <s v="2.7.1.2"/>
    <s v="Obras para edificación no residencial"/>
    <s v="0001"/>
    <s v="CONSEJO NACIONAL DE LA SEGURIDAD SOCIAL -CNSS-"/>
    <s v="01"/>
    <s v="Acciones comunes"/>
    <s v="13"/>
    <s v="Regulación del sistema dominicano de seguridad social"/>
    <n v="6550000"/>
    <n v="0"/>
    <n v="6550000"/>
    <n v="0"/>
    <n v="0"/>
    <n v="0"/>
    <n v="0"/>
    <n v="0"/>
  </r>
  <r>
    <s v="5207"/>
    <s v="CONSEJO NACIONAL DE SEGURIDAD SOCIAL"/>
    <s v="9995"/>
    <s v="VENTAS DE SERVICIOS"/>
    <x v="107"/>
    <x v="107"/>
    <s v="2.2"/>
    <s v="CONTRATACIÓN DE SERVICIOS"/>
    <s v="2.2.4"/>
    <s v="TRANSPORTE Y ALMACENAJE"/>
    <s v="2.2.4.3"/>
    <s v="Almacenaje"/>
    <s v="0001"/>
    <s v="CONSEJO NACIONAL DE LA SEGURIDAD SOCIAL -CNSS-"/>
    <s v="01"/>
    <s v="Acciones comunes"/>
    <s v="13"/>
    <s v="Regulación del sistema dominicano de seguridad social"/>
    <n v="708000"/>
    <n v="0"/>
    <n v="708000"/>
    <n v="641666.52"/>
    <n v="233333.28"/>
    <n v="233333.28"/>
    <n v="233333.28"/>
    <n v="641666.52"/>
  </r>
  <r>
    <s v="5207"/>
    <s v="CONSEJO NACIONAL DE SEGURIDAD SOCIAL"/>
    <s v="9995"/>
    <s v="VENTAS DE SERVICIOS"/>
    <x v="108"/>
    <x v="108"/>
    <s v="2.2"/>
    <s v="CONTRATACIÓN DE SERVICIOS"/>
    <s v="2.2.5"/>
    <s v="ALQUILERES Y RENTAS"/>
    <s v="2.2.5.1"/>
    <s v="Alquileres y rentas de edificaciones y locales"/>
    <s v="0001"/>
    <s v="CONSEJO NACIONAL DE LA SEGURIDAD SOCIAL -CNSS-"/>
    <s v="01"/>
    <s v="Acciones comunes"/>
    <s v="13"/>
    <s v="Regulación del sistema dominicano de seguridad social"/>
    <n v="600000"/>
    <n v="0"/>
    <n v="600000"/>
    <n v="345263.99"/>
    <n v="168263.99"/>
    <n v="168263.99"/>
    <n v="168263.99"/>
    <n v="345763.99"/>
  </r>
  <r>
    <s v="5207"/>
    <s v="CONSEJO NACIONAL DE SEGURIDAD SOCIAL"/>
    <s v="9995"/>
    <s v="VENTAS DE SERVICIOS"/>
    <x v="60"/>
    <x v="60"/>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1483000"/>
    <n v="5000000"/>
    <n v="3517000"/>
    <n v="1744040"/>
    <n v="257535"/>
    <n v="257535"/>
    <n v="257535"/>
    <n v="3460940"/>
  </r>
  <r>
    <s v="5207"/>
    <s v="CONSEJO NACIONAL DE SEGURIDAD SOCIAL"/>
    <s v="9995"/>
    <s v="VENTAS DE SERVICIOS"/>
    <x v="62"/>
    <x v="62"/>
    <s v="2.2"/>
    <s v="CONTRATACIÓN DE SERVICIOS"/>
    <s v="2.2.9"/>
    <s v="OTRAS CONTRATACIONES DE SERVICIOS"/>
    <s v="2.2.9.1"/>
    <s v="Otras contrataciones de servicios"/>
    <s v="0001"/>
    <s v="CONSEJO NACIONAL DE LA SEGURIDAD SOCIAL -CNSS-"/>
    <s v="01"/>
    <s v="Acciones comunes"/>
    <s v="13"/>
    <s v="Regulación del sistema dominicano de seguridad social"/>
    <n v="100000"/>
    <n v="0"/>
    <n v="100000"/>
    <n v="16520"/>
    <n v="16520"/>
    <n v="16520"/>
    <n v="16520"/>
    <n v="16520"/>
  </r>
  <r>
    <s v="5207"/>
    <s v="CONSEJO NACIONAL DE SEGURIDAD SOCIAL"/>
    <s v="9995"/>
    <s v="VENTAS DE SERVICIOS"/>
    <x v="63"/>
    <x v="63"/>
    <s v="2.2"/>
    <s v="CONTRATACIÓN DE SERVICIOS"/>
    <s v="2.2.9"/>
    <s v="OTRAS CONTRATACIONES DE SERVICIOS"/>
    <s v="2.2.9.2"/>
    <s v="Servicios de alimentación"/>
    <s v="0001"/>
    <s v="CONSEJO NACIONAL DE LA SEGURIDAD SOCIAL -CNSS-"/>
    <s v="01"/>
    <s v="Acciones comunes"/>
    <s v="13"/>
    <s v="Regulación del sistema dominicano de seguridad social"/>
    <n v="0"/>
    <n v="5000000"/>
    <n v="5000000"/>
    <n v="2846801.65"/>
    <n v="1273301.6499999999"/>
    <n v="1273301.6499999999"/>
    <n v="1273301.6499999999"/>
    <n v="2846801.65"/>
  </r>
  <r>
    <s v="5207"/>
    <s v="CONSEJO NACIONAL DE SEGURIDAD SOCIAL"/>
    <s v="9995"/>
    <s v="VENTAS DE SERVICIOS"/>
    <x v="70"/>
    <x v="70"/>
    <s v="2.3"/>
    <s v="MATERIALES Y SUMINISTROS"/>
    <s v="2.3.3"/>
    <s v="PAPEL, CARTÓN E IMPRESOS"/>
    <s v="2.3.3.2"/>
    <s v="Papel y cartón"/>
    <s v="0001"/>
    <s v="CONSEJO NACIONAL DE LA SEGURIDAD SOCIAL -CNSS-"/>
    <s v="01"/>
    <s v="Acciones comunes"/>
    <s v="13"/>
    <s v="Regulación del sistema dominicano de seguridad social"/>
    <n v="1382194.26"/>
    <n v="0"/>
    <n v="1382194.26"/>
    <n v="102660"/>
    <n v="0"/>
    <n v="0"/>
    <n v="0"/>
    <n v="102660"/>
  </r>
  <r>
    <s v="5207"/>
    <s v="CONSEJO NACIONAL DE SEGURIDAD SOCIAL"/>
    <s v="9995"/>
    <s v="VENTAS DE SERVICIOS"/>
    <x v="87"/>
    <x v="87"/>
    <s v="2.3"/>
    <s v="MATERIALES Y SUMINISTROS"/>
    <s v="2.3.9"/>
    <s v="PRODUCTOS Y ÚTILES VARIOS"/>
    <s v="2.3.9.8"/>
    <s v="Repuestos y accesorios menores"/>
    <s v="0001"/>
    <s v="CONSEJO NACIONAL DE LA SEGURIDAD SOCIAL -CNSS-"/>
    <s v="01"/>
    <s v="Acciones comunes"/>
    <s v="13"/>
    <s v="Regulación del sistema dominicano de seguridad social"/>
    <n v="75000"/>
    <n v="0"/>
    <n v="75000"/>
    <n v="72092.72"/>
    <n v="72092.72"/>
    <n v="72092.72"/>
    <n v="72092.72"/>
    <n v="72092.73"/>
  </r>
  <r>
    <s v="5207"/>
    <s v="CONSEJO NACIONAL DE SEGURIDAD SOCIAL"/>
    <s v="9998"/>
    <s v="OTROS FONDOS"/>
    <x v="35"/>
    <x v="35"/>
    <s v="2.2"/>
    <s v="CONTRATACIÓN DE SERVICIOS"/>
    <s v="2.2.5"/>
    <s v="ALQUILERES Y RENTAS"/>
    <s v="2.2.5.4"/>
    <s v="Alquileres de equipos de transporte, tracción y elevación"/>
    <s v="0001"/>
    <s v="CONSEJO NACIONAL DE LA SEGURIDAD SOCIAL -CNSS-"/>
    <s v="01"/>
    <s v="Acciones comunes"/>
    <s v="13"/>
    <s v="Regulación del sistema dominicano de seguridad social"/>
    <n v="550392.26"/>
    <n v="0"/>
    <n v="550392.26"/>
    <n v="0"/>
    <n v="0"/>
    <n v="0"/>
    <n v="0"/>
    <n v="0"/>
  </r>
  <r>
    <s v="5207"/>
    <s v="CONSEJO NACIONAL DE SEGURIDAD SOCIAL"/>
    <s v="9998"/>
    <s v="OTROS FONDOS"/>
    <x v="53"/>
    <x v="53"/>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0"/>
    <n v="63000"/>
    <n v="63000"/>
    <n v="0"/>
    <n v="0"/>
    <n v="0"/>
    <n v="0"/>
    <n v="0"/>
  </r>
  <r>
    <s v="5207"/>
    <s v="CONSEJO NACIONAL DE SEGURIDAD SOCIAL"/>
    <s v="9998"/>
    <s v="OTROS FONDOS"/>
    <x v="60"/>
    <x v="60"/>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4700000"/>
    <n v="0"/>
    <n v="4700000"/>
    <n v="1052000"/>
    <n v="0"/>
    <n v="0"/>
    <n v="0"/>
    <n v="4052000"/>
  </r>
  <r>
    <s v="5207"/>
    <s v="CONSEJO NACIONAL DE SEGURIDAD SOCIAL"/>
    <s v="9998"/>
    <s v="OTROS FONDOS"/>
    <x v="63"/>
    <x v="63"/>
    <s v="2.2"/>
    <s v="CONTRATACIÓN DE SERVICIOS"/>
    <s v="2.2.9"/>
    <s v="OTRAS CONTRATACIONES DE SERVICIOS"/>
    <s v="2.2.9.2"/>
    <s v="Servicios de alimentación"/>
    <s v="0001"/>
    <s v="CONSEJO NACIONAL DE LA SEGURIDAD SOCIAL -CNSS-"/>
    <s v="01"/>
    <s v="Acciones comunes"/>
    <s v="13"/>
    <s v="Regulación del sistema dominicano de seguridad social"/>
    <n v="0"/>
    <n v="225000"/>
    <n v="225000"/>
    <n v="0"/>
    <n v="0"/>
    <n v="0"/>
    <n v="0"/>
    <n v="0"/>
  </r>
  <r>
    <s v="5207"/>
    <s v="CONSEJO NACIONAL DE SEGURIDAD SOCIAL"/>
    <s v="9998"/>
    <s v="OTROS FONDOS"/>
    <x v="109"/>
    <x v="109"/>
    <s v="2.6"/>
    <s v="BIENES MUEBLES, INMUEBLES E INTANGIBLES"/>
    <s v="2.6.9"/>
    <s v="EDIFICIOS, ESTRUCTURAS, TIERRAS, TERRENOS Y OBJETOS DE VALOR"/>
    <s v="2.6.9.2"/>
    <s v="Edificios no residenciales"/>
    <s v="0001"/>
    <s v="CONSEJO NACIONAL DE LA SEGURIDAD SOCIAL -CNSS-"/>
    <s v="01"/>
    <s v="Acciones comunes"/>
    <s v="13"/>
    <s v="Regulación del sistema dominicano de seguridad social"/>
    <n v="14740000"/>
    <n v="0"/>
    <n v="14740000"/>
    <n v="0"/>
    <n v="0"/>
    <n v="0"/>
    <n v="0"/>
    <n v="0"/>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r>
    <m/>
    <m/>
    <m/>
    <m/>
    <x v="110"/>
    <x v="110"/>
    <m/>
    <m/>
    <m/>
    <m/>
    <m/>
    <m/>
    <m/>
    <m/>
    <m/>
    <m/>
    <m/>
    <m/>
    <m/>
    <m/>
    <m/>
    <m/>
    <m/>
    <m/>
    <m/>
    <m/>
  </r>
</pivotCacheRecords>
</file>

<file path=xl/pivotCache/pivotCacheRecords10.xml><?xml version="1.0" encoding="utf-8"?>
<pivotCacheRecords xmlns="http://schemas.openxmlformats.org/spreadsheetml/2006/main" xmlns:r="http://schemas.openxmlformats.org/officeDocument/2006/relationships" count="218">
  <r>
    <n v="1"/>
    <s v="DPD.6.1.1.1"/>
    <s v="Proyectos Institucionales implementados y procesos instaurados"/>
    <s v="Postular de ideas de proyecto 2025"/>
    <n v="0"/>
    <s v="DPD.6.1.1.1.1"/>
    <m/>
    <n v="1"/>
    <m/>
    <m/>
    <n v="1"/>
    <s v="Formularios completados"/>
    <s v="Remisión de correos "/>
    <s v="Lista de ideas de proyectos"/>
    <x v="0"/>
    <s v="DPPP"/>
    <m/>
    <m/>
    <m/>
    <m/>
  </r>
  <r>
    <n v="2"/>
    <s v="DPD.6.1.1.1"/>
    <s v="Proyectos Institucionales implementados y procesos instaurados"/>
    <s v="Realizar mesa de negociación técnica"/>
    <n v="0"/>
    <s v="DPD.6.1.1.1.2"/>
    <m/>
    <n v="1"/>
    <m/>
    <m/>
    <n v="1"/>
    <s v="Lista de convocatoria"/>
    <s v="Presentación de propuesta proyectos"/>
    <s v="Reporte de recomendaciones por la mesa"/>
    <x v="0"/>
    <s v="DPPP"/>
    <m/>
    <m/>
    <m/>
    <m/>
  </r>
  <r>
    <n v="3"/>
    <s v="DPD.6.1.1.1"/>
    <s v="Proyectos Institucionales implementados y procesos instaurados"/>
    <s v="Presentar portafolio de proyectos a MAE"/>
    <n v="0"/>
    <s v="DPD.6.1.1.1.3"/>
    <m/>
    <m/>
    <n v="1"/>
    <m/>
    <n v="1"/>
    <s v="Remisión oficial"/>
    <s v="Propuesta de portafolio de proyectos"/>
    <s v="Resolución aprobatoria"/>
    <x v="0"/>
    <s v="DPPP"/>
    <m/>
    <m/>
    <m/>
    <m/>
  </r>
  <r>
    <n v="4"/>
    <s v="DPD.6.1.1.1"/>
    <s v="Proyectos Institucionales implementados y procesos instaurados"/>
    <s v="Formular proyectos aprobados"/>
    <n v="0"/>
    <s v="DPD.6.1.1.1.4"/>
    <m/>
    <m/>
    <n v="1"/>
    <m/>
    <n v="1"/>
    <s v="Actas de constitución"/>
    <s v="Remisión de propuestas a las instancias involucradas"/>
    <s v="Respuesta de organismo involucrados"/>
    <x v="0"/>
    <s v="DPPP"/>
    <m/>
    <m/>
    <m/>
    <m/>
  </r>
  <r>
    <n v="5"/>
    <s v="DPD.6.1.1.1"/>
    <s v="Proyectos Institucionales implementados y procesos instaurados"/>
    <s v="Cierre de proyectos implementados"/>
    <n v="0"/>
    <s v="DPD.6.1.1.1.5"/>
    <m/>
    <m/>
    <m/>
    <n v="1"/>
    <n v="1"/>
    <s v="Acta de cierre"/>
    <s v="Informe de organismos involucrados"/>
    <s v="Informe final enviado"/>
    <x v="0"/>
    <s v="DPPP"/>
    <m/>
    <m/>
    <m/>
    <m/>
  </r>
  <r>
    <n v="6"/>
    <s v="DPD.6.1.1.2"/>
    <s v="Programas de formación continua en materia de proyectos"/>
    <s v="Cursos básicos de formulación de proyectos"/>
    <n v="0"/>
    <s v="DPD.6.1.1.2.6"/>
    <m/>
    <n v="1"/>
    <n v="1"/>
    <n v="1"/>
    <n v="3"/>
    <s v="Certificación de cumplimiento"/>
    <s v="Lista de participantes"/>
    <s v="Informe de avance de Plan General de Capacitaciones"/>
    <x v="0"/>
    <s v="DPPP"/>
    <m/>
    <m/>
    <m/>
    <m/>
  </r>
  <r>
    <n v="7"/>
    <s v="DPD.6.1.1.2"/>
    <s v="Programas de formación continua en materia de proyectos"/>
    <s v="Certificación PMI"/>
    <n v="0"/>
    <s v="DPD.6.1.1.2.7"/>
    <m/>
    <m/>
    <m/>
    <n v="1"/>
    <n v="1"/>
    <s v="Certificación de cumplimiento"/>
    <m/>
    <m/>
    <x v="0"/>
    <s v="DPPP"/>
    <m/>
    <m/>
    <m/>
    <m/>
  </r>
  <r>
    <n v="8"/>
    <s v="DPD.6.1.2.3"/>
    <s v="Instrumentos de Planificación Institucional corto, mediano y largo plazo."/>
    <s v="Formulación POA 2025"/>
    <n v="0"/>
    <s v="DPD.6.1.2.3.8"/>
    <m/>
    <m/>
    <n v="1"/>
    <m/>
    <n v="1"/>
    <s v="Ante proyecto enviado a MAE"/>
    <s v="Carta de remisión formal"/>
    <s v="Aprobación por MAE"/>
    <x v="0"/>
    <s v="DPPP"/>
    <m/>
    <m/>
    <m/>
    <m/>
  </r>
  <r>
    <n v="9"/>
    <s v="DPD.6.1.2.3"/>
    <s v="Instrumentos de Planificación Institucional corto, mediano y largo plazo."/>
    <s v="Formulación PACC 2025"/>
    <n v="0"/>
    <s v="DPD.6.1.2.3.9"/>
    <m/>
    <m/>
    <n v="1"/>
    <m/>
    <n v="1"/>
    <s v="Ante proyecto enviado a MAE"/>
    <s v="Carta de remisión formal"/>
    <s v="Aprobación por MAE"/>
    <x v="0"/>
    <s v="DPPP"/>
    <m/>
    <m/>
    <m/>
    <m/>
  </r>
  <r>
    <n v="10"/>
    <s v="DPD.6.1.2.3"/>
    <s v="Instrumentos de Planificación Institucional corto, mediano y largo plazo."/>
    <s v="Socialización documentos oficiales POA PACC 2025"/>
    <n v="70000"/>
    <s v="DPD.6.1.2.3.10"/>
    <m/>
    <m/>
    <m/>
    <n v="1"/>
    <n v="1"/>
    <s v="Audiovisuales de acto oficial"/>
    <m/>
    <m/>
    <x v="0"/>
    <s v="DPPP"/>
    <m/>
    <m/>
    <m/>
    <m/>
  </r>
  <r>
    <n v="11"/>
    <s v="DPD.6.1.2.3"/>
    <s v="Instrumentos de Planificación Institucional corto, mediano y largo plazo."/>
    <s v="Contratar empresa consultora para la Formulación PES 2025-2029"/>
    <n v="500000"/>
    <s v="DPD.6.1.2.3.11"/>
    <n v="1"/>
    <m/>
    <m/>
    <m/>
    <n v="1"/>
    <s v="Contratación de Empresa consultora"/>
    <s v="Programación de la formulación PEI"/>
    <s v="Remisión de la programación"/>
    <x v="0"/>
    <s v="DPPP"/>
    <m/>
    <m/>
    <m/>
    <m/>
  </r>
  <r>
    <n v="12"/>
    <s v="DPD.6.1.2.4"/>
    <s v="Monitoreo y evaluación del cumplimiento y aplicación de los instrumentos de Planificación Institucional"/>
    <s v="Monitorios trimestrales 2024"/>
    <n v="0"/>
    <s v="DPD.6.1.2.4.12"/>
    <n v="1"/>
    <n v="1"/>
    <n v="1"/>
    <n v="1"/>
    <n v="4"/>
    <s v="Informes de Monitoreo Trimestrales"/>
    <m/>
    <m/>
    <x v="0"/>
    <s v="DPPP"/>
    <m/>
    <m/>
    <m/>
    <m/>
  </r>
  <r>
    <n v="13"/>
    <s v="DPD.6.1.2.4"/>
    <s v="Monitoreo y evaluación del cumplimiento y aplicación de los instrumentos de Planificación Institucional"/>
    <s v="Elaborar Memoria Institucional 2025"/>
    <n v="0"/>
    <s v="DPD.6.1.2.4.13"/>
    <m/>
    <m/>
    <m/>
    <n v="1"/>
    <n v="1"/>
    <s v="Documento oficial enviado para aprobación MAE"/>
    <s v="Carga al portal de presidencia. "/>
    <s v="Carta de remisión formal"/>
    <x v="0"/>
    <s v="DPPP"/>
    <m/>
    <m/>
    <m/>
    <m/>
  </r>
  <r>
    <n v="14"/>
    <s v="DPD.6.1.2.4"/>
    <s v="Monitoreo y evaluación del cumplimiento y aplicación de los instrumentos de Planificación Institucional"/>
    <s v="Elaborar Memoria Semestral 2025"/>
    <n v="0"/>
    <s v="DPD.6.1.2.4.14"/>
    <m/>
    <n v="1"/>
    <m/>
    <m/>
    <n v="1"/>
    <s v="Documento oficial enviado para aprobación MAE"/>
    <s v="Carga al portal de presidencia. "/>
    <s v="Carta de remisión formal"/>
    <x v="0"/>
    <s v="DPPP"/>
    <m/>
    <m/>
    <m/>
    <m/>
  </r>
  <r>
    <n v="15"/>
    <s v="DPD.6.1.2.4"/>
    <s v="Monitoreo y evaluación del cumplimiento y aplicación de los instrumentos de Planificación Institucional"/>
    <s v=" Elaborar Memoria SDSS 2025"/>
    <n v="200000"/>
    <s v="DPD.6.1.2.4.15"/>
    <m/>
    <n v="1"/>
    <m/>
    <m/>
    <n v="1"/>
    <s v="Documento oficial enviado para aprobación MAE"/>
    <s v="Carga al portal de presidencia. "/>
    <s v="Carta de remisión formal"/>
    <x v="0"/>
    <s v="DPPP"/>
    <m/>
    <m/>
    <m/>
    <m/>
  </r>
  <r>
    <n v="16"/>
    <s v="DPD.6.1.2.4"/>
    <s v="Monitoreo y evaluación del cumplimiento y aplicación de los instrumentos de Planificación Institucional"/>
    <s v="Evaluación medio termino PEI 2020-2024"/>
    <n v="0"/>
    <s v="DPD.6.1.2.4.16"/>
    <m/>
    <m/>
    <n v="1"/>
    <m/>
    <n v="1"/>
    <s v="Informes de Medio Termino"/>
    <m/>
    <m/>
    <x v="0"/>
    <s v="DPPP"/>
    <m/>
    <m/>
    <m/>
    <m/>
  </r>
  <r>
    <n v="17"/>
    <s v="DPD.6.1.1.5"/>
    <s v="Planificación Institucional integrada en sistemas informáticos automatizados"/>
    <s v="Implementar sistema de planificación automatizado"/>
    <n v="0"/>
    <s v="DPD.6.1.1.5.17"/>
    <m/>
    <n v="1"/>
    <m/>
    <m/>
    <n v="1"/>
    <s v="Contratación de Empresa consultora"/>
    <s v="Programación de la implementación"/>
    <s v="Informes de avance mensuales"/>
    <x v="0"/>
    <s v="DPPP"/>
    <m/>
    <m/>
    <m/>
    <m/>
  </r>
  <r>
    <n v="18"/>
    <s v="DPD.6.1.1.6"/>
    <s v="Programa de actividades de apoyo a la transversalización de genero"/>
    <s v="Ejecutar Plan de Apoyo al Comité Nacional de Transversalización de Genero"/>
    <n v="70000"/>
    <s v="DPD.6.1.1.6.18"/>
    <n v="1"/>
    <n v="1"/>
    <n v="1"/>
    <n v="1"/>
    <n v="1"/>
    <s v="Lista de participación"/>
    <s v="Informes de Monitoreo Trimestrales"/>
    <m/>
    <x v="0"/>
    <s v="DPPP"/>
    <m/>
    <m/>
    <m/>
    <m/>
  </r>
  <r>
    <n v="19"/>
    <s v="DCOM.6.1.2.1"/>
    <s v="Fortalecimiento  de la Comunicación  Estratégica Institucional   del  CNSS."/>
    <s v="Elaborar Plan Estratégico de Comunicación Institucional"/>
    <n v="0"/>
    <s v="DCOM.6.1.2.1.19"/>
    <n v="1"/>
    <m/>
    <m/>
    <m/>
    <n v="1"/>
    <s v="Propuesta elaborada y remitida al MAE"/>
    <s v="Documento aprobado"/>
    <m/>
    <x v="1"/>
    <m/>
    <m/>
    <m/>
    <m/>
    <m/>
  </r>
  <r>
    <n v="20"/>
    <s v="DCOM.6.1.2.1"/>
    <s v="Fortalecimiento  de la Comunicación  Estratégica Institucional   del  CNSS."/>
    <s v="Gestión de comunicación externa"/>
    <n v="7500000"/>
    <s v="DCOM.6.1.2.1.20"/>
    <n v="1"/>
    <n v="1"/>
    <n v="1"/>
    <n v="1"/>
    <n v="4"/>
    <s v="Publicaciones realizadas"/>
    <s v="Notas de prensa"/>
    <s v="Registro de participación de medios"/>
    <x v="1"/>
    <m/>
    <m/>
    <m/>
    <m/>
    <m/>
  </r>
  <r>
    <n v="21"/>
    <s v="DCOM.6.1.2.1"/>
    <s v="Fortalecimiento  de la Comunicación  Estratégica Institucional   del  CNSS."/>
    <s v="Plan Anual de Redes Sociales"/>
    <n v="0"/>
    <s v="DCOM.6.1.2.1.21"/>
    <n v="1"/>
    <m/>
    <m/>
    <m/>
    <n v="1"/>
    <s v="Propuesta elaborada y remitida al MAE"/>
    <s v="Documento aprobado"/>
    <m/>
    <x v="1"/>
    <m/>
    <m/>
    <m/>
    <m/>
    <m/>
  </r>
  <r>
    <n v="22"/>
    <s v="DCOM.6.1.2.1"/>
    <s v="Fortalecimiento  de la Comunicación  Estratégica Institucional   del  CNSS."/>
    <s v="Medición de impacto de redes social"/>
    <n v="0"/>
    <s v="DCOM.6.1.2.1.22"/>
    <n v="3"/>
    <n v="3"/>
    <n v="3"/>
    <n v="3"/>
    <n v="12"/>
    <s v="Informe de mensual (Medición de Impacto)"/>
    <s v="Analítica digital"/>
    <m/>
    <x v="1"/>
    <m/>
    <m/>
    <m/>
    <m/>
    <m/>
  </r>
  <r>
    <n v="23"/>
    <s v="DCOM.6.1.2.1"/>
    <s v="Fortalecimiento  de la Comunicación  Estratégica Institucional   del  CNSS."/>
    <s v="Elaborar contenido de comunicación institucional"/>
    <n v="0"/>
    <s v="DCOM.6.1.2.1.23"/>
    <n v="1"/>
    <n v="1"/>
    <n v="1"/>
    <n v="1"/>
    <n v="4"/>
    <s v="Artes elaborados"/>
    <s v="Repositorio de datos"/>
    <m/>
    <x v="1"/>
    <m/>
    <m/>
    <m/>
    <m/>
    <m/>
  </r>
  <r>
    <n v="24"/>
    <s v="DCOM.6.1.2.1"/>
    <s v="Fortalecimiento  de la Comunicación  Estratégica Institucional   del  CNSS."/>
    <s v="Gestionar adquisición de  materiales promocionales "/>
    <n v="0"/>
    <s v="DCOM.6.1.2.1.24"/>
    <m/>
    <n v="1"/>
    <m/>
    <m/>
    <n v="1"/>
    <s v="Materiales adquiridos"/>
    <m/>
    <m/>
    <x v="1"/>
    <m/>
    <m/>
    <m/>
    <m/>
    <m/>
  </r>
  <r>
    <n v="25"/>
    <s v="DCOM.6.1.2.1"/>
    <s v="Fortalecimiento  de la Comunicación  Estratégica Institucional   del  CNSS."/>
    <s v="Publicaciones institucionales"/>
    <n v="0"/>
    <s v="DCOM.6.1.2.1.25"/>
    <n v="1"/>
    <n v="1"/>
    <n v="1"/>
    <n v="1"/>
    <n v="4"/>
    <s v="Revistas"/>
    <s v="Memorias "/>
    <m/>
    <x v="1"/>
    <m/>
    <m/>
    <m/>
    <m/>
    <m/>
  </r>
  <r>
    <n v="26"/>
    <s v="DCOM.6.1.2.1"/>
    <s v="Fortalecimiento  de la Comunicación  Estratégica Institucional   del  CNSS."/>
    <s v="Gestionar suscripciones de periódicos"/>
    <n v="0"/>
    <s v="DCOM.6.1.2.1.26"/>
    <m/>
    <n v="1"/>
    <m/>
    <m/>
    <n v="1"/>
    <s v="Factura Anual"/>
    <s v="Certificación de pago"/>
    <m/>
    <x v="1"/>
    <m/>
    <m/>
    <m/>
    <m/>
    <m/>
  </r>
  <r>
    <n v="27"/>
    <s v="DCOM.6.1.2.1"/>
    <s v="Fortalecimiento  de la Comunicación  Estratégica Institucional   del  CNSS."/>
    <s v="Gestión de comunicación interna"/>
    <n v="0"/>
    <s v="DCOM.6.1.2.1.27"/>
    <n v="3"/>
    <n v="3"/>
    <n v="3"/>
    <n v="3"/>
    <n v="12"/>
    <s v="Boletín Digital Mensual"/>
    <s v="Mural Actualizado"/>
    <s v="Intranet actualizado"/>
    <x v="1"/>
    <m/>
    <m/>
    <m/>
    <m/>
    <m/>
  </r>
  <r>
    <n v="28"/>
    <s v="DCOM.6.1.1.1"/>
    <s v="Cobertura de insumos  y suministros de protocolo institucional del CNSS."/>
    <s v="Plan protocolo institucional de las actividades del CNSS."/>
    <n v="2700000"/>
    <s v="DCOM.6.1.1.1.28"/>
    <n v="1"/>
    <n v="1"/>
    <n v="1"/>
    <n v="1"/>
    <n v="4"/>
    <s v="Informe trimestral"/>
    <m/>
    <m/>
    <x v="1"/>
    <m/>
    <m/>
    <m/>
    <m/>
    <m/>
  </r>
  <r>
    <n v="29"/>
    <s v="DCOM.6.1.1.1"/>
    <s v="Cobertura de insumos  y suministros de protocolo institucional del CNSS."/>
    <s v="Elaborar Manual de Procedimiento de Protocolo y Eventos Institucional"/>
    <n v="0"/>
    <s v="DCOM.6.1.1.1.29"/>
    <n v="1"/>
    <m/>
    <m/>
    <m/>
    <n v="1"/>
    <s v="Documento oficial enviado para aprobación MAE"/>
    <s v="Carga al portal de presidencia. "/>
    <s v="Carta de remisión formal"/>
    <x v="1"/>
    <m/>
    <m/>
    <m/>
    <m/>
    <m/>
  </r>
  <r>
    <n v="30"/>
    <s v="DPD.5.1.1.1"/>
    <s v="Fortalecimiento del modelo de Inteligencia de Negocios y estructura estadística institucional"/>
    <s v="Lanzamiento del Sistema de información CNSS (Repositorio)"/>
    <n v="0"/>
    <s v="DPD.5.1.1.1.30"/>
    <n v="3"/>
    <n v="3"/>
    <n v="3"/>
    <n v="3"/>
    <n v="12"/>
    <s v="Actualizaciones portal"/>
    <m/>
    <m/>
    <x v="0"/>
    <s v="EEA"/>
    <m/>
    <m/>
    <m/>
    <m/>
  </r>
  <r>
    <n v="31"/>
    <s v="DPD.5.1.1.1"/>
    <s v="Fortalecimiento del modelo de Inteligencia de Negocios y estructura estadística institucional"/>
    <s v="Desarrollo y diseño del obsertario del SS"/>
    <n v="0"/>
    <s v="DPD.5.1.1.1.31"/>
    <m/>
    <m/>
    <m/>
    <m/>
    <n v="0"/>
    <m/>
    <m/>
    <m/>
    <x v="2"/>
    <m/>
    <m/>
    <m/>
    <m/>
    <m/>
  </r>
  <r>
    <n v="32"/>
    <s v="DPD.5.1.1.1"/>
    <s v="Fortalecimiento del modelo de Inteligencia de Negocios y estructura estadística institucional"/>
    <s v="Elaboración de Informe Trimestral  Estadística del SDSS"/>
    <n v="0"/>
    <s v="DPD.5.1.1.1.32"/>
    <n v="1"/>
    <n v="1"/>
    <n v="1"/>
    <n v="1"/>
    <n v="4"/>
    <s v="Boletín Estadístico"/>
    <m/>
    <m/>
    <x v="0"/>
    <s v="EEA"/>
    <m/>
    <m/>
    <m/>
    <m/>
  </r>
  <r>
    <n v="33"/>
    <s v="DPD.5.1.1.1"/>
    <s v="Fortalecimiento del modelo de Inteligencia de Negocios y estructura estadística institucional"/>
    <s v="Elaboración de Informe Gasto en Salud"/>
    <n v="0"/>
    <s v="DPD.5.1.1.1.33"/>
    <m/>
    <n v="1"/>
    <m/>
    <n v="1"/>
    <n v="2"/>
    <s v="Informe de Gasto en Salud"/>
    <m/>
    <m/>
    <x v="0"/>
    <s v="EEA"/>
    <m/>
    <m/>
    <m/>
    <m/>
  </r>
  <r>
    <n v="34"/>
    <s v="DPD.5.1.1.1"/>
    <s v="Fortalecimiento del modelo de Inteligencia de Negocios y estructura estadística institucional"/>
    <s v="Elaboración   Informe Mensual  de Estadísticas del SDSS"/>
    <n v="0"/>
    <s v="DPD.5.1.1.1.34"/>
    <n v="3"/>
    <n v="3"/>
    <n v="3"/>
    <n v="3"/>
    <n v="12"/>
    <s v="Boletín Estadístico"/>
    <m/>
    <m/>
    <x v="0"/>
    <s v="EEA"/>
    <m/>
    <m/>
    <m/>
    <m/>
  </r>
  <r>
    <n v="35"/>
    <s v="DPD.5.1.1.1"/>
    <s v="Fortalecimiento del modelo de Inteligencia de Negocios y estructura estadística institucional"/>
    <s v="Elaboración de Informes de análisis Comparativos del SDSS con organismos homólogos a nivel internacional."/>
    <n v="0"/>
    <s v="DPD.5.1.1.1.35"/>
    <m/>
    <n v="1"/>
    <m/>
    <m/>
    <n v="1"/>
    <s v="Dashboar actualizado "/>
    <m/>
    <m/>
    <x v="0"/>
    <s v="EEA"/>
    <m/>
    <m/>
    <m/>
    <m/>
  </r>
  <r>
    <n v="36"/>
    <s v="DPD.5.1.1.1"/>
    <s v="Fortalecimiento del modelo de Inteligencia de Negocios y estructura estadística institucional"/>
    <s v="Diseño de la mesa Estadísticas del SDSS para seguimiento y monitoreo de indicadores del Sistema a nivel nacional"/>
    <n v="0"/>
    <s v="DPD.5.1.1.1.36"/>
    <n v="1"/>
    <n v="3"/>
    <n v="3"/>
    <n v="3"/>
    <n v="10"/>
    <s v="Minutas de reunión de monitoreo"/>
    <m/>
    <m/>
    <x v="0"/>
    <s v="EEA"/>
    <m/>
    <m/>
    <m/>
    <m/>
  </r>
  <r>
    <n v="37"/>
    <s v="DPD.5.1.1.1"/>
    <s v="Implementación de un sistema de gestión de datos integral del impacto del SDSS en la población"/>
    <s v="Elaboración de indicadores del SDSS"/>
    <n v="0"/>
    <s v="DPD.5.1.1.1.37"/>
    <n v="3"/>
    <n v="3"/>
    <n v="3"/>
    <n v="3"/>
    <n v="12"/>
    <s v="Reporte de indicadores estadísticos"/>
    <m/>
    <m/>
    <x v="0"/>
    <s v="EEA"/>
    <m/>
    <m/>
    <m/>
    <m/>
  </r>
  <r>
    <n v="38"/>
    <s v="DPD.5.1.1.1"/>
    <s v="Implementación de un sistema de gestión de datos integral del impacto del SDSS en la población"/>
    <s v="Elaboración de datos abiertos del SDSS"/>
    <n v="250000"/>
    <s v="DPD.5.1.1.1.38"/>
    <n v="3"/>
    <n v="3"/>
    <n v="3"/>
    <n v="3"/>
    <n v="12"/>
    <s v="Datos Abiertos (XLS; OBD;CVS)"/>
    <m/>
    <m/>
    <x v="0"/>
    <s v="EEA"/>
    <m/>
    <m/>
    <m/>
    <m/>
  </r>
  <r>
    <n v="39"/>
    <s v="DRRHH.6.1.2.1"/>
    <s v="Plan de pagos nominales 2025"/>
    <s v="Gestionar pagos nominales"/>
    <n v="262483500"/>
    <s v="DRRHH.6.1.2.1.39"/>
    <n v="3"/>
    <n v="3"/>
    <n v="3"/>
    <n v="3"/>
    <n v="12"/>
    <s v="Certificación de pagos"/>
    <m/>
    <m/>
    <x v="3"/>
    <s v="DPNO"/>
    <m/>
    <m/>
    <m/>
    <m/>
  </r>
  <r>
    <n v="40"/>
    <s v="DTIC.5.1.2.1"/>
    <s v="Continuidad de la Plataforma Tecnológica del CNSS"/>
    <s v="Gestionar licenciamiento de software y equipos de continuidad"/>
    <n v="14800000"/>
    <s v="DTIC.5.1.2.1.40"/>
    <n v="1"/>
    <m/>
    <n v="1"/>
    <m/>
    <n v="2"/>
    <s v="Adquisiciones realizadas"/>
    <s v="Reporte de aplicación"/>
    <m/>
    <x v="4"/>
    <m/>
    <m/>
    <m/>
    <m/>
    <m/>
  </r>
  <r>
    <n v="41"/>
    <s v="DTIC.5.1.2.1"/>
    <s v="Continuidad de la Plataforma Tecnológica del CNSS"/>
    <s v="Elaborar Plan de Continuidad "/>
    <n v="0"/>
    <s v="DTIC.5.1.2.1.41"/>
    <n v="1"/>
    <m/>
    <m/>
    <m/>
    <n v="1"/>
    <s v="Documento oficial enviado para aprobación MAE"/>
    <s v="Documento aprobado"/>
    <m/>
    <x v="4"/>
    <m/>
    <m/>
    <m/>
    <m/>
    <m/>
  </r>
  <r>
    <n v="42"/>
    <s v="DTIC.5.1.2.1"/>
    <s v="Continuidad de la Plataforma Tecnológica del CNSS"/>
    <s v="Gestión de impresoras y equipos de oficina"/>
    <n v="0"/>
    <s v="DTIC.5.1.2.1.42"/>
    <n v="1"/>
    <n v="1"/>
    <n v="1"/>
    <n v="1"/>
    <n v="4"/>
    <s v="Adquisiciones realizadas"/>
    <s v="Reporte de aplicación"/>
    <s v="Solicitudes de compras enviadas"/>
    <x v="4"/>
    <m/>
    <m/>
    <m/>
    <m/>
    <m/>
  </r>
  <r>
    <n v="43"/>
    <s v="DTIC.5.1.2.2"/>
    <s v="Plan de contingencia tecnológica del CNSS"/>
    <s v="Gestionar licenciamiento de software  de contingencia"/>
    <n v="0"/>
    <s v="DTIC.5.1.2.2.43"/>
    <n v="1"/>
    <n v="1"/>
    <n v="1"/>
    <n v="1"/>
    <n v="4"/>
    <s v="Adquisiciones realizadas"/>
    <s v="Reporte de aplicación"/>
    <s v="Solicitudes de compras enviadas"/>
    <x v="4"/>
    <m/>
    <m/>
    <m/>
    <m/>
    <m/>
  </r>
  <r>
    <n v="44"/>
    <s v="DTIC.5.1.2.2"/>
    <s v="Plan de contingencia tecnológica del CNSS"/>
    <s v="Gestionar licenciamiento de  equipos de contingencia"/>
    <n v="0"/>
    <s v="DTIC.5.1.2.2.44"/>
    <n v="1"/>
    <n v="1"/>
    <n v="1"/>
    <n v="1"/>
    <n v="4"/>
    <s v="Adquisiciones realizadas"/>
    <s v="Reporte de aplicación"/>
    <s v="Solicitudes de compras enviadas"/>
    <x v="4"/>
    <m/>
    <m/>
    <m/>
    <m/>
    <m/>
  </r>
  <r>
    <n v="45"/>
    <s v="DTIC.5.1.2.2"/>
    <s v="Plan de contingencia tecnológica del CNSS"/>
    <s v="Elaborar Plan de contingencia tecnológica del CNSS"/>
    <n v="0"/>
    <s v="DTIC.5.1.2.2.45"/>
    <n v="1"/>
    <m/>
    <m/>
    <m/>
    <n v="1"/>
    <s v="Documento oficial enviado para aprobación MAE"/>
    <s v="Documento aprobado"/>
    <m/>
    <x v="4"/>
    <m/>
    <m/>
    <m/>
    <m/>
    <m/>
  </r>
  <r>
    <n v="46"/>
    <s v="DTIC.5.1.2.2"/>
    <s v="Plan de contingencia tecnológica del CNSS"/>
    <s v="Monitoreo del Plan de contingencia tecnológica"/>
    <n v="0"/>
    <s v="DTIC.5.1.2.2.46"/>
    <m/>
    <n v="1"/>
    <n v="1"/>
    <n v="1"/>
    <n v="3"/>
    <s v="Informe de monitoreo de planes"/>
    <m/>
    <m/>
    <x v="4"/>
    <m/>
    <m/>
    <m/>
    <m/>
    <m/>
  </r>
  <r>
    <n v="47"/>
    <s v="DTIC.5.1.2.3"/>
    <s v="Normas y políticas de tecnología de la información aplicables"/>
    <s v="Implementación Nortic A6"/>
    <n v="0"/>
    <s v="DTIC.5.1.2.3.47"/>
    <m/>
    <n v="1"/>
    <m/>
    <m/>
    <n v="1"/>
    <s v="Documentos validados"/>
    <s v="Norma certificado"/>
    <s v="Documentos aprobados por MAE"/>
    <x v="4"/>
    <m/>
    <m/>
    <m/>
    <m/>
    <m/>
  </r>
  <r>
    <n v="48"/>
    <s v="DTIC.5.1.2.3"/>
    <s v="Normas y políticas de tecnología de la información aplicables"/>
    <s v="Implementación ITIL"/>
    <n v="0"/>
    <s v="DTIC.5.1.2.3.48"/>
    <m/>
    <m/>
    <n v="1"/>
    <m/>
    <n v="1"/>
    <s v="Documentos validados"/>
    <s v="Norma certificado"/>
    <s v="Documentos aprobados por MAE"/>
    <x v="4"/>
    <m/>
    <m/>
    <m/>
    <m/>
    <m/>
  </r>
  <r>
    <n v="49"/>
    <s v="DTIC.5.1.2.3"/>
    <s v="Normas y políticas de tecnología de la información aplicables"/>
    <s v="Revisar requisitos tecnológicos de implementación NOBACI"/>
    <n v="0"/>
    <s v="DTIC.5.1.2.3.49"/>
    <m/>
    <n v="1"/>
    <m/>
    <n v="1"/>
    <n v="2"/>
    <s v="Reporte de avance de requisitos"/>
    <m/>
    <m/>
    <x v="4"/>
    <m/>
    <m/>
    <m/>
    <m/>
    <m/>
  </r>
  <r>
    <n v="50"/>
    <s v="DTIC.5.1.1.4"/>
    <s v="Automatización y digitalización de los procesos institucionales"/>
    <s v="Automatizar proceso de consulta de actas y resoluciones"/>
    <n v="0"/>
    <s v="DTIC.5.1.1.4.50"/>
    <m/>
    <n v="1"/>
    <m/>
    <m/>
    <n v="1"/>
    <s v="Servicios Disponible"/>
    <m/>
    <m/>
    <x v="4"/>
    <m/>
    <m/>
    <m/>
    <m/>
    <m/>
  </r>
  <r>
    <n v="51"/>
    <s v="DTIC.5.1.1.4"/>
    <s v="Automatización y digitalización de los procesos institucionales"/>
    <s v="Capacitación y divulgación del servicio Mesa de Ayuda"/>
    <n v="0"/>
    <s v="DTIC.5.1.1.4.51"/>
    <m/>
    <n v="1"/>
    <m/>
    <m/>
    <n v="1"/>
    <s v="Lista de participantes"/>
    <m/>
    <m/>
    <x v="4"/>
    <m/>
    <m/>
    <m/>
    <m/>
    <m/>
  </r>
  <r>
    <n v="52"/>
    <s v="DPRL.1.1.1.1"/>
    <s v="Soporte y Seguimiento a Comisión Permanente y Especial  (SRL)"/>
    <s v="Soporte Salud en las reuniones de la Comisión Permanente de  (SRL)"/>
    <n v="0"/>
    <s v="DPRL.1.1.1.1.52"/>
    <n v="1"/>
    <n v="1"/>
    <n v="1"/>
    <n v="1"/>
    <n v="4"/>
    <m/>
    <m/>
    <m/>
    <x v="5"/>
    <m/>
    <m/>
    <m/>
    <m/>
    <m/>
  </r>
  <r>
    <n v="53"/>
    <s v="DRA.4.1.1.1"/>
    <s v="Fortalecimiento de los mecanismos de control administrativos-financieros"/>
    <s v="Auto valorar el cumplimiento de las disposiciones legales y normativas del control interno"/>
    <n v="0"/>
    <s v="DRA.4.1.1.1.53"/>
    <n v="1"/>
    <n v="1"/>
    <n v="1"/>
    <n v="1"/>
    <n v="4"/>
    <s v="Matriz de Plan de Trabajo Revisión y análisis"/>
    <s v="Informes trimestrales de ejecución"/>
    <s v="Archivos de evidencias"/>
    <x v="6"/>
    <m/>
    <m/>
    <m/>
    <m/>
    <m/>
  </r>
  <r>
    <n v="54"/>
    <s v="DRA.4.1.1.1"/>
    <s v="Implementación de las Normas Básicas de Control Interno (NOBACI)"/>
    <s v="Coordinar las Acciones del Comité Administrador de las NOBACI-CNSS y gestionar la actualización del conocimiento de las NOBACI. "/>
    <n v="0"/>
    <s v="DRA.4.1.1.1.54"/>
    <m/>
    <n v="1"/>
    <m/>
    <n v="1"/>
    <n v="2"/>
    <s v="Minutas de reunión de monitoreo"/>
    <s v="Lista de participantes"/>
    <s v="Talleres, charlas, foros de actualización de NOBACI"/>
    <x v="6"/>
    <m/>
    <m/>
    <m/>
    <m/>
    <m/>
  </r>
  <r>
    <n v="55"/>
    <s v="DRA.4.1.1.1"/>
    <s v="Diseño y monitoreo de los planes de acción de auditorías internas y externas"/>
    <s v="Desarrollar acciones para dar respuesta a las mejoras identificadas como resultado de informes definitivos de auditorías internas y externas"/>
    <n v="0"/>
    <s v="DRA.4.1.1.1.55"/>
    <n v="1"/>
    <n v="1"/>
    <n v="1"/>
    <n v="1"/>
    <n v="4"/>
    <s v="Planes de acción auditoría"/>
    <s v="Informes de seguimiento"/>
    <s v="Matriz de control  a auditorias "/>
    <x v="6"/>
    <m/>
    <m/>
    <m/>
    <m/>
    <m/>
  </r>
  <r>
    <n v="56"/>
    <s v="DRA.4.1.1.1"/>
    <s v="Fortalecimiento de los mecanismos de control administrativos-financieros"/>
    <s v="Realizar  informe de evaluación de control interno"/>
    <n v="0"/>
    <s v="DRA.4.1.1.1.56"/>
    <m/>
    <n v="1"/>
    <m/>
    <n v="1"/>
    <n v="2"/>
    <s v="Informe Semestral"/>
    <s v="Matriz de Plan de Trabajo Revisión y análisis"/>
    <s v="Archivos de evidencias"/>
    <x v="6"/>
    <m/>
    <m/>
    <m/>
    <m/>
    <m/>
  </r>
  <r>
    <n v="57"/>
    <s v="DRA.4.1.1.1"/>
    <s v="Fortalecimiento de los mecanismos de control administrativos-financieros"/>
    <s v="Elaborar Plan de trabajo de Revisión y Análisis 2024"/>
    <n v="0"/>
    <s v="DRA.4.1.1.1.57"/>
    <n v="1"/>
    <m/>
    <m/>
    <m/>
    <n v="1"/>
    <s v="Documento enviado para aprobación"/>
    <s v="Documento aprobado"/>
    <s v="Carta de remisión formal"/>
    <x v="6"/>
    <m/>
    <m/>
    <m/>
    <m/>
    <m/>
  </r>
  <r>
    <n v="58"/>
    <s v="DRA.4.1.1.1"/>
    <s v="Fortalecimiento de los mecanismos de control administrativos-financieros"/>
    <s v="Ejecutar del Plan de trabajo de Revisión y análisis 2024"/>
    <n v="0"/>
    <s v="DRA.4.1.1.1.58"/>
    <m/>
    <n v="1"/>
    <n v="1"/>
    <n v="1"/>
    <n v="3"/>
    <s v="Matriz de Plan de Trabajo Revisión y análisis"/>
    <s v="Informes trimestrales de ejecución"/>
    <m/>
    <x v="6"/>
    <m/>
    <m/>
    <m/>
    <m/>
    <m/>
  </r>
  <r>
    <n v="59"/>
    <s v="OAI.6.1.2.1"/>
    <s v="Subportal transparencia institucional actualizado"/>
    <s v="Solicitar informaciones requeridas para actualización "/>
    <n v="0"/>
    <s v="OAI.6.1.2.1.59"/>
    <n v="3"/>
    <n v="3"/>
    <n v="3"/>
    <n v="3"/>
    <n v="3"/>
    <s v="Correo emitido desde el área"/>
    <m/>
    <m/>
    <x v="7"/>
    <m/>
    <m/>
    <m/>
    <m/>
    <m/>
  </r>
  <r>
    <n v="60"/>
    <s v="OAI.6.1.2.1"/>
    <s v="Subportal transparencia institucional actualizado"/>
    <s v="Consolidar informaciones levantadas para actualización de portal"/>
    <n v="0"/>
    <s v="OAI.6.1.2.1.60"/>
    <n v="3"/>
    <n v="3"/>
    <n v="3"/>
    <n v="3"/>
    <n v="12"/>
    <s v="Matriz de Portal de Transparencia actualizada"/>
    <m/>
    <m/>
    <x v="7"/>
    <m/>
    <m/>
    <m/>
    <m/>
    <m/>
  </r>
  <r>
    <n v="61"/>
    <s v="OAI.6.1.2.1"/>
    <s v="Subportal transparencia institucional actualizado"/>
    <s v="Capacitaciones por grupo ocupacional en materia de transparencia de los datos institucionales"/>
    <n v="0"/>
    <s v="OAI.6.1.2.1.61"/>
    <n v="1"/>
    <n v="1"/>
    <n v="1"/>
    <n v="1"/>
    <n v="4"/>
    <s v="Lista de asistencia"/>
    <s v="Lista de asistencia"/>
    <m/>
    <x v="7"/>
    <m/>
    <m/>
    <m/>
    <m/>
    <m/>
  </r>
  <r>
    <n v="62"/>
    <s v="OAI.6.1.2.1"/>
    <s v="Informaciones del Sistema Nacional de atención ciudadana ( Portal 311) gestionados de manera eficiente"/>
    <s v="Elaborar informes trimestrales de seguimiento Portal 311"/>
    <n v="0"/>
    <s v="OAI.6.1.2.1.62"/>
    <n v="1"/>
    <n v="1"/>
    <n v="1"/>
    <n v="1"/>
    <n v="4"/>
    <s v="Matriz 311 actualizado"/>
    <s v="Informe estadístico 311"/>
    <m/>
    <x v="7"/>
    <m/>
    <m/>
    <m/>
    <m/>
    <m/>
  </r>
  <r>
    <n v="63"/>
    <s v="OAI.6.1.2.1"/>
    <s v="Solicitudes recibidas a través del SAIP gestionadas"/>
    <s v="Elaborar informes trimestrales de seguimiento SAIP"/>
    <n v="0"/>
    <s v="OAI.6.1.2.1.63"/>
    <n v="1"/>
    <n v="1"/>
    <n v="1"/>
    <n v="1"/>
    <n v="4"/>
    <s v="Matriz SAIP"/>
    <s v="Informe estadístico SAIP"/>
    <s v="Evaluación DIGEIG"/>
    <x v="7"/>
    <m/>
    <m/>
    <m/>
    <m/>
    <m/>
  </r>
  <r>
    <n v="64"/>
    <s v="OAI.6.1.2.1"/>
    <s v="Solicitudes y requerimientos de información ciudadanos gestionados"/>
    <s v="Elaborar informes trimestrales de seguimiento a solicitudes"/>
    <n v="0"/>
    <s v="OAI.6.1.2.1.64"/>
    <n v="1"/>
    <n v="1"/>
    <n v="1"/>
    <n v="1"/>
    <n v="4"/>
    <s v="Informes de gestión trimestral"/>
    <m/>
    <m/>
    <x v="7"/>
    <m/>
    <m/>
    <m/>
    <m/>
    <m/>
  </r>
  <r>
    <n v="65"/>
    <s v="OAI.6.1.2.1"/>
    <s v="Veeduría del Cumplimiento de procesos en comité técnicos del CNSS."/>
    <s v="Participar en los comité técnicos del CNSS"/>
    <n v="0"/>
    <s v="OAI.6.1.2.1.65"/>
    <n v="1"/>
    <n v="1"/>
    <n v="1"/>
    <n v="1"/>
    <n v="4"/>
    <s v="Listado de participación"/>
    <s v="Minutas de las reuniones"/>
    <m/>
    <x v="7"/>
    <m/>
    <m/>
    <m/>
    <m/>
    <m/>
  </r>
  <r>
    <n v="66"/>
    <s v="DPSFS.1.1.1.1"/>
    <s v="Soporte a Cps y Ce"/>
    <s v="Elaborar actas, informes, propuestas de resolución según requerimiento de las comisiones"/>
    <n v="0"/>
    <s v="DPSFS.1.1.1.1.66"/>
    <n v="3"/>
    <n v="3"/>
    <n v="3"/>
    <n v="3"/>
    <n v="12"/>
    <s v="Documentos oficiales elaborados"/>
    <s v="Matriz de seguimiento actualizada"/>
    <s v="Estadísticas de la comisión actualidad"/>
    <x v="8"/>
    <m/>
    <m/>
    <m/>
    <m/>
    <m/>
  </r>
  <r>
    <n v="67"/>
    <s v="DPSFS.1.1.1.1"/>
    <s v="Soporte a Cps y Ce"/>
    <s v="Elaborar comunicaciones respecto a los requerimientos de las comisiones "/>
    <n v="0"/>
    <s v="DPSFS.1.1.1.1.67"/>
    <n v="3"/>
    <n v="3"/>
    <n v="3"/>
    <n v="3"/>
    <n v="12"/>
    <s v="Documentos oficiales elaborados"/>
    <s v="Matriz de seguimiento actualizada"/>
    <s v="Estadísticas de la comisión actualidad"/>
    <x v="8"/>
    <m/>
    <m/>
    <m/>
    <m/>
    <m/>
  </r>
  <r>
    <n v="68"/>
    <s v="DPSFS.1.1.1.1"/>
    <s v="Soporte a Cps y Ce"/>
    <s v="Seguimiento al cumplimientos de las resoluciones emitidas por las comisiones"/>
    <n v="0"/>
    <s v="DPSFS.1.1.1.1.68"/>
    <n v="3"/>
    <n v="3"/>
    <n v="3"/>
    <n v="3"/>
    <n v="12"/>
    <s v="Documentos oficiales elaborados"/>
    <s v="Matriz de seguimiento actualizada"/>
    <s v="Estadísticas de la comisión actualidad"/>
    <x v="8"/>
    <m/>
    <m/>
    <m/>
    <m/>
    <m/>
  </r>
  <r>
    <n v="69"/>
    <s v="DPSFS.6.1.1.1"/>
    <s v="Monitoreo, Análisis y Opinión sobre Temas relativos Al Sfs. "/>
    <s v="Monitorear informaciones de interés relativas al SFS"/>
    <n v="0"/>
    <s v="DPSFS.6.1.1.1.69"/>
    <n v="3"/>
    <n v="3"/>
    <n v="3"/>
    <n v="3"/>
    <n v="12"/>
    <s v="Informe de análisis elaborado"/>
    <s v="Datos actualizados sobre el SFS"/>
    <m/>
    <x v="8"/>
    <m/>
    <m/>
    <m/>
    <m/>
    <m/>
  </r>
  <r>
    <n v="70"/>
    <s v="DPSFS.6.1.1.1"/>
    <s v="Monitoreo, Análisis y Opinión sobre Temas relativos Al Sfs. "/>
    <s v="Elaborar análisis relativas al SFS"/>
    <n v="0"/>
    <s v="DPSFS.6.1.1.1.70"/>
    <n v="3"/>
    <n v="3"/>
    <n v="3"/>
    <n v="3"/>
    <n v="12"/>
    <s v="Informe de análisis elaborado"/>
    <s v="Datos actualizados sobre el SFS"/>
    <m/>
    <x v="8"/>
    <m/>
    <m/>
    <m/>
    <m/>
    <m/>
  </r>
  <r>
    <n v="71"/>
    <s v="DPSFS.6.1.1.1"/>
    <s v="Monitoreo, Análisis y Opinión sobre Temas relativos Al Sfs. "/>
    <s v="Elaborar opiniones según requerimientos relativos al SFS"/>
    <n v="0"/>
    <s v="DPSFS.6.1.1.1.71"/>
    <n v="3"/>
    <n v="3"/>
    <n v="3"/>
    <n v="3"/>
    <n v="12"/>
    <s v="Informe de análisis elaborado"/>
    <s v="Datos actualizados sobre el SFS"/>
    <m/>
    <x v="8"/>
    <m/>
    <m/>
    <m/>
    <m/>
    <m/>
  </r>
  <r>
    <n v="72"/>
    <s v="DPSFS.1.1.1.1"/>
    <s v="Mecanismos de apoyo a la conducción Sectorial para la armonización de las Políticas de Salud entre a provisión y el afiliado "/>
    <s v="Participación en espacios técnicos relativos al SFS"/>
    <n v="0"/>
    <s v="DPSFS.1.1.1.1.72"/>
    <n v="1"/>
    <n v="1"/>
    <n v="1"/>
    <n v="1"/>
    <n v="4"/>
    <s v="Audiovisuales de acto oficial"/>
    <s v="Listas participantes"/>
    <s v="Minutas de participación"/>
    <x v="8"/>
    <m/>
    <m/>
    <m/>
    <m/>
    <m/>
  </r>
  <r>
    <n v="73"/>
    <s v="DPSFS.2.1.2.1"/>
    <s v="Análisis del Sistema De Información en Salud Con Datos Actualizados y Disponibles Basado en los Procedimientos Normados "/>
    <s v="Elaborar análisis, comparaciones sobre los datos actualizados relativos al SFS"/>
    <n v="0"/>
    <s v="DPSFS.2.1.2.1.73"/>
    <n v="1"/>
    <n v="1"/>
    <n v="1"/>
    <n v="1"/>
    <n v="4"/>
    <s v="Informe de análisis elaborado"/>
    <s v="Datos actualizados sobre el SFS"/>
    <m/>
    <x v="8"/>
    <m/>
    <m/>
    <m/>
    <m/>
    <m/>
  </r>
  <r>
    <n v="74"/>
    <s v="DPSFS.2.1.2.1"/>
    <s v="Desarrollo y Fortalecimiento Institucional  Sobre Conocimiento en el Sfs "/>
    <s v="Gestionar acciones de sensibilización relativos al SFS"/>
    <n v="500000"/>
    <s v="DPSFS.2.1.2.1.74"/>
    <n v="1"/>
    <n v="1"/>
    <n v="1"/>
    <n v="1"/>
    <n v="4"/>
    <s v="Audiovisuales de acto oficial"/>
    <s v="Listas participantes"/>
    <s v="Documentos de apoyo elaborados"/>
    <x v="8"/>
    <m/>
    <m/>
    <m/>
    <m/>
    <m/>
  </r>
  <r>
    <n v="75"/>
    <s v="DPSFS.2.1.2.1"/>
    <s v="Desarrollo y Fortalecimiento Institucional  Sobre Conocimiento en el Sfs "/>
    <s v="Participar o impartir acciones formativas en espacios institucionales o externos"/>
    <n v="0"/>
    <s v="DPSFS.2.1.2.1.75"/>
    <n v="1"/>
    <n v="1"/>
    <n v="1"/>
    <n v="1"/>
    <n v="4"/>
    <s v="Audiovisuales de acto oficial"/>
    <s v="Listas participantes"/>
    <s v="Documentos de apoyo elaborados"/>
    <x v="8"/>
    <m/>
    <m/>
    <m/>
    <m/>
    <m/>
  </r>
  <r>
    <n v="76"/>
    <s v="DPSFS.2.1.2.1"/>
    <s v="Soporte a  Iniciativas Asignadas Enfocadas al Fortalecimiento Institucional Sfs"/>
    <s v="Apoyo a las actividades, programas y proyectos del PEI"/>
    <n v="0"/>
    <s v="DPSFS.2.1.2.1.76"/>
    <n v="1"/>
    <n v="1"/>
    <n v="1"/>
    <n v="1"/>
    <n v="4"/>
    <s v="Audiovisuales de acto oficial"/>
    <s v="Listas participantes"/>
    <s v="Documentos de apoyo elaborados"/>
    <x v="8"/>
    <m/>
    <m/>
    <m/>
    <m/>
    <m/>
  </r>
  <r>
    <n v="77"/>
    <s v="DPSFS.2.1.2.1"/>
    <s v="Soporte a  Iniciativas Asignadas Enfocadas al Fortalecimiento Institucional Sfs"/>
    <s v="Participar en actividades de fortalecimiento institucional según requerimiento"/>
    <n v="0"/>
    <s v="DPSFS.2.1.2.1.77"/>
    <n v="1"/>
    <n v="1"/>
    <n v="1"/>
    <n v="1"/>
    <n v="4"/>
    <s v="Audiovisuales de acto oficial"/>
    <s v="Listas participantes"/>
    <s v="Documentos de apoyo elaborados"/>
    <x v="8"/>
    <m/>
    <m/>
    <m/>
    <m/>
    <m/>
  </r>
  <r>
    <n v="78"/>
    <s v="DJUR.6.1.2.1"/>
    <s v="Gestión Jurídica en la elaboración, revisión y registro  de contratos, addendum, acuerdos y/o convenios (si aplica) del CNSS."/>
    <s v="Elaborar y registrar los contratos, addendum, acuerdos y/o convenio (si aplica) de la institución. "/>
    <n v="550000"/>
    <s v="DJUR.6.1.2.1.78"/>
    <n v="1"/>
    <n v="1"/>
    <n v="1"/>
    <n v="1"/>
    <n v="4"/>
    <s v="Informe de Gestión "/>
    <s v="contratos, addendum, acuerdos y/o convenio"/>
    <s v="Certificaciones"/>
    <x v="9"/>
    <s v="DEDL"/>
    <m/>
    <m/>
    <m/>
    <m/>
  </r>
  <r>
    <n v="79"/>
    <s v="DJUR.6.1.2.1"/>
    <s v="Gestión Jurídica y elaboración  de documentos legales del CNSS."/>
    <s v=" Elaborar resoluciones administrativas, certificaciones de resoluciones del CNSS,  opiniones legales, consultas, informes de proyectos de leyes relacionados con el SDSS y otros  documentos según requerimientos."/>
    <n v="0"/>
    <s v="DJUR.6.1.2.1.79"/>
    <n v="1"/>
    <n v="1"/>
    <n v="1"/>
    <n v="1"/>
    <n v="4"/>
    <s v="Informe de gestión "/>
    <s v="Resoluciones administrativas, certificaciones de Resoluciones"/>
    <s v="Opiniones legales, consultas, "/>
    <x v="9"/>
    <s v="DEDL"/>
    <m/>
    <m/>
    <m/>
    <m/>
  </r>
  <r>
    <n v="80"/>
    <s v="DJUR.6.1.2.1"/>
    <s v="Soporte legal en las Sesiones Ordinarias y Extraordinarias del Pleno del CNSS."/>
    <s v="Realizar soporte legal en las Sesiones del Pleno del CNSS, y revisar las resoluciones y normativas emitidas, así como las actas elaboradas."/>
    <n v="0"/>
    <s v="DJUR.6.1.2.1.80"/>
    <n v="1"/>
    <n v="1"/>
    <n v="1"/>
    <n v="1"/>
    <n v="4"/>
    <s v="Informe de gestión "/>
    <s v="Resoluciones y actas sesiones del CNSS "/>
    <m/>
    <x v="9"/>
    <m/>
    <m/>
    <m/>
    <m/>
    <m/>
  </r>
  <r>
    <n v="81"/>
    <s v="DJUR.6.1.2.1"/>
    <s v="Soporte a las Comisiones Permanentes y Especiales del CNSS"/>
    <s v="Realizar soporte legal en las reuniones de las Comisiones de Trabajo del CNSS (CE-RA, CPR y otras CE asignadas), y elaborar las actas de las reuniones, resúmenes de los Recursos de Apelación y otras asignaciones. "/>
    <n v="0"/>
    <s v="DJUR.6.1.2.1.81"/>
    <n v="1"/>
    <n v="1"/>
    <n v="1"/>
    <n v="1"/>
    <n v="4"/>
    <s v="Informe de gestión "/>
    <s v="Actas de reuniones "/>
    <s v="Resúmenes de recursos de apelación"/>
    <x v="9"/>
    <s v="DEDL"/>
    <m/>
    <m/>
    <m/>
    <m/>
  </r>
  <r>
    <n v="82"/>
    <s v="DJUR.6.1.2.1"/>
    <s v="Soporte a las Comisiones Permanentes y Especiales del CNSS"/>
    <s v="Elaborar borradores de informes con propuesta de resolución y socializar con los miembros de las respectivas comisiones. (CE-RA, CPR y otras CE asignadas)  "/>
    <n v="0"/>
    <s v="DJUR.6.1.2.1.82"/>
    <n v="1"/>
    <n v="1"/>
    <n v="1"/>
    <n v="1"/>
    <n v="4"/>
    <s v="Informe de gestión "/>
    <s v="Borradores de informes con propuesta de resolución"/>
    <m/>
    <x v="9"/>
    <s v="DEDL/DL"/>
    <m/>
    <m/>
    <m/>
    <m/>
  </r>
  <r>
    <n v="83"/>
    <s v="DJUR.6.1.2.1"/>
    <s v="Soporte a las Comisiones Permanentes y Especiales del CNSS"/>
    <s v="Revisar borradores de informes con propuesta de resolución (CPP,CPS,CPRL, CPFEI, CE) para presentación al pleno del CNSS"/>
    <n v="0"/>
    <s v="DJUR.6.1.2.1.83"/>
    <n v="1"/>
    <n v="1"/>
    <n v="1"/>
    <n v="1"/>
    <n v="4"/>
    <s v="Informe de gestión "/>
    <s v="Borradores de informes con propuesta de resolución"/>
    <m/>
    <x v="9"/>
    <m/>
    <m/>
    <m/>
    <m/>
    <m/>
  </r>
  <r>
    <n v="84"/>
    <s v="DJUR.6.1.2.1"/>
    <s v="Soporte a las Comisiones Permanentes y Especiales del CNSS"/>
    <s v="Elaborar informe de seguimiento de  la CE-RA."/>
    <n v="0"/>
    <s v="DJUR.6.1.2.1.84"/>
    <n v="3"/>
    <n v="3"/>
    <n v="3"/>
    <n v="3"/>
    <n v="12"/>
    <s v="Matriz de Seguimiento"/>
    <s v="Remisión oficial por correo"/>
    <m/>
    <x v="9"/>
    <s v="DEDL"/>
    <m/>
    <m/>
    <m/>
    <m/>
  </r>
  <r>
    <n v="85"/>
    <s v="DJUR.6.1.2.1"/>
    <s v="Soporte a las Comisiones Permanentes y Especiales del CNSS"/>
    <s v="Elaborar informe de seguimiento de la CPR."/>
    <n v="0"/>
    <s v="DJUR.6.1.2.1.85"/>
    <n v="3"/>
    <n v="3"/>
    <n v="3"/>
    <n v="3"/>
    <n v="12"/>
    <s v="Matriz de Seguimiento"/>
    <s v="Remisión oficial por correo"/>
    <m/>
    <x v="9"/>
    <s v="DEDL"/>
    <m/>
    <m/>
    <m/>
    <m/>
  </r>
  <r>
    <n v="86"/>
    <s v="DJUR.6.1.2.1"/>
    <s v="Soporte a las Comisiones Permanentes y Especiales del CNSS"/>
    <s v="Elaborar informe de seguimiento de otras CE"/>
    <n v="0"/>
    <s v="DJUR.6.1.2.1.86"/>
    <n v="3"/>
    <n v="3"/>
    <n v="3"/>
    <n v="3"/>
    <n v="12"/>
    <s v="Matriz de Seguimiento"/>
    <s v="Remisión oficial por correo"/>
    <m/>
    <x v="9"/>
    <s v="DEDL"/>
    <m/>
    <m/>
    <m/>
    <m/>
  </r>
  <r>
    <n v="87"/>
    <s v="DJUR.6.1.2.1"/>
    <s v="Representación  legal, judicial y/o administrativa del CNSS y elaboración  de documentos legales.  "/>
    <s v="Representar legal, judicial y/o administrativamente al CNSS y elaborar documentos legales."/>
    <n v="0"/>
    <s v="DJUR.6.1.2.1.87"/>
    <n v="1"/>
    <n v="1"/>
    <n v="1"/>
    <n v="1"/>
    <n v="4"/>
    <s v="Informe de gestión"/>
    <s v="Matriz de procesos judiciales"/>
    <s v="Formulario de depósito/Acuse de solicitud."/>
    <x v="9"/>
    <s v="DL"/>
    <m/>
    <m/>
    <m/>
    <m/>
  </r>
  <r>
    <n v="88"/>
    <s v="DJUR.6.1.2.1"/>
    <s v="Seguimiento al cumplimiento legal de los Sistemas de Gestión de Compliance (Norma ISO 37301) y Gestión Antisoborno (Norma ISO 37300). "/>
    <s v="Monitoreo del cumplimiento legal de los Sistemas de Gestión de Compliance y  Antisoborno."/>
    <n v="0"/>
    <s v="DJUR.6.1.2.1.88"/>
    <n v="1"/>
    <m/>
    <n v="1"/>
    <m/>
    <n v="2"/>
    <s v="Informe de seguimiento semestral"/>
    <s v="Matriz de control de convenios y/o acuerdos."/>
    <m/>
    <x v="9"/>
    <s v="DL"/>
    <m/>
    <m/>
    <m/>
    <m/>
  </r>
  <r>
    <n v="89"/>
    <s v="DRRHH.6.1.2.1"/>
    <s v=" Nóminas institucionales mensuales gestionadas"/>
    <s v="Procesar nominas, bonificaciones y gratificaciones institucionales"/>
    <n v="330000"/>
    <s v="DRRHH.6.1.2.1.89"/>
    <n v="1"/>
    <n v="1"/>
    <n v="1"/>
    <n v="1"/>
    <n v="4"/>
    <s v="Pagos procesados"/>
    <s v="Certificaciones de nomina"/>
    <m/>
    <x v="3"/>
    <m/>
    <m/>
    <m/>
    <m/>
    <m/>
  </r>
  <r>
    <n v="90"/>
    <s v="DRRHH.6.1.2.1"/>
    <s v="Informe de registro y control del Personal"/>
    <s v="Elaborar informe de control de ponchado y ausentismo"/>
    <n v="0"/>
    <s v="DRRHH.6.1.2.1.90"/>
    <n v="1"/>
    <n v="1"/>
    <n v="1"/>
    <n v="1"/>
    <n v="4"/>
    <s v="Informe de control trimestral"/>
    <m/>
    <m/>
    <x v="3"/>
    <m/>
    <m/>
    <m/>
    <m/>
    <m/>
  </r>
  <r>
    <n v="91"/>
    <s v="DRRHH.6.1.2.1"/>
    <s v="Capacitación y Entrenamiento del Personal en base a la detección de necesidades del personal"/>
    <s v="Elaborar Plan de Capacitación Institucional"/>
    <n v="0"/>
    <s v="DRRHH.6.1.2.1.91"/>
    <n v="1"/>
    <m/>
    <m/>
    <m/>
    <n v="1"/>
    <s v="Plan de Capacitación remitido para aprobación"/>
    <s v="Documento aprobado por MAE"/>
    <m/>
    <x v="3"/>
    <m/>
    <m/>
    <m/>
    <m/>
    <m/>
  </r>
  <r>
    <n v="92"/>
    <s v="DRRHH.6.1.2.1"/>
    <s v="Encuesta clima laboral"/>
    <s v="Realizar encuesta de clima laboral"/>
    <n v="0"/>
    <s v="DRRHH.6.1.2.1.92"/>
    <m/>
    <n v="1"/>
    <m/>
    <m/>
    <n v="1"/>
    <s v="Informe de resultados"/>
    <s v="Datos de encuestas"/>
    <m/>
    <x v="3"/>
    <m/>
    <m/>
    <m/>
    <m/>
    <m/>
  </r>
  <r>
    <n v="93"/>
    <s v="DRRHH.6.1.2.1"/>
    <s v="Satisfacción del personal por servicios ofrecidos mediante dispensario médico"/>
    <s v="Gestionar el abastecimiento trimestral de medicamentos del Consultorio Médico"/>
    <n v="0"/>
    <s v="DRRHH.6.1.2.1.93"/>
    <n v="1"/>
    <m/>
    <m/>
    <n v="1"/>
    <n v="2"/>
    <s v="Solicitud de compra realizada"/>
    <s v="Insumo recibido"/>
    <m/>
    <x v="3"/>
    <m/>
    <m/>
    <m/>
    <m/>
    <m/>
  </r>
  <r>
    <n v="94"/>
    <s v="DRRHH.6.1.2.1"/>
    <s v="Gestión de acuerdo de desempeño y evaluación de desempeño por resultado"/>
    <s v="Medir el rendimiento del desempeño según el resultado de los colaboradores"/>
    <n v="0"/>
    <s v="DRRHH.6.1.2.1.94"/>
    <n v="1"/>
    <m/>
    <m/>
    <m/>
    <n v="1"/>
    <s v="Informe de resultados"/>
    <s v="Datos de encuestas"/>
    <s v="Remisión de resultados al MAP"/>
    <x v="3"/>
    <m/>
    <m/>
    <m/>
    <m/>
    <m/>
  </r>
  <r>
    <n v="95"/>
    <s v="DRRHH.6.1.2.1"/>
    <s v="Administración del SISMAP"/>
    <s v="Realizar el Programa de Pasantías. "/>
    <n v="0"/>
    <s v="DRRHH.6.1.2.1.95"/>
    <n v="1"/>
    <n v="1"/>
    <n v="1"/>
    <n v="1"/>
    <n v="4"/>
    <s v="Contrataciones realizadas"/>
    <s v="Informe de avance del Plan"/>
    <m/>
    <x v="3"/>
    <m/>
    <m/>
    <m/>
    <m/>
    <m/>
  </r>
  <r>
    <n v="96"/>
    <s v="DRRHH.6.1.2.1"/>
    <s v="Capacitación y Entrenamiento del Personal en base a la detección de necesidades del personal"/>
    <s v="Ejecución del  Plan de Capacitación Institucional"/>
    <n v="590000"/>
    <s v="DRRHH.6.1.2.1.96"/>
    <m/>
    <n v="1"/>
    <n v="1"/>
    <n v="1"/>
    <n v="3"/>
    <s v="Informe de avance del Plan"/>
    <m/>
    <m/>
    <x v="3"/>
    <m/>
    <m/>
    <m/>
    <m/>
    <m/>
  </r>
  <r>
    <n v="97"/>
    <s v="DRRHH.6.1.2.1"/>
    <s v="Administración del SISMAP"/>
    <s v="Realizar levantamientos para sub indicadores del SISMAP"/>
    <n v="0"/>
    <s v="DRRHH.6.1.2.1.97"/>
    <n v="1"/>
    <n v="1"/>
    <n v="1"/>
    <n v="1"/>
    <n v="4"/>
    <s v="Informe de resultados"/>
    <s v="Datos de encuestas"/>
    <s v="Remisión de resultados al MAP"/>
    <x v="3"/>
    <m/>
    <m/>
    <m/>
    <m/>
    <m/>
  </r>
  <r>
    <n v="98"/>
    <s v="DRRHH.6.1.2.1"/>
    <s v="Informe de registro y control del Personal"/>
    <s v="Registrar acciones de personal._x000a__x000a__x000a_"/>
    <n v="0"/>
    <s v="DRRHH.6.1.2.1.98"/>
    <n v="1"/>
    <n v="1"/>
    <n v="1"/>
    <n v="1"/>
    <n v="4"/>
    <s v="Reporte de acciones"/>
    <s v="Registro al sistema"/>
    <s v="Remisión de resultados al MAP"/>
    <x v="3"/>
    <m/>
    <m/>
    <m/>
    <m/>
    <m/>
  </r>
  <r>
    <n v="99"/>
    <s v="DRRHH.6.1.2.1"/>
    <s v="Pagos de cobertura medica"/>
    <s v="Procesar pagos de seguro y productos complementario"/>
    <n v="0"/>
    <s v="DRRHH.6.1.2.1.99"/>
    <n v="3"/>
    <n v="3"/>
    <n v="3"/>
    <n v="3"/>
    <n v="12"/>
    <s v="Pagos procesados"/>
    <s v="Certificaciones presupuestaria"/>
    <m/>
    <x v="3"/>
    <m/>
    <m/>
    <m/>
    <m/>
    <m/>
  </r>
  <r>
    <n v="100"/>
    <s v="DRRHH.6.1.2.1"/>
    <s v="Programa de actividades de fortalecimiento institucional"/>
    <s v="Ejecutar actividades de fortalecimiento institucional"/>
    <n v="800000"/>
    <s v="DRRHH.6.1.2.1.100"/>
    <n v="1"/>
    <n v="1"/>
    <n v="1"/>
    <n v="1"/>
    <n v="4"/>
    <s v="Solicitud de compra realizada"/>
    <s v="Insumo recibido"/>
    <m/>
    <x v="3"/>
    <m/>
    <m/>
    <m/>
    <m/>
    <m/>
  </r>
  <r>
    <n v="101"/>
    <s v="DRRHH.6.1.2.1"/>
    <s v="Programa de actividades de fortalecimiento institucional"/>
    <s v="Gestionar uniformes a personal"/>
    <n v="0"/>
    <s v="DRRHH.6.1.2.1.101"/>
    <m/>
    <n v="1"/>
    <m/>
    <m/>
    <n v="1"/>
    <s v="Solicitud de compra realizada"/>
    <s v="Insumo recibido"/>
    <m/>
    <x v="3"/>
    <m/>
    <m/>
    <m/>
    <m/>
    <m/>
  </r>
  <r>
    <n v="102"/>
    <s v="DPSVDS.1.1.1.1"/>
    <s v="Soporte y Seguimiento a Comisión Permanente y Comisiones Especiales  del Seguro de Vejez, Discapacidad y  Sobrevivencia"/>
    <s v="Elaborar informe de implementación de acuerdos resolutivos "/>
    <n v="0"/>
    <s v="DPSVDS.1.1.1.1.102"/>
    <n v="1"/>
    <n v="1"/>
    <n v="1"/>
    <n v="1"/>
    <n v="4"/>
    <s v="Informe Trimestral de gestión"/>
    <s v="Matriz de seguimiento actualizada"/>
    <m/>
    <x v="10"/>
    <m/>
    <m/>
    <m/>
    <m/>
    <m/>
  </r>
  <r>
    <n v="103"/>
    <s v="DPSVDS.1.1.1.1"/>
    <s v="Monitoreo/Análisis y Opinión sobre temas relativos al SVDS"/>
    <s v="Apoyo técnico y/o pedagógico con la ejecución de Acciones de acciones formativa en materia de SVDS"/>
    <n v="500000"/>
    <s v="DPSVDS.1.1.1.1.103"/>
    <n v="1"/>
    <n v="1"/>
    <n v="1"/>
    <n v="1"/>
    <n v="4"/>
    <s v="Notas de opiniones enviadas"/>
    <m/>
    <m/>
    <x v="10"/>
    <m/>
    <m/>
    <m/>
    <m/>
    <m/>
  </r>
  <r>
    <n v="104"/>
    <s v="DPSVDS.1.1.1.1"/>
    <s v="Monitoreo/Análisis y Opinión sobre temas relativos al SVDS"/>
    <s v=" Informes del sistema de Pensiones"/>
    <n v="0"/>
    <s v="DPSVDS.1.1.1.1.104"/>
    <n v="1"/>
    <n v="1"/>
    <n v="1"/>
    <n v="1"/>
    <n v="4"/>
    <s v="Informes del Comportamientos del SVDS"/>
    <m/>
    <m/>
    <x v="10"/>
    <m/>
    <m/>
    <m/>
    <m/>
    <m/>
  </r>
  <r>
    <n v="105"/>
    <s v="DPSVDS.1.1.1.1"/>
    <s v="Monitoreo/Análisis y Opinión sobre temas relativos al SVDS"/>
    <s v="Memoria e Informes Institucionales "/>
    <n v="0"/>
    <s v="DPSVDS.1.1.1.1.105"/>
    <n v="1"/>
    <n v="1"/>
    <n v="1"/>
    <n v="1"/>
    <n v="4"/>
    <s v="Informe Trimestral de gestión"/>
    <s v="Matriz de seguimiento actualizada"/>
    <m/>
    <x v="10"/>
    <m/>
    <m/>
    <m/>
    <m/>
    <m/>
  </r>
  <r>
    <n v="106"/>
    <s v="DPSVDS.1.1.1.1"/>
    <s v="Apoyar en las Actividades Formulación para el Plan Estratégico del SDSS 2025-2029"/>
    <s v="Elaboración documento operativo estado de situación SVDS"/>
    <n v="0"/>
    <s v="DPSVDS.1.1.1.1.106"/>
    <n v="1"/>
    <n v="1"/>
    <n v="1"/>
    <n v="1"/>
    <n v="4"/>
    <s v="Notas de opiniones enviadas"/>
    <s v="Sugerencias de propuestas enviadas"/>
    <m/>
    <x v="10"/>
    <m/>
    <m/>
    <m/>
    <m/>
    <m/>
  </r>
  <r>
    <n v="107"/>
    <s v="DPSVDS.1.1.1.1"/>
    <s v="SOPORTE A  INICIATIVAS ASIGNADAS ENFOCADAS AL FORTALECIMIENTO INSTITUCIONAL SVDS"/>
    <s v="Informes participación Red de Actuarios"/>
    <n v="0"/>
    <s v="DPSVDS.1.1.1.1.107"/>
    <n v="1"/>
    <n v="1"/>
    <n v="1"/>
    <n v="1"/>
    <n v="4"/>
    <s v="Minutas de reunión"/>
    <s v="Actas de reuniones "/>
    <m/>
    <x v="10"/>
    <m/>
    <m/>
    <m/>
    <m/>
    <m/>
  </r>
  <r>
    <n v="108"/>
    <s v="DPSVDS.1.1.1.1"/>
    <s v="SOPORTE A  INICIATIVAS ASIGNADAS ENFOCADAS AL FORTALECIMIENTO INSTITUCIONAL SVDS"/>
    <s v="Representación institucional en temas relativos al SVDS"/>
    <n v="0"/>
    <s v="DPSVDS.1.1.1.1.108"/>
    <m/>
    <m/>
    <m/>
    <m/>
    <n v="0"/>
    <s v="Audiovisuales de acto oficial"/>
    <s v="Minutas de las reuniones"/>
    <s v="Lista de participantes"/>
    <x v="10"/>
    <m/>
    <m/>
    <m/>
    <m/>
    <m/>
  </r>
  <r>
    <n v="109"/>
    <s v="CG.4.1.1.1"/>
    <s v="Gestionar plan de auditaría a las entidades publicas del SDSS 2024"/>
    <s v="Ejecución del Plan de Auditoria TSS 2023"/>
    <n v="150000"/>
    <s v="CG.4.1.1.1.109"/>
    <n v="1"/>
    <m/>
    <m/>
    <m/>
    <n v="1"/>
    <s v="Informe de Auditoria"/>
    <s v="Comunicación de remisión a la institución"/>
    <s v="Comunicación de remisión a GG"/>
    <x v="11"/>
    <m/>
    <m/>
    <m/>
    <m/>
    <m/>
  </r>
  <r>
    <n v="110"/>
    <s v="CG.4.1.1.1"/>
    <s v="Gestionar plan de auditaría a las entidades publicas del SDSS 2024"/>
    <s v="Ejecución del Plan de Auditoria SIPEN 2023"/>
    <n v="0"/>
    <s v="CG.4.1.1.1.110"/>
    <m/>
    <n v="1"/>
    <m/>
    <m/>
    <n v="1"/>
    <s v="Informe de Auditoria"/>
    <s v="Comunicación de remisión a la institución"/>
    <s v="Comunicación de remisión a GG"/>
    <x v="11"/>
    <m/>
    <m/>
    <m/>
    <m/>
    <m/>
  </r>
  <r>
    <n v="111"/>
    <s v="CG.4.1.1.1"/>
    <s v="Gestionar plan de auditaría a las entidades publicas del SDSS 2024"/>
    <s v="Ejecución del Plan de Auditoria DIDA 2023"/>
    <n v="0"/>
    <s v="CG.4.1.1.1.111"/>
    <m/>
    <n v="1"/>
    <m/>
    <m/>
    <n v="1"/>
    <s v="Informe de Auditoria"/>
    <s v="Comunicación de remisión a la institución"/>
    <s v="Comunicación de remisión a GG"/>
    <x v="11"/>
    <m/>
    <m/>
    <m/>
    <m/>
    <m/>
  </r>
  <r>
    <n v="112"/>
    <s v="CG.4.1.1.1"/>
    <s v="Gestionar plan de auditaría a las entidades publicas del SDSS 2024"/>
    <s v="Ejecución del Plan de Auditoria CNSS 2023"/>
    <n v="0"/>
    <s v="CG.4.1.1.1.112"/>
    <m/>
    <m/>
    <n v="1"/>
    <m/>
    <n v="1"/>
    <s v="Informe de Auditoria"/>
    <s v="Comunicación de remisión a la institución"/>
    <s v="Comunicación de remisión a GG"/>
    <x v="11"/>
    <m/>
    <m/>
    <m/>
    <m/>
    <m/>
  </r>
  <r>
    <n v="113"/>
    <s v="CG.4.1.1.1"/>
    <s v="Gestionar plan de auditaría a las entidades publicas del SDSS 2024"/>
    <s v="Ejecución del Plan de Auditoria SISALRIL 2023"/>
    <n v="0"/>
    <s v="CG.4.1.1.1.113"/>
    <m/>
    <m/>
    <m/>
    <n v="1"/>
    <n v="1"/>
    <s v="Informe de Auditoria"/>
    <s v="Comunicación de remisión a la institución"/>
    <s v="Comunicación de remisión a GG"/>
    <x v="11"/>
    <m/>
    <m/>
    <m/>
    <m/>
    <m/>
  </r>
  <r>
    <n v="114"/>
    <s v="CG.4.1.1.1"/>
    <s v="Gestionar plan de auditaría a las entidades publicas del SDSS 2024"/>
    <s v="Diseñar Plan de Auditoria 2025-2029"/>
    <n v="0"/>
    <s v="CG.4.1.1.1.114"/>
    <m/>
    <m/>
    <m/>
    <n v="1"/>
    <n v="1"/>
    <s v="Documento de remisión al Pleno del CNSS"/>
    <m/>
    <m/>
    <x v="11"/>
    <m/>
    <m/>
    <m/>
    <m/>
    <m/>
  </r>
  <r>
    <n v="115"/>
    <s v="CG.4.1.1.1"/>
    <s v="Gestionar la elaboración de un informe anual de la Ejecución del CNSS 2023"/>
    <s v="Elaborar informe anual de ejecución CNSS 2023"/>
    <n v="0"/>
    <s v="CG.4.1.1.1.115"/>
    <n v="1"/>
    <m/>
    <m/>
    <m/>
    <n v="1"/>
    <s v="Remisión oficial"/>
    <s v="Informe Anual Elaborado"/>
    <m/>
    <x v="11"/>
    <m/>
    <m/>
    <m/>
    <m/>
    <m/>
  </r>
  <r>
    <n v="116"/>
    <s v="CG.4.1.1.1"/>
    <s v="Gestionar, consolidar y monitorear proyecto de presupuesto y presupuesto final de las entidades del SDSS 2023-2024"/>
    <s v="Consolidar ejecución presupuestaria 2023"/>
    <n v="0"/>
    <s v="CG.4.1.1.1.116"/>
    <n v="1"/>
    <n v="1"/>
    <n v="1"/>
    <m/>
    <n v="3"/>
    <s v="Informe Análisis de Ejecución Presupuestaria de las entidades del SDSS"/>
    <s v="Comunicación de remisión al CPFEI"/>
    <m/>
    <x v="11"/>
    <m/>
    <m/>
    <m/>
    <m/>
    <m/>
  </r>
  <r>
    <n v="117"/>
    <s v="CG.4.1.1.1"/>
    <s v="Gestionar, consolidar y monitorear proyecto de presupuesto y presupuesto final de las entidades del SDSS 2023-2024"/>
    <s v="Consolidar Ante Proyecto de presupuesto 2025"/>
    <n v="0"/>
    <s v="CG.4.1.1.1.117"/>
    <m/>
    <m/>
    <m/>
    <n v="1"/>
    <n v="1"/>
    <s v="Presupuesto consolidado"/>
    <s v="Comunicación de remisión al CPFEI"/>
    <m/>
    <x v="11"/>
    <m/>
    <m/>
    <m/>
    <m/>
    <m/>
  </r>
  <r>
    <n v="118"/>
    <s v="CG.4.1.1.1"/>
    <s v=" Estados de situación financiero de las entidades del SDSS consolidado 2023-2024"/>
    <s v="Informe de estados de situación financieros consolidados 2023-2024"/>
    <n v="0"/>
    <s v="CG.4.1.1.1.118"/>
    <n v="1"/>
    <n v="1"/>
    <n v="1"/>
    <m/>
    <n v="3"/>
    <s v="Estados Consolidados"/>
    <s v="Comunicación de remisión al CPFEI"/>
    <m/>
    <x v="11"/>
    <m/>
    <m/>
    <m/>
    <m/>
    <m/>
  </r>
  <r>
    <n v="119"/>
    <s v="CG.4.1.1.1"/>
    <s v="Consolidar estadísticas de recaudo y pago (SUIR) 2023-2024"/>
    <s v="Elaborar análisis comparativo de las estadísticas de recaudo y pago SUIR"/>
    <n v="0"/>
    <s v="CG.4.1.1.1.119"/>
    <n v="1"/>
    <n v="1"/>
    <n v="1"/>
    <n v="1"/>
    <n v="4"/>
    <s v="Análisis compartido de entidades del sistema."/>
    <m/>
    <m/>
    <x v="11"/>
    <m/>
    <m/>
    <m/>
    <m/>
    <m/>
  </r>
  <r>
    <n v="120"/>
    <s v="DEMD.1.1.2.1"/>
    <s v="Plan de mejora operativa para Usuarios Comisiones Médicas"/>
    <s v="Actualizar el Manual de Evaluaciòn Tecnica de la Discapacidad."/>
    <n v="0"/>
    <s v="DEMD.1.1.2.1.120"/>
    <n v="1"/>
    <m/>
    <m/>
    <m/>
    <n v="1"/>
    <s v="Nivel implementación de mejoras al SIGEBEN"/>
    <s v="Informes trimestrales de ejecución"/>
    <s v="Tableros de avance "/>
    <x v="12"/>
    <m/>
    <m/>
    <m/>
    <m/>
    <m/>
  </r>
  <r>
    <n v="120.1"/>
    <s v="DEMD.1.1.2.1"/>
    <s v="Plan de mejora operativa para Usuarios Comisiones Médicas"/>
    <s v="Ejecución del  Plan de rediseño del proceso de Gestión de Comisiones médicas."/>
    <n v="0"/>
    <s v="DEMD.1.1.2.1.120.1"/>
    <m/>
    <n v="1"/>
    <n v="1"/>
    <n v="1"/>
    <n v="3"/>
    <s v="Nivel implementación de mejoras al SIGEBEN"/>
    <s v="Informes trimestrales de ejecución"/>
    <s v="Tableros de avance "/>
    <x v="12"/>
    <m/>
    <m/>
    <m/>
    <m/>
    <m/>
  </r>
  <r>
    <n v="121"/>
    <s v="DEMD.6.1.2.1"/>
    <s v="Gestión de Calificación de expedientes, dictaminados, revisados y notificados"/>
    <s v="Evaluar, calificar, dictaminar, revisar y  notificar las solicitudes de evaluación medica"/>
    <n v="20550000"/>
    <s v="DEMD.6.1.2.1.121"/>
    <n v="3"/>
    <n v="3"/>
    <n v="3"/>
    <n v="3"/>
    <n v="12"/>
    <s v="Datos estadísticos actualizados"/>
    <s v="Informes trimestrales de ejecución"/>
    <m/>
    <x v="12"/>
    <m/>
    <m/>
    <m/>
    <m/>
    <m/>
  </r>
  <r>
    <n v="122"/>
    <s v="DEMD.1.1.2.1"/>
    <s v="Plan de mejora operativa para Usuarios Comisiones Médicas"/>
    <s v="Actualización del Plan de rediseño del proceso de Gestión de Comisiones médicas."/>
    <n v="0"/>
    <s v="DEMD.1.1.2.1.122"/>
    <n v="1"/>
    <m/>
    <m/>
    <m/>
    <n v="1"/>
    <s v="Plan Actualizado "/>
    <s v="Remisión del plan actualizado"/>
    <m/>
    <x v="12"/>
    <m/>
    <m/>
    <m/>
    <m/>
    <m/>
  </r>
  <r>
    <n v="123"/>
    <s v="DF.4.1.1.1"/>
    <s v="Sistema administrativo de bienes muebles e inmuebles sistematizado y gestionado."/>
    <s v="Carga y reportes de activos semestral"/>
    <n v="0"/>
    <s v="DF.4.1.1.1.123"/>
    <n v="1"/>
    <m/>
    <n v="1"/>
    <m/>
    <n v="2"/>
    <s v="Reporte general de activo elaborado"/>
    <s v="Informe SISACNOC"/>
    <m/>
    <x v="13"/>
    <m/>
    <m/>
    <m/>
    <m/>
    <m/>
  </r>
  <r>
    <n v="124"/>
    <s v="DF.4.1.1.2"/>
    <s v="Presupuesto Financiero Institucional cargado y ejecutado"/>
    <s v="Gestión de la ejecución presupuestaria 2024"/>
    <n v="550000"/>
    <s v="DF.4.1.1.2.124"/>
    <n v="3"/>
    <n v="3"/>
    <n v="3"/>
    <n v="3"/>
    <n v="12"/>
    <s v="Informe de Ejecución presupuestaria"/>
    <s v="Publicación en la paginas de transparencia"/>
    <m/>
    <x v="13"/>
    <m/>
    <m/>
    <m/>
    <m/>
    <m/>
  </r>
  <r>
    <n v="125"/>
    <s v="DF.4.1.1.3"/>
    <s v=" Estados Financieros  elaborados y presentados a las entidades involucradas"/>
    <s v="Gestión de Estados financieros a instituciones reguladoras (SISACNOC)"/>
    <n v="0"/>
    <s v="DF.4.1.1.3.125"/>
    <n v="1"/>
    <m/>
    <n v="1"/>
    <m/>
    <n v="2"/>
    <s v="Estado financiero Semestral (SISACNOC)"/>
    <s v="Matriz de Certificación  (SISACNOC)"/>
    <m/>
    <x v="13"/>
    <m/>
    <m/>
    <m/>
    <m/>
    <m/>
  </r>
  <r>
    <n v="126"/>
    <s v="DF.4.1.1.2"/>
    <s v="Presupuesto Financiero Institucional cargado y ejecutado"/>
    <s v="Carga oportuna del presupuesto institucional 2024"/>
    <n v="0"/>
    <s v="DF.4.1.1.2.126"/>
    <n v="1"/>
    <m/>
    <m/>
    <m/>
    <n v="1"/>
    <s v="Captura de carga en SIGEF"/>
    <m/>
    <m/>
    <x v="13"/>
    <m/>
    <m/>
    <m/>
    <m/>
    <m/>
  </r>
  <r>
    <n v="127"/>
    <s v="DF.4.1.1.3"/>
    <s v=" Estados Financieros  elaborados y presentados a las entidades involucradas"/>
    <s v="Gestión  de Estados financieros a instituciones reguladoras (CGCNSS)"/>
    <n v="0"/>
    <s v="DF.4.1.1.3.127"/>
    <n v="3"/>
    <n v="3"/>
    <n v="3"/>
    <n v="3"/>
    <n v="12"/>
    <s v="Estados financieros"/>
    <m/>
    <m/>
    <x v="13"/>
    <m/>
    <m/>
    <m/>
    <m/>
    <m/>
  </r>
  <r>
    <n v="128"/>
    <s v="DPRL.1.1.1.1"/>
    <s v="Soporte y Seguimiento a Comisión Permanente y Especial  (SRL)"/>
    <s v="Elaborar actas, informes, propuestas de resolución según requerimiento de las comisiones"/>
    <n v="0"/>
    <s v="DPRL.1.1.1.1.128"/>
    <n v="3"/>
    <n v="3"/>
    <n v="3"/>
    <n v="3"/>
    <n v="12"/>
    <s v="Actas elaboradas  y remitidas oportunamente"/>
    <s v="Estadísticas desempeño de las sesiones"/>
    <s v="Informe con Propuesta de  resolución "/>
    <x v="5"/>
    <m/>
    <m/>
    <m/>
    <m/>
    <m/>
  </r>
  <r>
    <n v="129"/>
    <s v="DPRL.2.1.2.4"/>
    <s v="Sensibilización mediante talleres, foros, charlas sobre prevención en seguridad y salud a estudiantes y facilitadores del sistema educativo "/>
    <s v="Representación técnica institucional en temas asociados al SRL "/>
    <n v="0"/>
    <s v="DPRL.2.1.2.4.129"/>
    <n v="1"/>
    <n v="1"/>
    <n v="1"/>
    <n v="1"/>
    <n v="4"/>
    <s v="Minutas de reunión"/>
    <s v="Fotos de actividades"/>
    <s v="Listas de participante"/>
    <x v="5"/>
    <m/>
    <m/>
    <m/>
    <m/>
    <m/>
  </r>
  <r>
    <n v="130"/>
    <s v="DPRL.6.1.2.2"/>
    <s v="Sensibilización mediante talleres, foros, charlas sobre políticas de riesgo laborales a domesticas"/>
    <s v="Diseñar la acción formativa en materia de Sensibilización de SRL relativo a las domesticas"/>
    <n v="0"/>
    <s v="DPRL.6.1.2.2.130"/>
    <m/>
    <n v="1"/>
    <m/>
    <m/>
    <n v="1"/>
    <s v="Propuesta elaborada y remitida al MAE"/>
    <m/>
    <m/>
    <x v="5"/>
    <m/>
    <m/>
    <m/>
    <m/>
    <m/>
  </r>
  <r>
    <n v="131"/>
    <s v="DPRL.6.1.2.2"/>
    <s v="Sensibilización mediante talleres, foros, charlas sobre políticas de riesgo laborales a domesticas"/>
    <s v="Ejecutar plan de sensibilización del SRL relativo a las domesticas"/>
    <n v="0"/>
    <s v="DPRL.6.1.2.2.131"/>
    <m/>
    <n v="1"/>
    <n v="1"/>
    <n v="1"/>
    <n v="3"/>
    <s v="Minutas de reunión"/>
    <s v="Fotos de actividades"/>
    <s v="Listas de participante"/>
    <x v="5"/>
    <m/>
    <m/>
    <m/>
    <m/>
    <m/>
  </r>
  <r>
    <n v="132"/>
    <s v="DPRL.2.1.2.3"/>
    <s v="Coordinación del Comité Mixto de Seguridad y Salud "/>
    <s v="Agendar reuniones mensuales del Comité Mixto de Seguridad y salud"/>
    <n v="0"/>
    <s v="DPRL.2.1.2.3.132"/>
    <n v="3"/>
    <n v="3"/>
    <n v="3"/>
    <n v="3"/>
    <n v="12"/>
    <s v="Envió de agenda"/>
    <s v="Correo de participación"/>
    <m/>
    <x v="5"/>
    <m/>
    <m/>
    <m/>
    <m/>
    <m/>
  </r>
  <r>
    <n v="133"/>
    <s v="DPRL.2.1.2.3"/>
    <s v="Coordinación del Comité Mixto de Seguridad y Salud "/>
    <s v="Desarrollar acciones de sensibilización sobre seguridad y salud"/>
    <n v="0"/>
    <s v="DPRL.2.1.2.3.133"/>
    <n v="1"/>
    <n v="1"/>
    <n v="1"/>
    <n v="1"/>
    <n v="4"/>
    <s v="Minutas de reunión"/>
    <s v="Fotos de actividades"/>
    <s v="Listas de participante"/>
    <x v="5"/>
    <m/>
    <m/>
    <m/>
    <m/>
    <m/>
  </r>
  <r>
    <n v="134"/>
    <s v="DPRL.2.1.2.4"/>
    <s v="Sensibilización mediante talleres, foros, charlas sobre prevención en seguridad y salud a estudiantes y facilitadores del sistema educativo "/>
    <s v="Diseñar la acción formativa en materia de Sensibilización de SRL a los estudiantes y facilitadores del sistema educativo"/>
    <n v="0"/>
    <s v="DPRL.2.1.2.4.134"/>
    <m/>
    <n v="1"/>
    <m/>
    <m/>
    <n v="1"/>
    <s v="Propuesta elaborada y remitida al MAE"/>
    <m/>
    <m/>
    <x v="5"/>
    <m/>
    <m/>
    <m/>
    <m/>
    <m/>
  </r>
  <r>
    <n v="135"/>
    <s v="DPRL.2.1.2.4"/>
    <s v="Sensibilización mediante talleres, foros, charlas sobre prevención en seguridad y salud a estudiantes y facilitadores del sistema educativo "/>
    <s v="Ejecutar plan de sensibilización del SRL"/>
    <n v="500000"/>
    <s v="DPRL.2.1.2.4.135"/>
    <m/>
    <n v="1"/>
    <n v="1"/>
    <n v="1"/>
    <n v="3"/>
    <s v="Minutas de reunión"/>
    <s v="Fotos de actividades"/>
    <s v="Listas de participante"/>
    <x v="5"/>
    <m/>
    <m/>
    <m/>
    <m/>
    <m/>
  </r>
  <r>
    <n v="136"/>
    <s v="DADM.6.1.2.1"/>
    <s v="Pagos de servicios administrativos y de infraestructura elaboradas y gestionadas en los tiempos establecidos"/>
    <s v="Registrar y ejecutar pagos de servicios básicos institucionales"/>
    <n v="78156500"/>
    <s v="DADM.6.1.2.1.136"/>
    <n v="3"/>
    <n v="3"/>
    <n v="3"/>
    <n v="3"/>
    <n v="12"/>
    <s v="Relación de facturas"/>
    <s v="Matriz de contratos"/>
    <s v="Expediente de pago"/>
    <x v="14"/>
    <s v="DADM"/>
    <m/>
    <m/>
    <m/>
    <m/>
  </r>
  <r>
    <n v="137"/>
    <s v="DADM.6.1.2.2"/>
    <s v="Plan de mantenimiento preventivo y correctivo"/>
    <s v="Supervisión a la implementación de los planes de mantenimiento de la infraestructura en el CNSS"/>
    <n v="0"/>
    <s v="DADM.6.1.2.2.137"/>
    <n v="1"/>
    <n v="1"/>
    <n v="1"/>
    <n v="1"/>
    <n v="4"/>
    <s v="Reporte del plan de mantenimiento"/>
    <m/>
    <m/>
    <x v="14"/>
    <s v="SEV. GENERALES"/>
    <m/>
    <m/>
    <m/>
    <m/>
  </r>
  <r>
    <n v="138"/>
    <s v="DADM.6.1.2.3"/>
    <s v="Fortalecimiento de los procesos de compra en tiempo oportuno"/>
    <s v="Seguimiento al Sistema Nacional de Compras y Contrataciones"/>
    <n v="0"/>
    <s v="DADM.6.1.2.3.138"/>
    <n v="1"/>
    <n v="1"/>
    <n v="1"/>
    <n v="1"/>
    <n v="4"/>
    <s v="Calificación portal Si compra"/>
    <s v="Reportes trimestrales preventivos"/>
    <s v="Listas de participante CCC"/>
    <x v="14"/>
    <s v="Compras"/>
    <m/>
    <m/>
    <m/>
    <m/>
  </r>
  <r>
    <n v="139"/>
    <s v="DADM.6.1.2.1"/>
    <s v="Pagos de servicios administrativos y de infraestructura elaboradas y gestionadas en los tiempos establecidos"/>
    <s v="Reporte de cuadro de clasificación documental (AGN)"/>
    <n v="0"/>
    <s v="DADM.6.1.2.1.139"/>
    <n v="1"/>
    <n v="1"/>
    <n v="1"/>
    <n v="1"/>
    <n v="4"/>
    <s v="Informe Trimestral"/>
    <m/>
    <m/>
    <x v="14"/>
    <s v="DADM"/>
    <m/>
    <m/>
    <m/>
    <m/>
  </r>
  <r>
    <n v="140"/>
    <s v="DADM.6.1.2.3"/>
    <s v="Fortalecimiento de los procesos de compra en tiempo oportuno"/>
    <s v="Inventarios cíclicos institucional"/>
    <n v="0"/>
    <s v="DADM.6.1.2.3.140"/>
    <n v="1"/>
    <n v="1"/>
    <n v="1"/>
    <n v="1"/>
    <n v="4"/>
    <s v="Reporte de inventario Trimestral"/>
    <s v="Reporte de inventario semestral (SISAGNOC)"/>
    <m/>
    <x v="14"/>
    <s v="DADM"/>
    <m/>
    <m/>
    <m/>
    <m/>
  </r>
  <r>
    <n v="141"/>
    <s v="DADM.6.1.2.3"/>
    <s v="Fortalecimiento de los procesos de compra en tiempo oportuno"/>
    <s v="Elaborar reporte de la debida diligencia a suplidores institucionales"/>
    <n v="0"/>
    <s v="DADM.6.1.2.3.141"/>
    <n v="1"/>
    <n v="1"/>
    <n v="1"/>
    <n v="1"/>
    <n v="4"/>
    <s v="Ficha de cumplimiento DD"/>
    <m/>
    <m/>
    <x v="14"/>
    <s v="Compras"/>
    <m/>
    <m/>
    <m/>
    <m/>
  </r>
  <r>
    <n v="142"/>
    <s v="DADM.6.1.2.3"/>
    <s v="Fortalecimiento de los procesos de compra en tiempo oportuno"/>
    <s v="Elaborar evaluacion de proveedores institucionales"/>
    <n v="0"/>
    <s v="DADM.6.1.2.3.142"/>
    <m/>
    <m/>
    <m/>
    <n v="1"/>
    <n v="1"/>
    <s v="Informe de evaluacion de proveedores institucionales periodo 2024"/>
    <m/>
    <m/>
    <x v="14"/>
    <s v="Compras"/>
    <m/>
    <m/>
    <m/>
    <m/>
  </r>
  <r>
    <n v="143"/>
    <s v="DADM.6.1.2.2"/>
    <s v="Plan de mantenimiento preventivo y correctivo"/>
    <s v="Diseñar plan de mantenimiento preventivo 2024"/>
    <n v="0"/>
    <s v="DADM.6.1.2.2.143"/>
    <n v="1"/>
    <m/>
    <m/>
    <m/>
    <n v="1"/>
    <s v="Documento propuesta elaborado"/>
    <s v="Documento aprobado"/>
    <s v="Cronograma de trabajo "/>
    <x v="14"/>
    <m/>
    <m/>
    <m/>
    <m/>
    <m/>
  </r>
  <r>
    <n v="144"/>
    <s v="DADM.6.1.2.2"/>
    <s v="Plan de mantenimiento preventivo y correctivo"/>
    <s v="Ejecucion del Plan de Mantenimiento Preventivo 2024"/>
    <n v="0"/>
    <s v="DADM.6.1.2.2.144"/>
    <m/>
    <n v="1"/>
    <n v="1"/>
    <n v="1"/>
    <n v="3"/>
    <s v="Reporte de avance trimestral"/>
    <m/>
    <m/>
    <x v="14"/>
    <s v="SEV. GENERALES"/>
    <m/>
    <m/>
    <m/>
    <m/>
  </r>
  <r>
    <n v="145"/>
    <s v="DADM.6.1.2.2"/>
    <s v="Plan de mantenimiento preventivo y correctivo"/>
    <s v="Actualizar política de servicios generales"/>
    <n v="0"/>
    <s v="DADM.6.1.2.2.145"/>
    <n v="1"/>
    <m/>
    <m/>
    <m/>
    <n v="1"/>
    <s v="Documento propuesta elaborado"/>
    <s v="Documento aprobado"/>
    <s v="Socialización documentación oficial"/>
    <x v="14"/>
    <m/>
    <m/>
    <m/>
    <m/>
    <m/>
  </r>
  <r>
    <n v="146"/>
    <s v="DPD.2.1.1.1"/>
    <s v="Nivel Primario y Secundario educados en una cultura en Seguridad Social"/>
    <s v="Desarrollar e implementar el cronograma de socialización de las guías educativas con institución aliada/ejecutora y grupos de interés "/>
    <n v="0"/>
    <s v="DPD.2.1.1.1.146"/>
    <n v="1"/>
    <n v="1"/>
    <m/>
    <m/>
    <n v="2"/>
    <s v="Cronograma Actualizado "/>
    <s v="Informe de avance PE"/>
    <m/>
    <x v="0"/>
    <s v="PE"/>
    <m/>
    <m/>
    <m/>
    <m/>
  </r>
  <r>
    <n v="147"/>
    <s v="DPD.2.1.1.1"/>
    <s v="Nivel Primario y Secundario educados en una cultura en Seguridad Social"/>
    <s v="Formación en Seguridad Social del personal docente de las escuelas pilotos del programa"/>
    <n v="0"/>
    <s v="DPD.2.1.1.1.147"/>
    <m/>
    <n v="1"/>
    <n v="1"/>
    <m/>
    <n v="2"/>
    <s v="Cronograma de formación "/>
    <s v="Lista de participantes"/>
    <s v="Audiovisuales"/>
    <x v="0"/>
    <s v="PE"/>
    <m/>
    <m/>
    <m/>
    <m/>
  </r>
  <r>
    <n v="148"/>
    <s v="DPD.2.1.1.1"/>
    <s v="Nivel Primario y Secundario educados en una cultura en Seguridad Social"/>
    <s v="Formación en Seguridad Social del personal administrativo del CNSS"/>
    <n v="0"/>
    <s v="DPD.2.1.1.1.148"/>
    <m/>
    <n v="1"/>
    <m/>
    <n v="1"/>
    <n v="2"/>
    <s v="Lista de convocatoria"/>
    <s v="Documento de firmas"/>
    <s v="Fotos actividad"/>
    <x v="0"/>
    <s v="PE"/>
    <m/>
    <m/>
    <m/>
    <m/>
  </r>
  <r>
    <n v="149"/>
    <s v="DPD.2.1.1.1"/>
    <s v="Nivel Primario y Secundario educados en una cultura en Seguridad Social"/>
    <s v="Proyecto piloto de la formación a los estudiantes"/>
    <n v="0"/>
    <s v="DPD.2.1.1.1.149"/>
    <m/>
    <m/>
    <n v="1"/>
    <m/>
    <n v="1"/>
    <s v="Documento de planificación de la actividad"/>
    <s v="Remisión de correos"/>
    <s v="Fotos actividad"/>
    <x v="0"/>
    <s v="PE"/>
    <m/>
    <m/>
    <m/>
    <m/>
  </r>
  <r>
    <n v="150"/>
    <s v="DPD.2.1.1.1"/>
    <s v="Nivel Primario y Secundario educados en una cultura en Seguridad Social"/>
    <s v="Diseñar Plan de comunicación estratégica entre Minerd - CNSS "/>
    <n v="0"/>
    <s v="DPD.2.1.1.1.150"/>
    <n v="1"/>
    <m/>
    <n v="1"/>
    <m/>
    <n v="2"/>
    <s v="Documento de planificación de la comunicación"/>
    <s v="Plan de medios"/>
    <m/>
    <x v="0"/>
    <s v="PE"/>
    <m/>
    <m/>
    <m/>
    <m/>
  </r>
  <r>
    <n v="151"/>
    <s v="DPD.2.1.1.2"/>
    <s v="Ejecución de programas formativos (Postgrado, Diplomados, Cursos, Talleres, Conferencias, etc.) en Seguridad Social para los diferentes públicos (universitarios, adulto mayor, discapacitados) de la ciudadanía dominicana "/>
    <s v="Ejecutar programas de Diplomados en Seguridad Social a través de las instituciones aliadas "/>
    <n v="700000"/>
    <s v="DPD.2.1.1.2.151"/>
    <n v="1"/>
    <n v="1"/>
    <n v="1"/>
    <n v="1"/>
    <n v="4"/>
    <s v="Lista de convocatoria"/>
    <s v="Documento de firmas"/>
    <s v="Fotos actividad"/>
    <x v="0"/>
    <s v="PE"/>
    <m/>
    <m/>
    <m/>
    <m/>
  </r>
  <r>
    <n v="152"/>
    <s v="DPD.2.1.1.2"/>
    <s v="Ejecución de programas formativos (Postgrado, Diplomados, Cursos, Talleres, Conferencias, etc.) en Seguridad Social para los diferentes públicos (universitarios, adulto mayor, discapacitados) de la ciudadanía dominicana "/>
    <s v="Ejecutar un programa de Postgrado con institución aliada y en conjunto con el apoyo de un organismo internacional (PUCMM y OISS)"/>
    <n v="0"/>
    <s v="DPD.2.1.1.2.152"/>
    <n v="1"/>
    <m/>
    <m/>
    <m/>
    <n v="1"/>
    <s v="Documento acreditativo"/>
    <s v="Lista de convocatoria"/>
    <s v="Registro de participantes"/>
    <x v="0"/>
    <s v="PE"/>
    <m/>
    <m/>
    <m/>
    <m/>
  </r>
  <r>
    <n v="153"/>
    <s v="DPD.2.1.1.3"/>
    <s v="Difusión de una estrategia educativa en una cultura en Seguridad Social en medios de comunicación digital y no digital"/>
    <s v="Elaborar plan estratégico de comunicación para difundir la cultura en seguridad social"/>
    <n v="0"/>
    <s v="DPD.2.1.1.3.153"/>
    <n v="1"/>
    <m/>
    <m/>
    <m/>
    <n v="1"/>
    <s v="Documento Borrador entregado"/>
    <s v="Cronograma de ejecución"/>
    <m/>
    <x v="0"/>
    <s v="PE"/>
    <m/>
    <m/>
    <m/>
    <m/>
  </r>
  <r>
    <n v="154"/>
    <s v="DPD.2.1.1.3"/>
    <s v="Difusión de una estrategia educativa en una cultura en Seguridad Social en medios de comunicación digital y no digital"/>
    <s v="Seguimiento del plan estratégico de comunicación para difundir la cultura en seguridad social"/>
    <n v="0"/>
    <s v="DPD.2.1.1.3.154"/>
    <m/>
    <n v="1"/>
    <n v="1"/>
    <n v="1"/>
    <n v="3"/>
    <s v="Informe de avance trimestral"/>
    <m/>
    <m/>
    <x v="0"/>
    <s v="PE"/>
    <m/>
    <m/>
    <m/>
    <m/>
  </r>
  <r>
    <n v="155"/>
    <s v="DPD.2.1.1.5"/>
    <s v="Convenios de colaboración interinstitucional como apoyo a programas formativos en Educación en una cultura en Seguridad Social."/>
    <s v="Gestión interinstitucional para convenios con instituciones que apoyan públicos específicos objeto de Educación en Seguridad Social."/>
    <n v="0"/>
    <s v="DPD.2.1.1.5.155"/>
    <n v="1"/>
    <n v="1"/>
    <n v="1"/>
    <n v="1"/>
    <n v="4"/>
    <s v="Reuniones para acuerdos"/>
    <s v="Documento de convenio"/>
    <s v="Fotos de firma"/>
    <x v="0"/>
    <s v="PE"/>
    <m/>
    <m/>
    <m/>
    <m/>
  </r>
  <r>
    <n v="156"/>
    <s v="DPD.2.1.1.5"/>
    <s v="Convenios de colaboración interinstitucional como apoyo a programas formativos en Educación en una cultura en Seguridad Social."/>
    <s v="Diseño de una política educativa a la ciudadanía unificada entre las instituciones del SDSS"/>
    <n v="0"/>
    <s v="DPD.2.1.1.5.156"/>
    <m/>
    <m/>
    <n v="1"/>
    <m/>
    <n v="1"/>
    <s v="Borrador Enviado para aprobación"/>
    <s v="Plan aprobado"/>
    <s v="Remisión oficial"/>
    <x v="0"/>
    <s v="PE"/>
    <m/>
    <m/>
    <m/>
    <m/>
  </r>
  <r>
    <n v="157"/>
    <s v="DPD.2.1.1.5"/>
    <s v="Convenios de colaboración interinstitucional como apoyo a programas formativos en Educación en una cultura en Seguridad Social."/>
    <s v=" Diseño de Escuela de Formación y capacitación en Seguridad Social "/>
    <n v="0"/>
    <s v="DPD.2.1.1.5.157"/>
    <m/>
    <m/>
    <n v="1"/>
    <m/>
    <n v="1"/>
    <s v="Borrador Enviado para aprobación"/>
    <s v="Plan aprobado"/>
    <s v="Remisión oficial"/>
    <x v="0"/>
    <s v="PE"/>
    <m/>
    <m/>
    <m/>
    <m/>
  </r>
  <r>
    <n v="158"/>
    <s v="DPD.2.1.1.1"/>
    <s v="Nivel Primario y Secundario educados en una cultura en Seguridad Social"/>
    <s v="Gestionar documentos de proyectos institucionales con Uruguay"/>
    <n v="0"/>
    <s v="DPD.2.1.1.1.158"/>
    <m/>
    <n v="1"/>
    <m/>
    <n v="1"/>
    <n v="2"/>
    <s v="Carpeta de proyectos actualizada"/>
    <s v="Acta de constitución"/>
    <s v="Reporte de avance del proyecto"/>
    <x v="0"/>
    <s v="PE"/>
    <m/>
    <m/>
    <m/>
    <m/>
  </r>
  <r>
    <n v="159"/>
    <s v="DPD.2.1.1.5"/>
    <s v="Convenios de colaboración interinstitucional como apoyo a programas formativos en Educación en una cultura en Seguridad Social."/>
    <s v="Seguimiento a cooperación bilateral de MEPYD entre Colombia-República Dominicana."/>
    <n v="0"/>
    <s v="DPD.2.1.1.5.159"/>
    <n v="1"/>
    <n v="1"/>
    <n v="1"/>
    <n v="1"/>
    <n v="4"/>
    <s v="Informe de avance"/>
    <s v="Matriz de seguimiento"/>
    <s v="Comunicaciones oficiales remitidas"/>
    <x v="0"/>
    <s v="PE"/>
    <m/>
    <m/>
    <m/>
    <m/>
  </r>
  <r>
    <n v="160"/>
    <s v="DPD.6.1.2.1"/>
    <s v="Tramites de solicitudes recibidas de los convenios internacionales suscritos por la República Dominicana en materia de Seguridad Social."/>
    <s v="Informe de las solicitudes tramitadas en cumplimiento de los convenios internacionales suscritos."/>
    <n v="0"/>
    <s v="DPD.6.1.2.1.160"/>
    <n v="1"/>
    <n v="1"/>
    <n v="1"/>
    <n v="1"/>
    <n v="4"/>
    <s v="Informe trimestral de las solicitudes tramitadas"/>
    <s v="Informe trimestral"/>
    <s v="Reportes semanales "/>
    <x v="0"/>
    <s v="GSCI"/>
    <m/>
    <m/>
    <m/>
    <m/>
  </r>
  <r>
    <n v="161"/>
    <s v="DPD.6.1.2.1"/>
    <s v="Tramites de solicitudes recibidas de los convenios internacionales suscritos por la República Dominicana en materia de Seguridad Social."/>
    <s v="Reporte de las solicitudes tramitadas en cumplimiento de los convenios internacionales suscritos."/>
    <n v="0"/>
    <s v="DPD.6.1.2.1.161"/>
    <n v="1"/>
    <n v="1"/>
    <n v="1"/>
    <n v="1"/>
    <n v="4"/>
    <s v="Reporte mensual de las solicitudes tramitadas"/>
    <s v="Reporte mensual"/>
    <s v="Reportes semanales "/>
    <x v="0"/>
    <s v="GSCI"/>
    <m/>
    <m/>
    <m/>
    <m/>
  </r>
  <r>
    <n v="162"/>
    <s v="DPD.6.1.2.1"/>
    <s v="Tramites de solicitudes recibidas de los convenios internacionales suscritos por la República Dominicana en materia de Seguridad Social."/>
    <s v="Reporte de las solicitudes cerradas y despachadas en cumplimiento de los convenios internacionales suscritos."/>
    <n v="0"/>
    <s v="DPD.6.1.2.1.162"/>
    <n v="1"/>
    <n v="1"/>
    <n v="1"/>
    <n v="1"/>
    <n v="4"/>
    <s v="Reporte mensual de las solicitudes tramitadas"/>
    <s v="Reporte mensual"/>
    <s v="Reportes semanales "/>
    <x v="0"/>
    <s v="GSCI"/>
    <m/>
    <m/>
    <m/>
    <m/>
  </r>
  <r>
    <n v="163"/>
    <s v="DPD.6.1.2.2"/>
    <s v="Convenios Internacionales de Seguridad Social gestionados"/>
    <s v="Participación en reuniones de negociación de acuerdos y convenios internacionales "/>
    <n v="0"/>
    <s v="DPD.6.1.2.2.163"/>
    <n v="1"/>
    <n v="1"/>
    <n v="1"/>
    <n v="1"/>
    <n v="4"/>
    <s v="Minutas y/o informe de avances"/>
    <s v="Hojas de asistencia "/>
    <s v="Fotos de reuniones"/>
    <x v="0"/>
    <s v="RCI"/>
    <m/>
    <m/>
    <m/>
    <m/>
  </r>
  <r>
    <n v="164"/>
    <s v="DPD.6.1.2.2"/>
    <s v="Convenios Internacionales de Seguridad Social gestionados"/>
    <s v="Implementación del CMISS con los países signatarios del Convenio"/>
    <n v="0"/>
    <s v="DPD.6.1.2.2.164"/>
    <n v="1"/>
    <n v="1"/>
    <n v="1"/>
    <n v="1"/>
    <n v="4"/>
    <s v="Minutas y/o informe de avances"/>
    <s v="Cartas de Intención"/>
    <s v="Fotos de reuniones"/>
    <x v="0"/>
    <s v="RCI"/>
    <m/>
    <m/>
    <m/>
    <m/>
  </r>
  <r>
    <n v="165"/>
    <s v="DPD.6.1.2.2"/>
    <s v="Convenios Internacionales de Seguridad Social gestionados"/>
    <s v="Implementación del Plan de mejora para la aplicación efectiva del CMISS a nivel nacional "/>
    <n v="0"/>
    <s v="DPD.6.1.2.2.165"/>
    <n v="1"/>
    <n v="1"/>
    <n v="1"/>
    <n v="1"/>
    <n v="4"/>
    <s v="Minutas y/o informe de avances"/>
    <s v="Acuerdo Interinstitucional"/>
    <s v="Fotos de reuniones"/>
    <x v="0"/>
    <s v="RCI"/>
    <m/>
    <m/>
    <m/>
    <m/>
  </r>
  <r>
    <n v="166"/>
    <s v="DPD.6.1.2.1"/>
    <s v="Fortalecimiento de los vínculos internacionales en materia de Seguridad Social"/>
    <s v="Elaborar Agenda Internacional 2024"/>
    <n v="0"/>
    <s v="DPD.6.1.2.1.166"/>
    <n v="1"/>
    <m/>
    <m/>
    <m/>
    <n v="1"/>
    <s v="Agenda internacional aprobada"/>
    <s v="Correos "/>
    <s v="Comunicaciones"/>
    <x v="0"/>
    <s v="RCI"/>
    <m/>
    <m/>
    <m/>
    <m/>
  </r>
  <r>
    <n v="167"/>
    <s v="DPD.6.1.2.1"/>
    <s v="Fortalecimiento de los vínculos internacionales en materia de Seguridad Social"/>
    <s v="Gestión de Representación en reuniones, asambleas, actividades y/o eventos de índole internacional"/>
    <n v="0"/>
    <s v="DPD.6.1.2.1.167"/>
    <n v="1"/>
    <n v="1"/>
    <n v="1"/>
    <n v="1"/>
    <n v="4"/>
    <s v="Expediente de viaje y/o informe de avances"/>
    <s v="Informe de participación"/>
    <s v="Correos y comunicaciones"/>
    <x v="0"/>
    <s v="RCI"/>
    <m/>
    <m/>
    <m/>
    <m/>
  </r>
  <r>
    <n v="168"/>
    <s v="DPD.6.1.2.1"/>
    <s v="Fortalecimiento de los vínculos internacionales en materia de Seguridad Social"/>
    <s v="Renovación de membresías con Organismos Internacionales"/>
    <n v="2700000"/>
    <s v="DPD.6.1.2.1.168"/>
    <m/>
    <n v="1"/>
    <m/>
    <m/>
    <n v="1"/>
    <s v="Comprobantes de transferencias "/>
    <s v="Acuses "/>
    <s v="Correos "/>
    <x v="0"/>
    <s v="RCI"/>
    <m/>
    <m/>
    <m/>
    <m/>
  </r>
  <r>
    <n v="169"/>
    <s v="DPD.6.1.2.2"/>
    <s v="Coordinación de Proyectos de Cooperación Internacional"/>
    <s v="Identificación de iniciativas, programas y proyectos  de cooperación internacional"/>
    <n v="0"/>
    <s v="DPD.6.1.2.2.169"/>
    <n v="1"/>
    <n v="1"/>
    <m/>
    <m/>
    <n v="2"/>
    <s v="Catálogo de Proyectos y/o Iniciativas Institucionales"/>
    <s v="Correos "/>
    <s v="Comunicaciones"/>
    <x v="0"/>
    <s v="RCI"/>
    <m/>
    <m/>
    <m/>
    <m/>
  </r>
  <r>
    <n v="170"/>
    <s v="DPD.6.1.2.2"/>
    <s v="Coordinación de Proyectos de Cooperación Internacional"/>
    <s v="Formulación de iniciativas, identificación de convocatorias y/o posibles cooperantes, para la negociación de iniciativas y proyectos"/>
    <n v="0"/>
    <s v="DPD.6.1.2.2.170"/>
    <m/>
    <n v="1"/>
    <m/>
    <m/>
    <n v="1"/>
    <s v="Perfil del proyecto"/>
    <s v="Correos "/>
    <s v="Comunicaciones"/>
    <x v="0"/>
    <s v="RCI"/>
    <m/>
    <m/>
    <m/>
    <m/>
  </r>
  <r>
    <n v="171"/>
    <s v="DPD.6.1.2.2"/>
    <s v="Coordinación de Proyectos de Cooperación Internacional"/>
    <s v="Elaborar informe de  ejecución del proyecto y/o iniciativa"/>
    <n v="0"/>
    <s v="DPD.6.1.2.2.171"/>
    <m/>
    <m/>
    <n v="1"/>
    <n v="1"/>
    <n v="2"/>
    <s v="Minutas y/o informe de avances"/>
    <s v="Correos "/>
    <s v="Comunicaciones"/>
    <x v="0"/>
    <s v="RCI"/>
    <m/>
    <m/>
    <m/>
    <m/>
  </r>
  <r>
    <n v="172"/>
    <s v="DPD.5.1.1.1"/>
    <s v="Implementación de estudios actuariales en el proceso de análisis de datos del SDSS  en el CNSS"/>
    <s v="Estudios actuariales de SDSS "/>
    <n v="0"/>
    <s v="DPD.5.1.1.1.172"/>
    <m/>
    <n v="1"/>
    <n v="1"/>
    <m/>
    <n v="2"/>
    <s v="Reportes Estadísticos"/>
    <s v="Propuesta de estudio en borrador"/>
    <s v="Datos actualizados Datos Abiertos (XLS; OBD;CVS) "/>
    <x v="0"/>
    <s v="EEA"/>
    <m/>
    <m/>
    <m/>
    <m/>
  </r>
  <r>
    <n v="173"/>
    <s v="DPD.5.1.1.1"/>
    <s v="Fortalecimiento del modelo de Inteligencia de Negocios y estructura estadística institucional"/>
    <s v="Plan de Inteligencia de negocios y reportes interactivos"/>
    <n v="0"/>
    <s v="DPD.5.1.1.1.173"/>
    <m/>
    <n v="1"/>
    <n v="1"/>
    <n v="1"/>
    <n v="3"/>
    <s v="Data migrada al BI"/>
    <m/>
    <m/>
    <x v="0"/>
    <s v="EEA"/>
    <m/>
    <m/>
    <m/>
    <m/>
  </r>
  <r>
    <n v="174"/>
    <s v="DPD.5.1.1.2"/>
    <s v="Implementación de un sistema de gestión de datos integrales del SDSS "/>
    <s v="Informe de gasto en Salud"/>
    <n v="0"/>
    <s v="DPD.5.1.1.2.174"/>
    <m/>
    <n v="1"/>
    <m/>
    <n v="1"/>
    <n v="2"/>
    <s v="Informe de Gasto en Salud"/>
    <m/>
    <m/>
    <x v="0"/>
    <s v="EEA"/>
    <m/>
    <m/>
    <m/>
    <m/>
  </r>
  <r>
    <n v="175"/>
    <s v="DPD.5.1.1.1"/>
    <s v="Implementación de estudios actuariales en el proceso de análisis de datos del SDSS  en el CNSS"/>
    <s v="Creación de mesa Estadísticas de estudios CISSCAD"/>
    <n v="0"/>
    <s v="DPD.5.1.1.1.175"/>
    <m/>
    <n v="1"/>
    <m/>
    <n v="1"/>
    <n v="2"/>
    <s v="Minutas de reunión de monitoreo"/>
    <s v="Matriz de Seguimiento"/>
    <m/>
    <x v="0"/>
    <s v="EEA"/>
    <m/>
    <m/>
    <m/>
    <m/>
  </r>
  <r>
    <n v="176"/>
    <s v="DPD.5.1.1.1"/>
    <s v="Fortalecimiento del modelo de Inteligencia de Negocios y estructura estadística institucional"/>
    <s v="Elaboración de Informes de análisis Comparativos del SDSS con organismos homólogos a nivel internacional."/>
    <n v="0"/>
    <s v="DPD.5.1.1.1.176"/>
    <m/>
    <n v="1"/>
    <m/>
    <n v="1"/>
    <n v="2"/>
    <s v="Dashboar actualizado "/>
    <s v="base de datos"/>
    <m/>
    <x v="0"/>
    <s v="EEA"/>
    <m/>
    <m/>
    <m/>
    <m/>
  </r>
  <r>
    <n v="177"/>
    <s v="DPD.5.1.1.1"/>
    <s v="Fortalecimiento del modelo de Inteligencia de Negocios y estructura estadística institucional"/>
    <s v="Reporte de interacción con organismos internacionales que provean data fiable y  comparable en seguridad social."/>
    <n v="0"/>
    <s v="DPD.5.1.1.1.177"/>
    <n v="1"/>
    <n v="1"/>
    <n v="1"/>
    <n v="1"/>
    <n v="4"/>
    <s v="Minutas de reunión de monitoreo"/>
    <s v="Documentos Elaborados "/>
    <m/>
    <x v="0"/>
    <s v="EEA"/>
    <m/>
    <m/>
    <m/>
    <m/>
  </r>
  <r>
    <n v="178"/>
    <s v="DPD.5.1.1.1"/>
    <s v="Fortalecimiento del modelo de Inteligencia de Negocios y estructura estadística institucional"/>
    <s v="Elaboración   Informe Mensual  de Estadísticas del SDSS"/>
    <n v="0"/>
    <s v="DPD.5.1.1.1.178"/>
    <n v="1"/>
    <n v="1"/>
    <n v="1"/>
    <n v="1"/>
    <n v="4"/>
    <s v="Reportes Estadísticos"/>
    <s v="Informe Final"/>
    <s v="Datos actualizados Datos Abiertos (XLS; OBD;CVS) "/>
    <x v="0"/>
    <s v="EEA"/>
    <m/>
    <m/>
    <m/>
    <m/>
  </r>
  <r>
    <n v="179"/>
    <s v="DPD.5.1.1.1"/>
    <s v="Fortalecimiento del modelo de Inteligencia de Negocios y estructura estadística institucional"/>
    <s v="Implementación del Sistema de información CNSS (Repositorio)"/>
    <n v="0"/>
    <s v="DPD.5.1.1.1.179"/>
    <m/>
    <m/>
    <n v="1"/>
    <m/>
    <n v="1"/>
    <s v="Portal en funcionamiento"/>
    <m/>
    <m/>
    <x v="0"/>
    <s v="EEA"/>
    <m/>
    <m/>
    <m/>
    <m/>
  </r>
  <r>
    <n v="180"/>
    <s v="DPD.5.1.1.1"/>
    <s v="Fortalecimiento del modelo de Inteligencia de Negocios y estructura estadística institucional"/>
    <s v="Elaboración de Informe Trimestral  Estadística del SDSS"/>
    <n v="0"/>
    <s v="DPD.5.1.1.1.180"/>
    <n v="1"/>
    <n v="1"/>
    <n v="1"/>
    <n v="1"/>
    <n v="4"/>
    <s v="Reportes Estadísticos"/>
    <s v="Informe Final"/>
    <s v="Datos actualizados Datos Abiertos (XLS; OBD;CVS) "/>
    <x v="0"/>
    <s v="EEA"/>
    <m/>
    <m/>
    <m/>
    <m/>
  </r>
  <r>
    <n v="181"/>
    <s v="DPD.5.1.1.1"/>
    <s v="Fortalecimiento del modelo de Inteligencia de Negocios y estructura estadística institucional"/>
    <s v="Estudio Tecnico Actuarial de la cobertura del SFS del Regimen Contributivo en Alto Costo (cáncer  de Mama y cáncer cervicouterino post la apllicacion de la resolucion resolución No. 553-02)"/>
    <n v="0"/>
    <s v="DPD.5.1.1.1.181"/>
    <m/>
    <m/>
    <n v="1"/>
    <m/>
    <n v="1"/>
    <s v="Borrador de informe "/>
    <m/>
    <m/>
    <x v="2"/>
    <m/>
    <m/>
    <m/>
    <m/>
    <m/>
  </r>
  <r>
    <n v="182"/>
    <s v="DPD.5.1.1.1"/>
    <s v="Fortalecimiento del modelo de Inteligencia de Negocios y estructura estadística institucional"/>
    <s v="Creación de mesa Estadisticas del SDSS para segumiento y monitoreo de indicadores del Sistema a nivel nacional"/>
    <n v="0"/>
    <s v="DPD.5.1.1.1.182"/>
    <m/>
    <m/>
    <n v="1"/>
    <m/>
    <n v="1"/>
    <s v="Borrador de informe "/>
    <m/>
    <m/>
    <x v="2"/>
    <m/>
    <m/>
    <m/>
    <m/>
    <m/>
  </r>
  <r>
    <n v="183"/>
    <s v="DPD.5.1.1.1"/>
    <s v="Implementación de estudios actuariales en el proceso de análisis de datos del SDSS  en el CNSS"/>
    <s v="Seguimiento y elaboracion de reportes e informes interactivos "/>
    <n v="0"/>
    <s v="DPD.5.1.1.1.183"/>
    <n v="1"/>
    <n v="1"/>
    <n v="1"/>
    <n v="1"/>
    <n v="4"/>
    <s v="Infografías en BI"/>
    <m/>
    <m/>
    <x v="0"/>
    <s v="EEA"/>
    <m/>
    <m/>
    <m/>
    <m/>
  </r>
  <r>
    <n v="184"/>
    <s v="DPD.6.1.1.1"/>
    <s v="Plan de Monitoreo de la Calidad de los Servicios implementado"/>
    <s v="Actualizar  plan de monitoreo para los servicios ofertados a la Ciudadanía"/>
    <n v="0"/>
    <s v="DPD.6.1.1.1.184"/>
    <n v="1"/>
    <m/>
    <m/>
    <m/>
    <n v="1"/>
    <s v="Informe referente al proceso de implementación"/>
    <m/>
    <m/>
    <x v="0"/>
    <s v="DIyCG"/>
    <m/>
    <m/>
    <m/>
    <m/>
  </r>
  <r>
    <n v="185"/>
    <s v="DPD.6.1.1.1"/>
    <s v="Plan de Monitoreo de la Calidad de los Servicios implementado"/>
    <s v="Dar seguimiento al plan de monitoreo para los servicios ofertados a la Ciudadanía"/>
    <n v="0"/>
    <s v="DPD.6.1.1.1.185"/>
    <m/>
    <n v="1"/>
    <n v="1"/>
    <n v="1"/>
    <n v="3"/>
    <s v="Reporte avance del Plan de Monitoreo a los servicios ofertados a la Ciudadanía "/>
    <m/>
    <m/>
    <x v="0"/>
    <s v="DIyCG"/>
    <m/>
    <m/>
    <m/>
    <m/>
  </r>
  <r>
    <n v="186"/>
    <s v="DPD.6.1.1.1"/>
    <s v="Plan de Monitoreo de la Calidad de los Servicios implementado"/>
    <s v="Realizar Encuesta Anual de Satisfacción Ciudadana"/>
    <n v="0"/>
    <s v="DPD.6.1.1.1.186"/>
    <m/>
    <n v="1"/>
    <m/>
    <m/>
    <n v="1"/>
    <s v="Informe final"/>
    <m/>
    <m/>
    <x v="0"/>
    <s v="DIyCG"/>
    <m/>
    <m/>
    <m/>
    <m/>
  </r>
  <r>
    <n v="187"/>
    <s v="DPD.6.1.1.1"/>
    <s v="Plan de Monitoreo de la Calidad de los Servicios implementado"/>
    <s v="Actualizar plan de monitoreo para los servicios Internos"/>
    <n v="0"/>
    <s v="DPD.6.1.1.1.187"/>
    <n v="1"/>
    <m/>
    <m/>
    <m/>
    <n v="1"/>
    <s v="Informe referente al proceso de implementación"/>
    <m/>
    <m/>
    <x v="0"/>
    <s v="DIyCG"/>
    <m/>
    <m/>
    <m/>
    <m/>
  </r>
  <r>
    <n v="188"/>
    <s v="DPD.6.1.1.1"/>
    <s v="Plan de Monitoreo de la Calidad de los Servicios implementado"/>
    <s v="Dar seguimiento al plan de monitoreo para los servicios internos"/>
    <n v="0"/>
    <s v="DPD.6.1.1.1.188"/>
    <m/>
    <n v="1"/>
    <n v="1"/>
    <n v="1"/>
    <n v="3"/>
    <s v="Reporte avance del Plan de Monitoreo a los servicios internos "/>
    <m/>
    <m/>
    <x v="0"/>
    <s v="DIyCG"/>
    <m/>
    <m/>
    <m/>
    <m/>
  </r>
  <r>
    <n v="189"/>
    <s v="DPD.6.1.1.1"/>
    <s v="Plan de Monitoreo de la Calidad de los Servicios implementado"/>
    <s v="Elaborar informe de   Quejas, Reclamaciones, Sugerencias y Denuncias (QRSD)"/>
    <n v="0"/>
    <s v="DPD.6.1.1.1.189"/>
    <n v="1"/>
    <n v="1"/>
    <n v="1"/>
    <n v="1"/>
    <n v="4"/>
    <s v="Informe QRSD"/>
    <m/>
    <m/>
    <x v="0"/>
    <s v="DIyCG"/>
    <m/>
    <m/>
    <m/>
    <m/>
  </r>
  <r>
    <n v="190"/>
    <s v="DPD.6.1.1.2"/>
    <s v=" Sistema de Gestión Integrado (SGI) Implementado"/>
    <s v="Aplicar de Autodiagnóstico CAF 2025"/>
    <n v="0"/>
    <s v="DPD.6.1.1.2.190"/>
    <m/>
    <n v="1"/>
    <m/>
    <m/>
    <n v="1"/>
    <s v="Guía CAF completada"/>
    <m/>
    <m/>
    <x v="0"/>
    <s v="DIyCG"/>
    <m/>
    <m/>
    <m/>
    <m/>
  </r>
  <r>
    <n v="191"/>
    <s v="DPD.6.1.1.2"/>
    <s v=" Sistema de Gestión Integrado (SGI) Implementado"/>
    <s v="Elaborar Informe de la Guía CAF 2025"/>
    <n v="0"/>
    <s v="DPD.6.1.1.2.191"/>
    <m/>
    <n v="1"/>
    <m/>
    <m/>
    <n v="1"/>
    <s v="Informe del Autodiagnóstico"/>
    <m/>
    <m/>
    <x v="0"/>
    <s v="DIyCG"/>
    <m/>
    <m/>
    <m/>
    <m/>
  </r>
  <r>
    <n v="192"/>
    <s v="DPD.6.1.1.2"/>
    <s v=" Sistema de Gestión Integrado (SGI) Implementado"/>
    <s v="Elaborar del Plan de Mejora CAF 2025"/>
    <n v="0"/>
    <s v="DPD.6.1.1.2.192"/>
    <m/>
    <m/>
    <n v="1"/>
    <m/>
    <n v="1"/>
    <s v="Plan del próximo año"/>
    <m/>
    <m/>
    <x v="0"/>
    <s v="DIyCG"/>
    <m/>
    <m/>
    <m/>
    <m/>
  </r>
  <r>
    <n v="193"/>
    <s v="DPD.6.1.1.2"/>
    <s v=" Sistema de Gestión Integrado (SGI) Implementado"/>
    <s v="Monitorear el Plan de Mejora CAF  2024"/>
    <n v="0"/>
    <s v="DPD.6.1.1.2.193"/>
    <m/>
    <n v="1"/>
    <m/>
    <m/>
    <n v="1"/>
    <s v="Informe del Plan de mejora vigente"/>
    <m/>
    <m/>
    <x v="0"/>
    <s v="DIyCG"/>
    <m/>
    <m/>
    <m/>
    <m/>
  </r>
  <r>
    <n v="194"/>
    <s v="DPD.6.1.1.2"/>
    <s v=" Sistema de Gestión Integrado (SGI) Implementado"/>
    <s v="Monitorear los procesos organizacionales documentos"/>
    <n v="0"/>
    <s v="DPD.6.1.1.2.194"/>
    <n v="1"/>
    <n v="1"/>
    <n v="1"/>
    <n v="1"/>
    <n v="4"/>
    <s v="Informe relacionados a los procesos org."/>
    <m/>
    <m/>
    <x v="0"/>
    <s v="DIyCG"/>
    <m/>
    <m/>
    <m/>
    <m/>
  </r>
  <r>
    <n v="195"/>
    <s v="DPD.6.1.1.2"/>
    <s v=" Sistema de Gestión Integrado (SGI) Implementado"/>
    <s v="Coordinar las reuniones recurrentes con el Comité Institucional de Calidad para revisión del SGI"/>
    <n v="0"/>
    <s v="DPD.6.1.1.2.195"/>
    <n v="1"/>
    <n v="1"/>
    <n v="1"/>
    <n v="1"/>
    <n v="4"/>
    <s v="Minuta"/>
    <m/>
    <m/>
    <x v="0"/>
    <s v="DIyCG"/>
    <m/>
    <m/>
    <m/>
    <m/>
  </r>
  <r>
    <n v="196"/>
    <s v="DPD.6.1.1.2"/>
    <s v=" Sistema de Gestión Integrado (SGI) Implementado"/>
    <s v="Seguimiento a los planes de mejora de procesos relativos a calidad"/>
    <n v="0"/>
    <s v="DPD.6.1.1.2.196"/>
    <n v="1"/>
    <m/>
    <n v="1"/>
    <m/>
    <n v="2"/>
    <s v="Informe de los planes "/>
    <m/>
    <m/>
    <x v="0"/>
    <s v="DIyCG"/>
    <m/>
    <m/>
    <m/>
    <m/>
  </r>
  <r>
    <n v="197"/>
    <s v="DPD.6.1.1.3"/>
    <s v="Gestión Documental Institucional implementado"/>
    <s v="Elaborar Plan Anual de Gestión Documental "/>
    <n v="0"/>
    <s v="DPD.6.1.1.3.197"/>
    <n v="1"/>
    <m/>
    <m/>
    <m/>
    <n v="1"/>
    <s v="Borrador del Plan"/>
    <m/>
    <m/>
    <x v="0"/>
    <s v="DIyCG"/>
    <m/>
    <m/>
    <m/>
    <m/>
  </r>
  <r>
    <n v="198"/>
    <s v="DPD.6.1.1.3"/>
    <s v="Gestión Documental Institucional implementado"/>
    <s v="Seguimiento al Plan Anual de Gestión Documental vigente"/>
    <n v="0"/>
    <s v="DPD.6.1.1.3.198"/>
    <m/>
    <n v="1"/>
    <n v="1"/>
    <n v="1"/>
    <n v="3"/>
    <s v="Reporte de Notificación de aprobación "/>
    <m/>
    <m/>
    <x v="0"/>
    <s v="DIyCG"/>
    <m/>
    <m/>
    <m/>
    <m/>
  </r>
  <r>
    <n v="199"/>
    <s v="DPD.6.1.1.4"/>
    <s v="Monitoreo a los indicadores de desempeño Institucional (SIGOB)"/>
    <s v="Elaborar reporte de monitoreo cumplimiento de indicadores gubernamentales "/>
    <n v="0"/>
    <s v="DPD.6.1.1.4.199"/>
    <n v="1"/>
    <n v="1"/>
    <n v="1"/>
    <n v="1"/>
    <n v="4"/>
    <s v="Reporte mensual de cumplimiento SIGOB"/>
    <s v="Informe trimestral cumplimiento SIGOB"/>
    <m/>
    <x v="0"/>
    <s v="DIyCG"/>
    <m/>
    <m/>
    <m/>
    <m/>
  </r>
  <r>
    <n v="200"/>
    <s v="DPD.6.1.1.5"/>
    <s v="Programa de Auditoría del SGI implementado"/>
    <s v="Elaborar plan de Auditoría Interna "/>
    <n v="0"/>
    <s v="DPD.6.1.1.5.200"/>
    <n v="1"/>
    <m/>
    <m/>
    <m/>
    <n v="1"/>
    <s v="Borrador de Plan de auditoría Interna"/>
    <m/>
    <m/>
    <x v="0"/>
    <s v="DIyCG"/>
    <m/>
    <m/>
    <m/>
    <m/>
  </r>
  <r>
    <n v="201"/>
    <s v="DPD.6.1.1.5"/>
    <s v="Programa de Auditoría del SGI implementado"/>
    <s v="Ejecutar plan de Auditoría Interna "/>
    <n v="0"/>
    <s v="DPD.6.1.1.5.201"/>
    <n v="1"/>
    <m/>
    <n v="1"/>
    <m/>
    <n v="2"/>
    <m/>
    <m/>
    <m/>
    <x v="0"/>
    <s v="DIyCG"/>
    <m/>
    <m/>
    <m/>
    <m/>
  </r>
  <r>
    <n v="202"/>
    <s v="DPD.6.1.1.5"/>
    <s v="Programa de Auditoría del SGI implementado"/>
    <s v="Gestionar  auditoría Externa"/>
    <n v="970000"/>
    <s v="DPD.6.1.1.5.202"/>
    <m/>
    <n v="1"/>
    <m/>
    <m/>
    <n v="1"/>
    <s v="Expediente de CC"/>
    <m/>
    <m/>
    <x v="0"/>
    <s v="DIyCG"/>
    <m/>
    <m/>
    <m/>
    <m/>
  </r>
  <r>
    <n v="203"/>
    <s v="DPD.6.1.1.2"/>
    <s v=" Sistema de Gestión Integrado (SGI) Implementado"/>
    <s v="Elaborar diagnóstico integral de riesgos vinculados a la Institución "/>
    <n v="0"/>
    <s v="DPD.6.1.1.2.203"/>
    <n v="1"/>
    <m/>
    <m/>
    <m/>
    <n v="1"/>
    <s v="Diagnóstico"/>
    <m/>
    <m/>
    <x v="0"/>
    <s v="DIyCG"/>
    <m/>
    <m/>
    <m/>
    <m/>
  </r>
  <r>
    <n v="204"/>
    <s v="DPD.6.1.1.2"/>
    <s v=" Sistema de Gestión Integrado (SGI) Implementado"/>
    <s v="Elaborar Plan de Gestión de Riesgos Institucional "/>
    <n v="0"/>
    <s v="DPD.6.1.1.2.204"/>
    <m/>
    <n v="1"/>
    <m/>
    <m/>
    <n v="1"/>
    <s v="Borrador del Plan de Gestión de Riesgos "/>
    <m/>
    <m/>
    <x v="0"/>
    <s v="DIyCG"/>
    <m/>
    <m/>
    <m/>
    <m/>
  </r>
  <r>
    <n v="205"/>
    <s v="DPD.6.1.1.2"/>
    <s v=" Sistema de Gestión Integrado (SGI) Implementado"/>
    <s v=" Auditoria de Seguimiento de las normas ISO 37000 y 37301 "/>
    <n v="0"/>
    <s v="DPD.6.1.1.2.205"/>
    <m/>
    <n v="1"/>
    <m/>
    <m/>
    <n v="1"/>
    <m/>
    <m/>
    <m/>
    <x v="2"/>
    <m/>
    <m/>
    <m/>
    <m/>
    <m/>
  </r>
  <r>
    <n v="206"/>
    <s v="DPD.6.1.1.2"/>
    <s v=" Sistema de Gestión Integrado (SGI) Implementado"/>
    <s v="Monitoreo y Evaluación de Riesgos Institucional "/>
    <n v="0"/>
    <s v="DPD.6.1.1.2.206"/>
    <m/>
    <m/>
    <n v="1"/>
    <n v="1"/>
    <n v="2"/>
    <s v="Matriz de Riesgos Institucional "/>
    <s v="Informe de monitoreo"/>
    <m/>
    <x v="0"/>
    <s v="DIyCG"/>
    <m/>
    <m/>
    <m/>
    <m/>
  </r>
  <r>
    <n v="207"/>
    <s v="DPD.6.1.2.4"/>
    <s v="Monitoreo y evaluación del cumplimiento y aplicación de los instrumentos de Planificación Institucional"/>
    <s v="Realizar informe ejecutivo Art.26 párrafo f) "/>
    <n v="0"/>
    <s v="DPD.6.1.2.4.207"/>
    <n v="1"/>
    <n v="1"/>
    <n v="1"/>
    <n v="1"/>
    <n v="4"/>
    <s v="Borrador de informe "/>
    <s v="Informe remitido al GG"/>
    <m/>
    <x v="0"/>
    <s v="DPPP"/>
    <m/>
    <m/>
    <m/>
    <m/>
  </r>
  <r>
    <n v="208"/>
    <s v="DPD.6.1.1.6"/>
    <s v="Participación  interna y externa en actividades Transversales "/>
    <s v="Acompañar en el proceso de Implementación RD Incluye"/>
    <n v="0"/>
    <s v="DPD.6.1.1.6.208"/>
    <n v="1"/>
    <m/>
    <m/>
    <m/>
    <n v="1"/>
    <s v="Lista de participantes"/>
    <s v="Minutas de las reuniones"/>
    <s v="Fotos"/>
    <x v="0"/>
    <s v="DIyCG"/>
    <m/>
    <m/>
    <m/>
    <m/>
  </r>
  <r>
    <n v="209"/>
    <s v="GG.6.1.2.1"/>
    <s v="Soporte Administrativo Pleno Consejo de Seguridad Social "/>
    <s v="Agendar las reuniones ordinarias y extraordinarias del Pleno del CNSS"/>
    <n v="32780000"/>
    <s v="GG.6.1.2.1.65"/>
    <n v="3"/>
    <n v="3"/>
    <n v="3"/>
    <n v="3"/>
    <n v="12"/>
    <s v="Agenda de reuniones"/>
    <s v="Convocatorios de las reuniones"/>
    <s v="Actas y lista de participantes"/>
    <x v="15"/>
    <s v="SA"/>
    <m/>
    <m/>
    <m/>
    <m/>
  </r>
  <r>
    <n v="210"/>
    <s v="GG.6.1.2.1"/>
    <s v="Soporte Administrativo Pleno Consejo de Seguridad Social "/>
    <s v="Elaboración de actas del CNSS "/>
    <n v="0"/>
    <s v="GG.6.1.2.1.66"/>
    <n v="3"/>
    <n v="3"/>
    <n v="3"/>
    <n v="3"/>
    <n v="12"/>
    <s v="Agenda de reuniones"/>
    <s v="Convocatorios de las reuniones"/>
    <s v="Actas y lista de participantes"/>
    <x v="15"/>
    <s v="SA"/>
    <m/>
    <m/>
    <m/>
    <m/>
  </r>
  <r>
    <n v="211"/>
    <s v="GG.6.1.2.1"/>
    <s v="Gestionar y dar Seguimiento a Comisiones Especiales y Comisiones Permanentes "/>
    <s v="Agendar las reuniones de las Comisiones de trabajo del Pleno del CNSS"/>
    <n v="0"/>
    <s v="GG.6.1.2.1.67"/>
    <n v="3"/>
    <n v="3"/>
    <n v="3"/>
    <n v="3"/>
    <n v="12"/>
    <s v="Agenda de reuniones"/>
    <s v="Convocatorios de las reuniones"/>
    <s v="Actas y lista de participantes"/>
    <x v="15"/>
    <s v="SA"/>
    <m/>
    <m/>
    <m/>
    <m/>
  </r>
  <r>
    <n v="212"/>
    <s v="GG.6.1.2.1"/>
    <s v="Seguimiento a Sistema de Consulta y trazabilidad de resoluciones"/>
    <s v="Formular proyecto de trabajo con el área DPD"/>
    <n v="0"/>
    <s v="GG.6.1.2.1.68"/>
    <n v="1"/>
    <m/>
    <m/>
    <m/>
    <n v="1"/>
    <s v="Documentos oficiales elaborados"/>
    <s v="Remisión oficial de borrador"/>
    <s v="Documentos aprobados por MAE"/>
    <x v="15"/>
    <m/>
    <m/>
    <m/>
    <m/>
    <m/>
  </r>
  <r>
    <n v="213"/>
    <s v="GG.6.1.2.1"/>
    <s v="Representación del CNSS ante instituciones y organismos nacionales e internacionales "/>
    <s v="Representar al CNSS ante organismos nacionales"/>
    <n v="800000"/>
    <s v="GG.6.1.2.1.69"/>
    <n v="1"/>
    <n v="1"/>
    <n v="1"/>
    <n v="1"/>
    <n v="4"/>
    <s v="Minutas"/>
    <s v="Listas participantes"/>
    <s v="Audiovisuales"/>
    <x v="15"/>
    <m/>
    <m/>
    <m/>
    <m/>
    <m/>
  </r>
  <r>
    <n v="214"/>
    <s v="GG.6.1.2.1"/>
    <s v="Representación del CNSS ante instituciones y organismos nacionales e internacionales "/>
    <s v="Representar al CNSS ante organismos internacionales"/>
    <n v="0"/>
    <s v="GG.6.1.2.1.70"/>
    <n v="1"/>
    <n v="1"/>
    <n v="1"/>
    <n v="1"/>
    <n v="4"/>
    <s v="Minutas"/>
    <s v="Listas participantes"/>
    <s v="Audiovisuales"/>
    <x v="15"/>
    <m/>
    <m/>
    <m/>
    <m/>
    <m/>
  </r>
  <r>
    <n v="215"/>
    <s v="GG.6.1.2.1"/>
    <s v="Gestionar y dar Seguimiento a Comisiones Especiales y Comisiones Permanentes "/>
    <s v="Evaluar el grado del cumplimiento de las resoluciones emitidas por el CNSS"/>
    <n v="0"/>
    <s v="GG.6.1.2.1.71"/>
    <n v="1"/>
    <n v="1"/>
    <n v="1"/>
    <n v="1"/>
    <n v="4"/>
    <s v="Matriz de seguimiento Actualizada"/>
    <s v="Informes a la MAE"/>
    <m/>
    <x v="15"/>
    <m/>
    <m/>
    <m/>
    <m/>
    <m/>
  </r>
  <r>
    <n v="216"/>
    <s v="GG.6.1.2.1"/>
    <s v="Cumplimiento a las responsabilidades descritas en el Art.26 de la Ley 87-01"/>
    <s v="Ejecutar las responsabilidades establecidas en el Art 26."/>
    <n v="800000"/>
    <s v="GG.6.1.2.1.212"/>
    <n v="1"/>
    <n v="1"/>
    <n v="1"/>
    <n v="1"/>
    <n v="4"/>
    <s v="Informes Trimestral CNSS"/>
    <s v="Memoria SDSS"/>
    <s v="Estados Financieros Auditados"/>
    <x v="15"/>
    <m/>
    <m/>
    <m/>
    <m/>
    <m/>
  </r>
  <r>
    <n v="216.80860215053801"/>
    <s v="GG.6.1.2.1"/>
    <s v="Cumplimiento a las responsabilidades descritas en el Art.26 de la Ley 87-01"/>
    <s v="Gestionar y dar Seguimiento a Comités internos "/>
    <n v="0"/>
    <s v="GG.6.1.2.1.213"/>
    <n v="1"/>
    <n v="1"/>
    <n v="1"/>
    <n v="1"/>
    <n v="4"/>
    <s v="Participación en las reuniones y sesiones del Pleno"/>
    <s v="Minutas de las reuniones"/>
    <s v="Fotos"/>
    <x v="15"/>
    <m/>
    <m/>
    <m/>
    <m/>
    <m/>
  </r>
</pivotCacheRecords>
</file>

<file path=xl/pivotCache/pivotCacheRecords11.xml><?xml version="1.0" encoding="utf-8"?>
<pivotCacheRecords xmlns="http://schemas.openxmlformats.org/spreadsheetml/2006/main" xmlns:r="http://schemas.openxmlformats.org/officeDocument/2006/relationships" count="90">
  <r>
    <x v="0"/>
    <s v="DPD.6.1.1.1"/>
    <s v="LE.6 Desarrollo, gobernanza y gestión de conocimiento institucional_x000a_"/>
    <s v="LE.6"/>
    <s v="Obj6.1"/>
    <s v="Obj6.1 Optimizar el proceso de toma de decisiones basado en información generada por las instituciones del SDSS  _x000a_"/>
    <s v="Fortalecida la gestión de proyectos en el CNSS"/>
    <s v="Proyectos Institucionales implementados y procesos instaurados"/>
    <s v="DPD.6.1.1.1"/>
  </r>
  <r>
    <x v="0"/>
    <s v="DPD.6.1.1.2"/>
    <s v="LE.6 Desarrollo, gobernanza y gestión de conocimiento institucional_x000a_"/>
    <s v="LE.6"/>
    <s v="Obj6.1"/>
    <s v="Obj6.1 Optimizar el proceso de toma de decisiones basado en información generada por las instituciones del SDSS  _x000a_"/>
    <s v="Robustecido el conocimiento en materia de proyectos"/>
    <s v="Programas de formación continua en materia de proyectos"/>
    <s v="DPD.6.1.1.2"/>
  </r>
  <r>
    <x v="0"/>
    <s v="DPD.6.1.2.3"/>
    <s v="LE.6 Desarrollo, gobernanza y gestión de conocimiento institucional_x000a_"/>
    <s v="LE.6"/>
    <s v="Obj6.2"/>
    <s v="Obj6.2 Optimizar la gestión del SDSS para mejorar la eficiencia y el acceso a los servicios_x000a_"/>
    <s v="Aumentada la eficiencia en la gestión de recursos públicos"/>
    <s v="Instrumentos de Planificación Institucional corto, mediano y largo plazo."/>
    <s v="DPD.6.1.2.3"/>
  </r>
  <r>
    <x v="0"/>
    <s v="DPD.6.1.2.4"/>
    <s v="LE.6 Desarrollo, gobernanza y gestión de conocimiento institucional_x000a_"/>
    <s v="LE.6"/>
    <s v="Obj6.2"/>
    <s v="Obj6.2 Optimizar la gestión del SDSS para mejorar la eficiencia y el acceso a los servicios_x000a_"/>
    <s v="Aumentada la eficiencia en la gestión de recursos públicos"/>
    <s v="Monitoreo y evaluación del cumplimiento y aplicación de los instrumentos de Planificacion Institucional"/>
    <s v="DPD.6.1.2.4"/>
  </r>
  <r>
    <x v="0"/>
    <s v="DPD.6.1.1.5"/>
    <s v="LE.6 Desarrollo, gobernanza y gestión de conocimiento institucional_x000a_"/>
    <s v="LE.6"/>
    <s v="Obj6.1"/>
    <s v="Obj6.1 Optimizar el proceso de toma de decisiones basado en información generada por las instituciones del SDSS  _x000a_"/>
    <s v="Implementado sistema de planificacion institucional automatizado y digitalizado"/>
    <s v="Planificación Institucional integrada en sistemas informaticos automatizados"/>
    <s v="DPD.6.1.1.5"/>
  </r>
  <r>
    <x v="0"/>
    <s v="DPD.6.1.1.6"/>
    <s v="LE.6 Desarrollo, gobernanza y gestión de conocimiento institucional_x000a_"/>
    <s v="LE.6"/>
    <s v="Obj6.1"/>
    <s v="Obj6.1 Optimizar el proceso de toma de decisiones basado en información generada por las instituciones del SDSS  _x000a_"/>
    <s v="Garantizado la transversalización de genero en la institución"/>
    <s v="Programa de actividades de apoyo a la transversalización de genero"/>
    <s v="DPD.6.1.1.6"/>
  </r>
  <r>
    <x v="1"/>
    <s v="DCOM.6.1.2.1"/>
    <s v="LE.6-Desarrollo, gobernanza y gestión de conocimiento institucional"/>
    <s v="LE.6"/>
    <s v="Obj6.2"/>
    <s v="Obj6.2-Optimizar la gestión del SDSS para mejorar la eficiencia y el acceso a los servicios_x000a_  _x000a_"/>
    <s v="Aumentado el conocimiento respecto al CNSS de la población  y el talento humano del CNSS"/>
    <s v="Fortalecimiento  de la Comunicación  Estrategica Institucional   del  CNSS."/>
    <s v="DCOM.6.1.2.1"/>
  </r>
  <r>
    <x v="1"/>
    <s v="DCOM.6.1.1.1"/>
    <s v="LE.6-Desarrollo, gobernanza y gestión de conocimiento institucional"/>
    <s v="LE.6"/>
    <s v="Obj6.1"/>
    <s v="Obj6.1-Optimizar el proceso de toma de decisiones basado en información generada por las instituciones del SDSS  _x000a_"/>
    <s v="Procesos agilizados "/>
    <s v="Cobertura de insumos  y suministros de protocolo institucional del CNSS."/>
    <s v="DCOM.6.1.1.1"/>
  </r>
  <r>
    <x v="0"/>
    <s v="DPD.5.1.1.1"/>
    <s v="LE.5 -Transformación digital y agilidad de procesos"/>
    <s v="LE.5"/>
    <s v="Obj5.1"/>
    <s v="Obj5.1-Impulsar la implementación de las estrategias de Gobierno Electrónico, República Digital y la Estrategia de Simplificación de Trámites"/>
    <s v="Aumentanda la  disponibilidad de datos estadísticos  actualizados del CNSS"/>
    <s v="Implementación de un sistema de gestión de datos integral del impacto del SDSS en la población"/>
    <s v="DPD.5.1.1.1"/>
  </r>
  <r>
    <x v="0"/>
    <s v="DPD.5.1.1.1"/>
    <s v="LE.5 -Transformación digital y agilidad de procesos"/>
    <s v="LE.5"/>
    <s v="Obj5.1"/>
    <s v="Obj5.1-Impulsar la implementación de las estrategias de Gobierno Electrónico, República Digital y la Estrategia de Simplificación de Trámites"/>
    <s v="Aumentanda la  disponibilidad de datos estadísticos  actualizados del CNSS"/>
    <s v="Fortalecimiento del modelo de Inteligencia de Negocios y estructura estadistica institucional"/>
    <s v="DPD.5.1.1.1"/>
  </r>
  <r>
    <x v="2"/>
    <s v="DRRHH.6.1.2.1"/>
    <s v="LE.6-Desarrollo, gobernanza y gestión de conocimiento institucional"/>
    <s v="LE.6"/>
    <s v="Obj6.2"/>
    <s v="Obj6.2-Optimizar la gestión del SDSS para mejorar la eficiencia y el acceso a los servicios_x000a_  _x000a_"/>
    <s v="Garantizado los procesos nominales para cubrir gastos de personal del CNSS"/>
    <s v="Plan de pagos nominales 2025"/>
    <s v="DRRHH.6.1.2.1"/>
  </r>
  <r>
    <x v="3"/>
    <s v="DTIC.5.1.2.1"/>
    <s v="LE.5 -Transformación digital y agilidad de procesos"/>
    <s v="LE.5"/>
    <s v="Obj5.2"/>
    <s v="Obj5.2 Asegurar continuidad y seguridad de la operación_x000a_"/>
    <s v="Disponibilidades y acceso de servicios"/>
    <s v="Continuidad de la Plataforma Tecnologica del CNSS"/>
    <s v="DTIC.5.1.2.1"/>
  </r>
  <r>
    <x v="3"/>
    <s v="DTIC.5.1.2.2"/>
    <s v="LE.5 -Transformación digital y agilidad de procesos"/>
    <s v="LE.5"/>
    <s v="Obj5.2"/>
    <s v="Obj5.2 Asegurar continuidad y seguridad de la operación_x000a_"/>
    <s v="Disponibilidades y acceso de servicios"/>
    <s v="Plan de contigencia tecnologica del CNSS"/>
    <s v="DTIC.5.1.2.2"/>
  </r>
  <r>
    <x v="3"/>
    <s v="DTIC.5.1.2.3"/>
    <s v="LE.5 -Transformación digital y agilidad de procesos"/>
    <s v="LE.5"/>
    <s v="Obj5.2"/>
    <s v="Obj5.2 Asegurar continuidad y seguridad de la operación_x000a_"/>
    <s v="Disponibilidades y acceso de servicios"/>
    <s v="Normas y politicas de tecnologia de la información aplicables"/>
    <s v="DTIC.5.1.2.3"/>
  </r>
  <r>
    <x v="3"/>
    <s v="DTIC.5.1.1.4"/>
    <s v="LE.5 -Transformación digital y agilidad de procesos"/>
    <s v="LE.5"/>
    <s v="Obj6.1"/>
    <s v="Obj6.1-Optimizar el proceso de toma de decisiones basado en información generada por las instituciones del SDSS  _x000a_"/>
    <s v="Disponibilidades y acceso de servicios"/>
    <s v="Automatización y digitalización de los procesos institucionales"/>
    <s v="DTIC.5.1.1.4"/>
  </r>
  <r>
    <x v="4"/>
    <s v="DRA.4.1.1.1"/>
    <s v="LE.4 -Gestión de Riesgos y Sostenibilidad Financiera"/>
    <s v="LE.4"/>
    <s v="Obj4.1"/>
    <s v="Obj4.1-Desarrollar mecanismos de gestión de riesgos y de respuesta a cambios en el entorno_x000a_"/>
    <s v="Cumplimiento de las normativas de control interno"/>
    <s v="Fortalecimiento de los mecanismos de control administrativos-financieros"/>
    <s v="DRA.4.1.1.1"/>
  </r>
  <r>
    <x v="4"/>
    <s v="DRA.4.1.1.1"/>
    <s v="LE.4 -Gestión de Riesgos y Sostenibilidad Financiera"/>
    <s v="LE.4"/>
    <s v="Obj4.1"/>
    <s v="Obj4.1-Desarrollar mecanismos de gestión de riesgos y de respuesta a cambios en el entorno_x000a_"/>
    <s v="Cumplimiento de las normativas de control interno"/>
    <s v="Implementación de las Normas Básicas de Control Interno (NOBACI)"/>
    <s v="DRA.4.1.1.1"/>
  </r>
  <r>
    <x v="4"/>
    <s v="DRA.4.1.1.1"/>
    <s v="LE.4 -Gestión de Riesgos y Sostenibilidad Financiera"/>
    <s v="LE.4"/>
    <s v="Obj4.1"/>
    <s v="Obj4.1-Desarrollar mecanismos de gestión de riesgos y de respuesta a cambios en el entorno_x000a_"/>
    <s v="Cumplimiento de las normativas de control interno"/>
    <s v="Diseño y monitoreo de los planes de acción de auditorías internas y externas"/>
    <s v="DRA.4.1.1.1"/>
  </r>
  <r>
    <x v="5"/>
    <s v="OAI.6.1.2.1"/>
    <s v="LE.6-Desarrollo, gobernanza y gestión de conocimiento institucional"/>
    <s v="LE.6"/>
    <s v="Obj6.2"/>
    <s v="Obj6.2-Optimizar la gestión del SDSS para mejorar la eficiencia y el acceso a los servicios_x000a_  _x000a_"/>
    <s v="Garantizada la alineación estratégica del accionar del CNSS con los instrumentos de planificación global del sector público"/>
    <s v="Subportal transparencia institucional actualidazado"/>
    <s v="OAI.6.1.2.1"/>
  </r>
  <r>
    <x v="5"/>
    <s v="OAI.6.1.2.1"/>
    <s v="LE.6-Desarrollo, gobernanza y gestión de conocimiento institucional"/>
    <s v="LE.6"/>
    <s v="Obj6.2"/>
    <s v="Obj6.2-Optimizar la gestión del SDSS para mejorar la eficiencia y el acceso a los servicios_x000a_  _x000a_"/>
    <s v="Garantizada la alineación estratégica del accionar del CNSS con los instrumentos de planificación global del sector público"/>
    <s v="Informaciones del Sistema Nacional de atencion ciudadana ( Portal 311) gestionados de manera eficiente"/>
    <s v="OAI.6.1.2.1"/>
  </r>
  <r>
    <x v="5"/>
    <s v="OAI.6.1.2.1"/>
    <s v="LE.6-Desarrollo, gobernanza y gestión de conocimiento institucional"/>
    <s v="LE.6"/>
    <s v="Obj6.2"/>
    <s v="Obj6.2-Optimizar la gestión del SDSS para mejorar la eficiencia y el acceso a los servicios_x000a_  _x000a_"/>
    <s v="Garantizada la alineación estratégica del accionar del CNSS con los instrumentos de planificación global del sector público"/>
    <s v="Solicitudes recibidas a traves del SAIP gestionadas"/>
    <s v="OAI.6.1.2.1"/>
  </r>
  <r>
    <x v="5"/>
    <s v="OAI.6.1.2.1"/>
    <s v="LE.6-Desarrollo, gobernanza y gestión de conocimiento institucional"/>
    <s v="LE.6"/>
    <s v="Obj6.2"/>
    <s v="Obj6.2-Optimizar la gestión del SDSS para mejorar la eficiencia y el acceso a los servicios_x000a_  _x000a_"/>
    <s v="Garantizada la alineación estratégica del accionar del CNSS con los instrumentos de planificación global del sector público"/>
    <s v="Solicitudes y requerimientos de información ciudadanos gestionados"/>
    <s v="OAI.6.1.2.1"/>
  </r>
  <r>
    <x v="5"/>
    <s v="OAI.6.1.2.1"/>
    <s v="LE.6-Desarrollo, gobernanza y gestión de conocimiento institucional"/>
    <s v="LE.6"/>
    <s v="Obj6.2"/>
    <s v="Obj6.2-Optimizar la gestión del SDSS para mejorar la eficiencia y el acceso a los servicios_x000a_  _x000a_"/>
    <s v="Garantizada la alineación estratégica del accionar del CNSS con los instrumentos de planificación global del sector público"/>
    <s v="Veduría del Cumplimiento de procesos en comité tecnicos del CNSS."/>
    <s v="OAI.6.1.2.1"/>
  </r>
  <r>
    <x v="6"/>
    <s v="SA.6.1.2.1"/>
    <s v="LE.6-Desarrollo, gobernanza y gestión de conocimiento institucional"/>
    <s v="LE.6"/>
    <s v="Obj6.2"/>
    <s v="Obj6.2-Optimizar la gestión del SDSS para mejorar la eficiencia y el acceso a los servicios_x000a_  _x000a_"/>
    <s v="Garantizada de manera eficiente la gestión secretarial de la operatividad del CNSS"/>
    <s v="Soporte administratativo al Pleno del CNSS"/>
    <s v="SA.6.1.2.1"/>
  </r>
  <r>
    <x v="6"/>
    <s v="SA.6.1.2.1"/>
    <s v="LE.6-Desarrollo, gobernanza y gestión de conocimiento institucional"/>
    <s v="LE.6"/>
    <s v="Obj6.2"/>
    <s v="Obj6.2-Optimizar la gestión del SDSS para mejorar la eficiencia y el acceso a los servicios_x000a_  _x000a_"/>
    <s v="Garantizada de manera eficiente la gestión secretarial de la operatividad del CNSS"/>
    <s v="Soporte administratativo a  las Comisiones de trabajo del CNSS"/>
    <s v="SA.6.1.2.1"/>
  </r>
  <r>
    <x v="7"/>
    <s v="DPSFS.1.1.1.1"/>
    <s v="LE.1  Universalización de la cobertura y mejoramiento de la calidad, acceso y oportunidad del servicio_x000a_"/>
    <s v="LE.1"/>
    <s v="Obj1.1"/>
    <s v="Obj1.1 Garantizar el acceso oportuno con calidad y calidez a los beneficios que establece el Sistema_x000a_"/>
    <s v="Optimizar la comprensión y capacidad de toma decisiones más informadas y de forma estratégicas e identificar áreas de mejora."/>
    <s v="SOPORTE A CPS Y CE"/>
    <s v="DPSFS.1.1.1.1"/>
  </r>
  <r>
    <x v="7"/>
    <s v="DPSFS.6.1.1.1"/>
    <s v="LE.6 Desarrollo, gobernanza y gestión de conocimiento institucional_x000a_"/>
    <s v="LE.6"/>
    <s v="Obj6.1"/>
    <s v="Obj6.1 Optimizar el proceso de toma de decisiones basado en información generada por las instituciones del SDSS  _x000a_"/>
    <s v="Optimizar la comprensión y capacidad de toma decisiones más informadas y de forma estratégicas e identificar áreas de mejora."/>
    <s v="MONITOREO, ANALISIS Y OPINION SOBRE TEMAS RELATIVOS AL SFS. "/>
    <s v="DPSFS.6.1.1.1"/>
  </r>
  <r>
    <x v="7"/>
    <s v="DPSFS.1.1.1.1"/>
    <s v="LE.1  Universalización de la cobertura y mejoramiento de la calidad, acceso y oportunidad del servicio_x000a_"/>
    <s v="LE.1"/>
    <s v="Obj1.1"/>
    <s v="Obj1.1 Garantizar el acceso oportuno con calidad y calidez a los beneficios que establece el Sistema_x000a_"/>
    <s v="Optimizar la comprensión y capacidad de toma decisiones más informadas y de forma estratégicas e identificar áreas de mejora."/>
    <s v="MECANISMOS DE APOYO A LA CONDUCCION SECTORIAL PARA LA ARMONIZACION DE LAS POLITICAS DE SALUD ENTRE LA PROVISION Y EL AFILIADO "/>
    <s v="DPSFS.1.1.1.1"/>
  </r>
  <r>
    <x v="7"/>
    <s v="DPSFS.2.1.2.1"/>
    <s v="LE.2 Fortalecimiento de la cultura de seguridad social y el posicionamiento del SDSS._x000a_"/>
    <s v="LE.2"/>
    <s v="Obj2.2"/>
    <s v="Obj2.2  Incorporar la cultura de prevención de salud en el abordaje de las capacitación de Sistema de seguridad social._x000a_"/>
    <s v="Mejorar la accecibilidad a la informacion en temas relacionados al SFS. "/>
    <s v="Analisis del SISTEMA DE INFORMACION EN SALUD CON DATOS ACTUALIZADOS Y DISPONIBLES BASADO EN LOS PROCEDIMIENTOS NORMADOS "/>
    <s v="DPSFS.2.1.2.1"/>
  </r>
  <r>
    <x v="7"/>
    <s v="DPSFS.2.1.2.1"/>
    <s v="LE.2 Fortalecimiento de la cultura de seguridad social y el posicionamiento del SDSS._x000a_"/>
    <s v="LE.2"/>
    <s v="Obj2.2"/>
    <s v="Obj2.2  Incorporar la cultura de prevención de salud en el abordaje de las capacitación de Sistema de seguridad social._x000a_"/>
    <s v="Fortalecer la competitividad de la institucion y apoyar el crecimiento de la misma. "/>
    <s v="DESARROLLO Y FORTALECIMIENTO INSTITUCIONAL  SOBRE CONOCIMIENTO EN EL SFS "/>
    <s v="DPSFS.2.1.2.1"/>
  </r>
  <r>
    <x v="7"/>
    <s v="DPSFS.2.1.2.1"/>
    <s v="LE.2 Fortalecimiento de la cultura de seguridad social y el posicionamiento del SDSS._x000a_"/>
    <s v="LE.2"/>
    <s v="Obj2.2"/>
    <s v="Obj2.2  Incorporar la cultura de prevención de salud en el abordaje de las capacitación de Sistema de seguridad social._x000a_"/>
    <s v="Fortalecer la competitividad de la institucion y apoyar el crecimiento de la misma. "/>
    <s v="SOPORTE A  INICIATIVAS ASIGNADAS ENFOCADAS AL FORTALECIMIENTO INSTITUCIONAL SFS"/>
    <s v="DPSFS.2.1.2.1"/>
  </r>
  <r>
    <x v="8"/>
    <s v="DJUR.6.1.2.1"/>
    <s v="LE.6-Desarrollo, gobernanza y gestión de conocimiento institucional"/>
    <s v="LE.6"/>
    <s v="Obj6.2"/>
    <s v="Obj6.2-Optimizar la gestión del SDSS para mejorar la eficiencia y el acceso a los servicios_x000a_  _x000a_"/>
    <s v="Velado el cumplimento legal de los procesos institucionales"/>
    <s v="Gestión Jurídica en la elaboración, revisión y registro  de contratos, addendum, acuerdos y/o convenios (si aplica) del CNSS."/>
    <s v="DJUR.6.1.2.1"/>
  </r>
  <r>
    <x v="8"/>
    <s v="DJUR.6.1.2.1"/>
    <s v="LE.6-Desarrollo, gobernanza y gestión de conocimiento institucional"/>
    <s v="LE.6"/>
    <s v="Obj6.2"/>
    <s v="Obj6.2-Optimizar la gestión del SDSS para mejorar la eficiencia y el acceso a los servicios_x000a_  _x000a_"/>
    <s v="Velado el cumplimento legal de los procesos institucionales"/>
    <s v="Gestión Jurídica y elaboración  de documentos legales del CNSS."/>
    <s v="DJUR.6.1.2.1"/>
  </r>
  <r>
    <x v="8"/>
    <s v="DJUR.6.1.2.1"/>
    <s v="LE.6-Desarrollo, gobernanza y gestión de conocimiento institucional"/>
    <s v="LE.6"/>
    <s v="Obj6.2"/>
    <s v="Obj6.2-Optimizar la gestión del SDSS para mejorar la eficiencia y el acceso a los servicios_x000a_  _x000a_"/>
    <s v="Velado el cumplimento legal de los procesos institucionales"/>
    <s v="Soporte legal en las Sesiones Ordinarias y Extraordinarias del Pleno del CNSS."/>
    <s v="DJUR.6.1.2.1"/>
  </r>
  <r>
    <x v="8"/>
    <s v="DJUR.6.1.2.1"/>
    <s v="LE.6-Desarrollo, gobernanza y gestión de conocimiento institucional"/>
    <s v="LE.6"/>
    <s v="Obj6.2"/>
    <s v="Obj6.2-Optimizar la gestión del SDSS para mejorar la eficiencia y el acceso a los servicios_x000a_  _x000a_"/>
    <s v="Velado el cumplimento legal de los procesos institucionales"/>
    <s v="Soporte a las Comisiones Permanentes y Especiales del CNSS"/>
    <s v="DJUR.6.1.2.1"/>
  </r>
  <r>
    <x v="8"/>
    <s v="DJUR.6.1.2.1"/>
    <s v="LE.6-Desarrollo, gobernanza y gestión de conocimiento institucional"/>
    <s v="LE.6"/>
    <s v="Obj6.2"/>
    <s v="Obj6.2-Optimizar la gestión del SDSS para mejorar la eficiencia y el acceso a los servicios_x000a_  _x000a_"/>
    <s v="Velado el cumplimento legal de los procesos institucionales"/>
    <s v="Representación  legal, judicial y/o administrativa del CNSS y elaboración  de documentos legales.  "/>
    <s v="DJUR.6.1.2.1"/>
  </r>
  <r>
    <x v="8"/>
    <s v="DJUR.6.1.2.1"/>
    <s v="LE.6-Desarrollo, gobernanza y gestión de conocimiento institucional"/>
    <s v="LE.6"/>
    <s v="Obj6.2"/>
    <s v="Obj6.2-Optimizar la gestión del SDSS para mejorar la eficiencia y el acceso a los servicios_x000a_  _x000a_"/>
    <s v="Velado el cumplimento legal de los procesos institucionales"/>
    <s v="Seguimiento al cumplimiento legal de los Sistemas de Gestión de Compliance (Norma ISO 37301) y Gestión Antisoborno (Norma ISO 37300). "/>
    <s v="DJUR.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 Nóminas institucionales mensuales gestionadas"/>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Informe de registro y control del Personal"/>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Capacitacion y Entrenamiento del Personal en base a la detección de necesidades del personal"/>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Encuesta clima laboral"/>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Satisfacción del personal por servicios ofrecidos mediante dispensario médico"/>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Gestión de acuerdo de desempeño y evaluación de desempeño por resultado"/>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Administración del SISMAP"/>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Pagos de cobertura medica"/>
    <s v="DRRHH.6.1.2.1"/>
  </r>
  <r>
    <x v="2"/>
    <s v="DRRHH.6.1.2.1"/>
    <s v="LE.6-Desarrollo, gobernanza y gestión de conocimiento institucional"/>
    <s v="LE.6"/>
    <s v="Obj6.2"/>
    <s v="Obj6.2-Optimizar la gestión del SDSS para mejorar la eficiencia y el acceso a los servicios_x000a_  _x000a_"/>
    <s v="Incrementada las competencias de los colaboradores y las remuneraciones correspondiente"/>
    <s v="Programa de actividades de fortalecimiento institucional"/>
    <s v="DRRHH.6.1.2.1"/>
  </r>
  <r>
    <x v="9"/>
    <s v="DPSVDS.1.1.1.1"/>
    <s v="LE.1 -  Universalización de la cobertura y mejoramiento de la calidad, acceso y oportunidad del servicio"/>
    <s v="LE.1"/>
    <s v="Obj1.1"/>
    <s v="Obj1.1 -Garantizar el acceso oportuno con calidad y calidez a los beneficios que establece el Sistema_x000a_"/>
    <s v="Garantizada la cobertura  en  Pensiones de la población en Seguridad Social mediante propuestas, estudios y análisis de resolución "/>
    <s v="Soporte y Seguimiento a Comisión Permanente y Comisiones Especiales  del Seguro de Vejez, Discapacidad y  Sobrevivencia"/>
    <s v="DPSVDS.1.1.1.1"/>
  </r>
  <r>
    <x v="9"/>
    <s v="DPSVDS.1.1.1.1"/>
    <s v="LE.1 -  Universalización de la cobertura y mejoramiento de la calidad, acceso y oportunidad del servicio"/>
    <s v="LE.1"/>
    <s v="Obj1.1"/>
    <s v="Obj1.1 -Garantizar el acceso oportuno con calidad y calidez a los beneficios que establece el Sistema_x000a_"/>
    <s v="Garantizada la cobertura  en  Pensiones de la población en Seguridad Social mediante propuestas, estudios y análisis de resolución "/>
    <s v="Monitoreo/Análisis y Opinión sobre temas relativos al SVDS"/>
    <s v="DPSVDS.1.1.1.1"/>
  </r>
  <r>
    <x v="9"/>
    <s v="DPSVDS.1.1.1.1"/>
    <s v="LE.1 -  Universalización de la cobertura y mejoramiento de la calidad, acceso y oportunidad del servicio"/>
    <s v="LE.1"/>
    <s v="Obj1.1"/>
    <s v="Obj1.1 -Garantizar el acceso oportuno con calidad y calidez a los beneficios que establece el Sistema_x000a_"/>
    <s v="Garantizada la cobertura  en  Pensiones de la población en Seguridad Social mediante propuestas, estudios y análisis de resolución "/>
    <s v="Apoyar en las Actividades Formulación para el Plan Estratégico del SDSS 2025-2029"/>
    <s v="DPSVDS.1.1.1.1"/>
  </r>
  <r>
    <x v="9"/>
    <s v="DPSVDS.1.1.1.1"/>
    <s v="LE.1 -  Universalización de la cobertura y mejoramiento de la calidad, acceso y oportunidad del servicio"/>
    <s v="LE.1"/>
    <s v="Obj1.1"/>
    <s v="Obj1.1 -Garantizar el acceso oportuno con calidad y calidez a los beneficios que establece el Sistema_x000a_"/>
    <s v="Garantizada la cobertura  en  Pensiones de la población en Seguridad Social mediante propuestas, estudios y análisis de resolución "/>
    <s v="SOPORTE A  INICIATIVAS ASIGNADAS ENFOCADAS AL FORTALECIMIENTO INSTITUCIONAL SVDS"/>
    <s v="DPSVDS.1.1.1.1"/>
  </r>
  <r>
    <x v="9"/>
    <s v="DPSVDS.1.1.1.1"/>
    <s v="LE.1 -  Universalización de la cobertura y mejoramiento de la calidad, acceso y oportunidad del servicio"/>
    <s v="LE.1"/>
    <s v="Obj1.1"/>
    <s v="Obj1.1 -Garantizar el acceso oportuno con calidad y calidez a los beneficios que establece el Sistema_x000a_"/>
    <s v="Garantizada la cobertura  en  Pensiones de la población en Seguridad Social mediante propuestas, estudios y análisis de resolución "/>
    <s v="Soporte y Seguimiento a Comisión Permanente y Comisiones Especiales  del Seguro de Vejez, Discapacidad y  Sobrevivencia"/>
    <s v="DPSVDS.1.1.1.1"/>
  </r>
  <r>
    <x v="10"/>
    <s v="CG.4.1.1.1"/>
    <s v="LE.4 -Gestión de Riesgos y Sostenibilidad Financiera"/>
    <s v="LE.4"/>
    <s v="Obj4.1"/>
    <s v="Obj4.1-Desarrollar mecanismos de gestión de riesgos y de respuesta a cambios en el entorno_x000a_"/>
    <s v="Impulsada la sostenibilidad y el equilibrio financiero del CNSS"/>
    <s v="Gestionar plan de auditaría a las entidades publicas del SDSS 2024"/>
    <s v="CG.4.1.1.1"/>
  </r>
  <r>
    <x v="10"/>
    <s v="CG.4.1.1.1"/>
    <s v="LE.4 -Gestión de Riesgos y Sostenibilidad Financiera"/>
    <s v="LE.4"/>
    <s v="Obj4.1"/>
    <s v="Obj4.1-Desarrollar mecanismos de gestión de riesgos y de respuesta a cambios en el entorno_x000a_"/>
    <s v="Impulsada la sostenibilidad y el equilibrio financiero del CNSS"/>
    <s v="Gestionar la elaboración de un informe anual de la Ejecución del CNSS 2023"/>
    <s v="CG.4.1.1.1"/>
  </r>
  <r>
    <x v="10"/>
    <s v="CG.4.1.1.1"/>
    <s v="LE.4 -Gestión de Riesgos y Sostenibilidad Financiera"/>
    <s v="LE.4"/>
    <s v="Obj4.1"/>
    <s v="Obj4.1-Desarrollar mecanismos de gestión de riesgos y de respuesta a cambios en el entorno_x000a_"/>
    <s v="Impulsada la sostenibilidad y el equilibrio financiero del CNSS"/>
    <s v="Gestionar, consolidar y monitorear proyecto de presupuesto y presupuesto final de las entidades del SDSS 2023-2024"/>
    <s v="CG.4.1.1.1"/>
  </r>
  <r>
    <x v="10"/>
    <s v="CG.4.1.1.1"/>
    <s v="LE.4 -Gestión de Riesgos y Sostenibilidad Financiera"/>
    <s v="LE.4"/>
    <s v="Obj4.1"/>
    <s v="Obj4.1-Desarrollar mecanismos de gestión de riesgos y de respuesta a cambios en el entorno_x000a_"/>
    <s v="Impulsada la sostenibilidad y el equilibrio financiero del CNSS"/>
    <s v=" Estados de situación financiero de las entidades del SDSS consolidado 2023-2024"/>
    <s v="CG.4.1.1.1"/>
  </r>
  <r>
    <x v="10"/>
    <s v="CG.4.1.1.1"/>
    <s v="LE.4 -Gestión de Riesgos y Sostenibilidad Financiera"/>
    <s v="LE.4"/>
    <s v="Obj4.1"/>
    <s v="Obj4.1-Desarrollar mecanismos de gestión de riesgos y de respuesta a cambios en el entorno_x000a_"/>
    <s v="Impulsada la sostenibilidad y el equilibrio financiero del CNSS"/>
    <s v="Consolidar estadisticas de recaudo y pago (SUIR) 2023-2024"/>
    <s v="CG.4.1.1.1"/>
  </r>
  <r>
    <x v="11"/>
    <s v="DEMD.1.1.2.1"/>
    <s v="LE.1 -  Universalización de la cobertura y mejoramiento de la calidad, acceso y oportunidad del servicio"/>
    <s v="LE.1"/>
    <s v="Obj6.2"/>
    <s v="Obj6.2-Optimizar la gestión del SDSS para mejorar la eficiencia y el acceso a los servicios_x000a_  _x000a_"/>
    <s v=" Valoracion y notificacion de dictamenes de manera eficiente"/>
    <s v="Plan de mejora operativa para Usuarios Comisiones Médicas"/>
    <s v="DEMD.1.1.2.1"/>
  </r>
  <r>
    <x v="11"/>
    <s v="DEMD.6.1.2.1"/>
    <s v="LE.6-Desarrollo, gobernanza y gestión de conocimiento institucional"/>
    <s v="LE.6"/>
    <s v="Obj6.2"/>
    <s v="Obj6.2-Optimizar la gestión del SDSS para mejorar la eficiencia y el acceso a los servicios_x000a_  _x000a_"/>
    <s v=" Valoracion y notificacion de dictamenes de manera eficiente"/>
    <s v="Gestión de Calificación de expedientes, dictaminados, revisados y notificados"/>
    <s v="DEMD.6.1.2.1"/>
  </r>
  <r>
    <x v="12"/>
    <s v="DF.4.1.1.1"/>
    <s v="LE.4 -Gestión de Riesgos y Sostenibilidad Financiera"/>
    <s v="LE.4"/>
    <s v="Obj4.1"/>
    <s v="Obj4.1-Desarrollar mecanismos de gestión de riesgos y de respuesta a cambios en el entorno_x000a_"/>
    <s v="Garantizado la eficiente ejecución del presupuesto institucional"/>
    <s v="Sistema administrativo de bienes muebles e inmuebles sistematizado y gestionado."/>
    <s v="DF.4.1.1.1"/>
  </r>
  <r>
    <x v="12"/>
    <s v="DF.4.1.1.2"/>
    <s v="LE.4 -Gestión de Riesgos y Sostenibilidad Financiera"/>
    <s v="LE.4"/>
    <s v="Obj4.1"/>
    <s v="Obj4.1-Desarrollar mecanismos de gestión de riesgos y de respuesta a cambios en el entorno_x000a_"/>
    <s v="Garantizado la eficiente ejecución del presupuesto institucional"/>
    <s v="Presupuesto Financiero Institucional cargado y ejecutado"/>
    <s v="DF.4.1.1.2"/>
  </r>
  <r>
    <x v="12"/>
    <s v="DF.4.1.1.3"/>
    <s v="LE.4 -Gestión de Riesgos y Sostenibilidad Financiera"/>
    <s v="LE.4"/>
    <s v="Obj4.1"/>
    <s v="Obj4.1-Desarrollar mecanismos de gestión de riesgos y de respuesta a cambios en el entorno_x000a_"/>
    <s v="Garantizado la eficiente ejecución del presupuesto institucional"/>
    <s v=" Estados Financieros  elaborados y presentados a las entidades involucradas"/>
    <s v="DF.4.1.1.3"/>
  </r>
  <r>
    <x v="12"/>
    <s v="DF.4.1.1.3"/>
    <s v="LE.4 -Gestión de Riesgos y Sostenibilidad Financiera"/>
    <s v="LE.4"/>
    <s v="Obj4.1"/>
    <s v="Obj4.1-Desarrollar mecanismos de gestión de riesgos y de respuesta a cambios en el entorno_x000a_"/>
    <s v="Garantizado la eficiente ejecución del presupuesto institucional"/>
    <s v=" Estados Financieros  elaborados y presentados a las entidades involucradas"/>
    <s v="DF.4.1.1.3"/>
  </r>
  <r>
    <x v="13"/>
    <s v="DPRL.1.1.1.1"/>
    <s v="LE.1 -  Universalización de la cobertura y mejoramiento de la calidad, acceso y oportunidad del servicio"/>
    <s v="LE.1"/>
    <s v="Obj1.1"/>
    <s v="Obj1.1 -Garantizar el acceso oportuno con calidad y calidez a los beneficios que establece el Sistema_x000a_"/>
    <s v="Garantizada la cobertura  en Salud, Riesgos Laborales y Pensiones de la población en Seguridad Social mediante propuestas, estudios y análisis de resolución "/>
    <s v="Soporte y Seguimiento a Comisión Permanente y Especial  (SRL)"/>
    <s v="DPRL.1.1.1.1"/>
  </r>
  <r>
    <x v="13"/>
    <s v="DPRL.1.1.1.1"/>
    <s v="LE.1 -  Universalización de la cobertura y mejoramiento de la calidad, acceso y oportunidad del servicio"/>
    <s v="LE.1"/>
    <s v="Obj6.1"/>
    <s v="Obj6.1-Optimizar el proceso de toma de decisiones basado en información generada por las instituciones del SDSS  _x000a_"/>
    <s v="Garantizada la cobertura  en Salud, Riesgos Laborales y Pensiones de la población en Seguridad Social mediante propuestas, estudios y análisis de resolución "/>
    <s v="Represetacion institucional para fortalecimiento del sistema preventivo sobre el SRL"/>
    <s v="DPRL.1.1.1.1"/>
  </r>
  <r>
    <x v="13"/>
    <s v="DPRL.6.1.2.2"/>
    <s v="LE.6-Desarrollo, gobernanza y gestión de conocimiento institucional"/>
    <s v="LE.6"/>
    <s v="Obj2.2"/>
    <s v="Obj2.2 -Incorporar la cultura de prevención de salud en el abordaje de las capacitación de Sistema de seguridad social._x000a_"/>
    <s v="Garantizada la cobertura  en Salud, Riesgos Laborales y Pensiones de la población en Seguridad Social mediante propuestas, estudios y análisis de resolución "/>
    <s v="Sensiblización mediante talleres, foros, charlas sobre politicas de riesgo laborales a domesticas"/>
    <s v="DPRL.6.1.2.2"/>
  </r>
  <r>
    <x v="13"/>
    <s v="DPRL.2.1.2.3"/>
    <s v="LE.2 -Fortalecimiento de la cultura de seguridad social y el posicionamiento del CNSS"/>
    <s v="LE.2"/>
    <s v="Obj2.2"/>
    <s v="Obj2.2 -Incorporar la cultura de prevención de salud en el abordaje de las capacitación de Sistema de seguridad social._x000a_"/>
    <s v="Garantizada la cobertura  en Salud, Riesgos Laborales y Pensiones de la población en Seguridad Social mediante propuestas, estudios y análisis de resolución "/>
    <s v="Coordinación del Comité Mixto de Seguridad y Salud "/>
    <s v="DPRL.2.1.2.3"/>
  </r>
  <r>
    <x v="13"/>
    <s v="DPRL.2.1.2.4"/>
    <s v="LE.2 -Fortalecimiento de la cultura de seguridad social y el posicionamiento del CNSS"/>
    <s v="LE.2"/>
    <s v="Obj2.2"/>
    <s v="Obj2.2 -Incorporar la cultura de prevención de salud en el abordaje de las capacitación de Sistema de seguridad social._x000a_"/>
    <s v="Garantizada la cobertura  en Salud, Riesgos Laborales y Pensiones de la población en Seguridad Social mediante propuestas, estudios y análisis de resolución "/>
    <s v="Sensiblización mediante talleres, foros, charlas sobre prevención en seguridad y salud a estudiantes y facilitadores del sistema educativo "/>
    <s v="DPRL.2.1.2.4"/>
  </r>
  <r>
    <x v="14"/>
    <s v="DADM.6.1.2.1"/>
    <s v="LE.6 Desarrollo, gobernanza y gestión de conocimiento institucional_x000a_"/>
    <s v="LE.6"/>
    <s v="Obj6.2"/>
    <s v="Obj6.2 Optimizar la gestión del SDSS para mejorar la eficiencia y el acceso a los servicios_x000a_"/>
    <s v="Gestión oportuna de los pagos a los bienes y servicios básicos administrativos y de mantenimiento a la planta física y demás áreas institucionales."/>
    <s v="Pagos de servicios administrativos y de infraestructura elaboradas y gestionadas en los tiempos establecidos"/>
    <s v="DADM.6.1.2.1"/>
  </r>
  <r>
    <x v="14"/>
    <s v="DADM.6.1.2.2"/>
    <s v="LE.6 Desarrollo, gobernanza y gestión de conocimiento institucional_x000a_"/>
    <s v="LE.6"/>
    <s v="Obj6.2"/>
    <s v="Obj6.2 Optimizar la gestión del SDSS para mejorar la eficiencia y el acceso a los servicios_x000a_"/>
    <s v="Completada la planificación y respuesta de los servicios de mantenimiento (preventivo y correctivo), y transporte de la institución, mediante la gestión y programación eficiente de los recursos, vehículos y personal, para cumplir con los objetivos de disponibilidad, fiabilidad y aumentar la productividad de la flotilla vehicular de la institución."/>
    <s v="Plan de mantenimiento preventivo y correctivo"/>
    <s v="DADM.6.1.2.2"/>
  </r>
  <r>
    <x v="14"/>
    <s v="DADM.6.1.2.3"/>
    <s v="LE.6 Desarrollo, gobernanza y gestión de conocimiento institucional_x000a_"/>
    <s v="LE.6"/>
    <s v="Obj6.2"/>
    <s v="Obj6.2 Optimizar la gestión del SDSS para mejorar la eficiencia y el acceso a los servicios_x000a_"/>
    <s v="Ejecutado de los procesos que van desde la recepción de los requerimientos de bienes, servicios, obras y concepciones, hasta la publicación, adjudicación y recepción de los procesos de compras y contrataciones durante el año 2023, con el objetivo de dar cumplimiento con lo planificado, eficientizando el abastecimiento de la institución y cumplir con las normativas vigentes."/>
    <s v="Fortalecimiento de los procesos de compra en tiempo oportuno"/>
    <s v="DADM.6.1.2.3"/>
  </r>
  <r>
    <x v="0"/>
    <s v="DPD.2.1.1.1"/>
    <s v="LE.2 Fortalecimiento de la cultura de seguridad social y el posicionamiento del SDSS._x000a_"/>
    <s v="LE.2"/>
    <s v="Obj2.1"/>
    <s v="Obj2.1 Desarrollar una Cultura de Seguridad Social como factor de derecho humano y de protección social._x000a_"/>
    <s v="Disminuida la brecha sobre el desconomiento del funcionamiento del SDSS"/>
    <s v="Nivel Primario y Secundario educados en una cultura en Seguridad Social"/>
    <s v="DPD.2.1.1.1"/>
  </r>
  <r>
    <x v="15"/>
    <s v="...."/>
    <m/>
    <s v=""/>
    <s v=""/>
    <m/>
    <s v="Disminuida la brecha sobre el desconomiento del funcionamiento del SDSS"/>
    <s v="Nivel Primario y Secundario educados en una cultura en Seguridad Social"/>
    <s v="...."/>
  </r>
  <r>
    <x v="0"/>
    <s v="DPD.2.1.1.2"/>
    <s v="LE.2 Fortalecimiento de la cultura de seguridad social y el posicionamiento del SDSS._x000a_"/>
    <s v="LE.2"/>
    <s v="Obj2.1"/>
    <s v="Obj2.1 Desarrollar una Cultura de Seguridad Social como factor de derecho humano y de protección social._x000a_"/>
    <s v="Disminuida la brecha sobre el desconomiento del funcionamiento del SDSS"/>
    <s v="Ejecución de programas formativos (Postgrado, Diplomados, Cursos, Talleres, Conferencias, etc) en Seguridad Social para los diferentes públicos (universitarios, adulto mayor, discapacitados) de la ciudadanía dominicana "/>
    <s v="DPD.2.1.1.2"/>
  </r>
  <r>
    <x v="0"/>
    <s v="DPD.2.1.1.3"/>
    <s v="LE.2 Fortalecimiento de la cultura de seguridad social y el posicionamiento del SDSS._x000a_"/>
    <s v="LE.2"/>
    <s v="Obj2.1"/>
    <s v="Obj2.1 Desarrollar una Cultura de Seguridad Social como factor de derecho humano y de protección social._x000a_"/>
    <s v="Disminuida la brecha sobre el desconomiento del funcionamiento del SDSS"/>
    <s v="Difusión de una estrategia educativa en una cultura en Seguridad Social en medios de comunicación digital y no digital"/>
    <s v="DPD.2.1.1.3"/>
  </r>
  <r>
    <x v="0"/>
    <s v="DPD.2.1.1.4"/>
    <s v="LE.2 Fortalecimiento de la cultura de seguridad social y el posicionamiento del SDSS._x000a_"/>
    <s v="LE.2"/>
    <s v="Obj2.1"/>
    <s v="Obj2.1 Desarrollar una Cultura de Seguridad Social como factor de derecho humano y de protección social._x000a_"/>
    <s v="Disminuida la brecha sobre el desconomiento del funcionamiento del SDSS"/>
    <s v="Elaboración de la politica en Educación en una cultura en Seguridad Social con las distintas instancias del Sistema Dominicano de Seguridad Social"/>
    <s v="DPD.2.1.1.4"/>
  </r>
  <r>
    <x v="0"/>
    <s v="DPD.2.1.1.5"/>
    <s v="LE.2 Fortalecimiento de la cultura de seguridad social y el posicionamiento del SDSS._x000a_"/>
    <s v="LE.2"/>
    <s v="Obj2.1"/>
    <s v="Obj2.1 Desarrollar una Cultura de Seguridad Social como factor de derecho humano y de protección social._x000a_"/>
    <s v="Disminuida la brecha sobre el desconomiento del funcionamiento del SDSS"/>
    <s v="Convenios de colaboración interinstitucional como apoyo a programas formativos en Educación en una cultura en Seguridad Social."/>
    <s v="DPD.2.1.1.5"/>
  </r>
  <r>
    <x v="0"/>
    <s v="DPD.6.1.2.1"/>
    <s v="LE.6 Desarrollo, gobernanza y gestión de conocimiento institucional_x000a_"/>
    <s v="LE.6"/>
    <s v="Obj6.2"/>
    <s v="Obj6.2 Optimizar la gestión del SDSS para mejorar la eficiencia y el acceso a los servicios_x000a_"/>
    <s v="Garantizada la operatividad de los convenios internacionales firmados "/>
    <s v="Tramites de solicitudes recibidas de los convenios internacionales suscritos por la República Dominicana en materia de Seguridad Social."/>
    <s v="DPD.6.1.2.1"/>
  </r>
  <r>
    <x v="0"/>
    <s v="DPD.6.1.2.2"/>
    <s v="LE.6 Desarrollo, gobernanza y gestión de conocimiento institucional_x000a_"/>
    <s v="LE.6"/>
    <s v="Obj6.2"/>
    <s v="Obj6.2 Optimizar la gestión del SDSS para mejorar la eficiencia y el acceso a los servicios_x000a_"/>
    <s v="Garantizada la operatividad de los convenios internacionales firmados "/>
    <s v="Convenios Internacionales de Seguridad Social gestionados"/>
    <s v="DPD.6.1.2.2"/>
  </r>
  <r>
    <x v="0"/>
    <s v="DPD.6.1.2.1"/>
    <s v="LE.6 Desarrollo, gobernanza y gestión de conocimiento institucional_x000a_"/>
    <s v="LE.6"/>
    <s v="Obj6.2"/>
    <s v="Obj6.2 Optimizar la gestión del SDSS para mejorar la eficiencia y el acceso a los servicios_x000a_"/>
    <s v="Impulsada la sostenibilidad y el equilibrio financiero del CNSS"/>
    <s v="Fortalecimiento de los vínculos internacionales en materia de Seguridad Social"/>
    <s v="DPD.6.1.2.1"/>
  </r>
  <r>
    <x v="0"/>
    <s v="DPD.6.1.2.2"/>
    <s v="LE.6 Desarrollo, gobernanza y gestión de conocimiento institucional_x000a_"/>
    <s v="LE.6"/>
    <s v="Obj6.2"/>
    <s v="Obj6.2 Optimizar la gestión del SDSS para mejorar la eficiencia y el acceso a los servicios_x000a_"/>
    <s v="Impulsada la sostenibilidad y el equilibrio financiero del CNSS"/>
    <s v="Coordinacion de Proyectos de Cooperación Internacional"/>
    <s v="DPD.6.1.2.2"/>
  </r>
  <r>
    <x v="0"/>
    <s v="DPD.6.1.1.1"/>
    <s v="LE.6 Desarrollo, gobernanza y gestión de conocimiento institucional_x000a_"/>
    <s v="LE.6"/>
    <s v="Obj6.1"/>
    <s v="Obj6.1 Optimizar el proceso de toma de decisiones basado en información generada por las instituciones del SDSS  _x000a_"/>
    <s v="Garantizado el mayor nivel de calidad operativo posible en la gestion del CNSS"/>
    <s v="Plan de Monitoreo de la Calidad de los Servicios implementado"/>
    <s v="DPD.6.1.1.1"/>
  </r>
  <r>
    <x v="0"/>
    <s v="DPD.6.1.1.2"/>
    <s v="LE.6 Desarrollo, gobernanza y gestión de conocimiento institucional_x000a_"/>
    <s v="LE.6"/>
    <s v="Obj6.1"/>
    <s v="Obj6.1 Optimizar el proceso de toma de decisiones basado en información generada por las instituciones del SDSS  _x000a_"/>
    <s v="Garantizado el mayor nivel de calidad operativo posible en la gestion del CNSS"/>
    <s v=" Sistema de Gestión Integrado (SGI) Implementado"/>
    <s v="DPD.6.1.1.2"/>
  </r>
  <r>
    <x v="0"/>
    <s v="DPD.6.1.1.3"/>
    <s v="LE.6 Desarrollo, gobernanza y gestión de conocimiento institucional_x000a_"/>
    <s v="LE.6"/>
    <s v="Obj6.1"/>
    <s v="Obj6.1 Optimizar el proceso de toma de decisiones basado en información generada por las instituciones del SDSS  _x000a_"/>
    <s v="Garantizado el mayor nivel de calidad operativo posible en la gestion del CNSS"/>
    <s v="Gestión Documental Institucional implementado"/>
    <s v="DPD.6.1.1.3"/>
  </r>
  <r>
    <x v="0"/>
    <s v="DPD.6.1.1.4"/>
    <s v="LE.6 Desarrollo, gobernanza y gestión de conocimiento institucional_x000a_"/>
    <s v="LE.6"/>
    <s v="Obj6.1"/>
    <s v="Obj6.1 Optimizar el proceso de toma de decisiones basado en información generada por las instituciones del SDSS  _x000a_"/>
    <s v="Garantizado el mayor nivel de calidad operativo posible en la gestion del CNSS"/>
    <s v="Monitoreo a los indicadores de desempeño Institucional (SIGOB)"/>
    <s v="DPD.6.1.1.4"/>
  </r>
  <r>
    <x v="0"/>
    <s v="DPD.6.1.1.5"/>
    <s v="LE.6 Desarrollo, gobernanza y gestión de conocimiento institucional_x000a_"/>
    <s v="LE.6"/>
    <s v="Obj6.1"/>
    <s v="Obj6.1 Optimizar el proceso de toma de decisiones basado en información generada por las instituciones del SDSS  _x000a_"/>
    <s v="Garantizado el mayor nivel de calidad operativo posible en la gestion del CNSS"/>
    <s v="Programa de Auditoría del SGI implementado"/>
    <s v="DPD.6.1.1.5"/>
  </r>
  <r>
    <x v="0"/>
    <s v="DPD.6.1.1.6"/>
    <s v="LE.6 Desarrollo, gobernanza y gestión de conocimiento institucional_x000a_"/>
    <s v="LE.6"/>
    <s v="Obj6.1"/>
    <s v="Obj6.1 Optimizar el proceso de toma de decisiones basado en información generada por las instituciones del SDSS  _x000a_"/>
    <s v="Garantizado el mayor nivel de calidad operativo posible en la gestion del CNSS"/>
    <s v="Participacion  interna y externa en actividades Transversales "/>
    <s v="DPD.6.1.1.6"/>
  </r>
  <r>
    <x v="0"/>
    <s v="DPD.5.1.1.1"/>
    <s v="LE.5 Transformación digital y agilidad de procesos_x000a_"/>
    <s v="LE.5"/>
    <s v="Obj5.1"/>
    <s v="Obj5.1 Impulsar la implementación de las estrategias de Gobierno Electrónico, República Digital y la Estrategia de Simplificación de Trámites_x000a_"/>
    <s v="Aumentado la eficiencia en la gestion de datos y estudios del CNSS"/>
    <s v="Implementación de estudios actuariales en el proceso de analisis de datos del SDSS  en el CNSS"/>
    <s v="DPD.5.1.1.1"/>
  </r>
  <r>
    <x v="0"/>
    <s v="DPD.5.1.1.2"/>
    <s v="LE.5 Transformación digital y agilidad de procesos_x000a_"/>
    <s v="LE.5"/>
    <s v="Obj5.1"/>
    <s v="Obj5.1 Impulsar la implementación de las estrategias de Gobierno Electrónico, República Digital y la Estrategia de Simplificación de Trámites_x000a_"/>
    <s v="Aumentado la eficiencia en la gestion de datos y estudios del CNSS"/>
    <s v="Implementación de un sistema de gestión de datos integrales del SDSS "/>
    <s v="DPD.5.1.1.2"/>
  </r>
  <r>
    <x v="0"/>
    <s v="DPD.5.1.1.3"/>
    <s v="LE.5 Transformación digital y agilidad de procesos_x000a_"/>
    <s v="LE.5"/>
    <s v="Obj5.1"/>
    <s v="Obj5.1 Impulsar la implementación de las estrategias de Gobierno Electrónico, República Digital y la Estrategia de Simplificación de Trámites_x000a_"/>
    <s v="Aumentado la eficiencia en la gestion de datos y estudios del CNSS"/>
    <s v="Fortalecimiento del modelo de Inteligencia de Negocios y estructura estadistica institucional"/>
    <s v="DPD.5.1.1.3"/>
  </r>
  <r>
    <x v="16"/>
    <s v="GG.6.1.1.1"/>
    <s v="LE.6 Desarrollo, gobernanza y gestión de conocimiento institucional_x000a_"/>
    <s v="LE.6"/>
    <s v="Obj6.1"/>
    <s v="Obj6.1 Optimizar el proceso de toma de decisiones basado en información generada por las instituciones del SDSS  _x000a_"/>
    <s v="Garantizada la operatividad institucional eficiente y transparente"/>
    <s v="Cumplimiento a las responsabilidades descritas en el Art.26 de la Ley 87-01"/>
    <s v="GG.6.1.1.1"/>
  </r>
</pivotCacheRecords>
</file>

<file path=xl/pivotCache/pivotCacheRecords2.xml><?xml version="1.0" encoding="utf-8"?>
<pivotCacheRecords xmlns="http://schemas.openxmlformats.org/spreadsheetml/2006/main" xmlns:r="http://schemas.openxmlformats.org/officeDocument/2006/relationships" count="130">
  <r>
    <s v="5207"/>
    <s v="CONSEJO NACIONAL DE SEGURIDAD SOCIAL"/>
    <s v="0100"/>
    <s v="FONDO GENERAL"/>
    <x v="0"/>
    <x v="0"/>
    <s v="2.1"/>
    <s v="REMUNERACIONES Y CONTRIBUCIONES"/>
    <s v="2.1.1"/>
    <s v="REMUNERACIONES"/>
    <s v="2.1.1.1"/>
    <s v="Remuneraciones al personal fijo"/>
    <s v="0001"/>
    <s v="CONSEJO NACIONAL DE LA SEGURIDAD SOCIAL -CNSS-"/>
    <s v="01"/>
    <s v="Acciones comunes"/>
    <s v="13"/>
    <s v="Regulación del sistema dominicano de seguridad social"/>
    <n v="-1264000"/>
    <n v="85206000"/>
    <n v="83942000"/>
    <n v="48151000"/>
    <n v="47938000"/>
    <n v="47938000"/>
    <n v="47938000"/>
    <n v="48151000"/>
  </r>
  <r>
    <s v="5207"/>
    <s v="CONSEJO NACIONAL DE SEGURIDAD SOCIAL"/>
    <s v="0100"/>
    <s v="FONDO GENERAL"/>
    <x v="1"/>
    <x v="1"/>
    <s v="2.1"/>
    <s v="REMUNERACIONES Y CONTRIBUCIONES"/>
    <s v="2.1.1"/>
    <s v="REMUNERACIONES"/>
    <s v="2.1.1.2"/>
    <s v="Remuneraciones al personal de carácter temporal"/>
    <s v="0001"/>
    <s v="CONSEJO NACIONAL DE LA SEGURIDAD SOCIAL -CNSS-"/>
    <s v="01"/>
    <s v="Acciones comunes"/>
    <s v="13"/>
    <s v="Regulación del sistema dominicano de seguridad social"/>
    <n v="780000"/>
    <n v="0"/>
    <n v="780000"/>
    <n v="260000"/>
    <n v="260000"/>
    <n v="260000"/>
    <n v="260000"/>
    <n v="260000"/>
  </r>
  <r>
    <s v="5207"/>
    <s v="CONSEJO NACIONAL DE SEGURIDAD SOCIAL"/>
    <s v="0100"/>
    <s v="FONDO GENERAL"/>
    <x v="2"/>
    <x v="2"/>
    <s v="2.1"/>
    <s v="REMUNERACIONES Y CONTRIBUCIONES"/>
    <s v="2.1.1"/>
    <s v="REMUNERACIONES"/>
    <s v="2.1.1.2"/>
    <s v="Remuneraciones al personal de carácter temporal"/>
    <s v="0001"/>
    <s v="CONSEJO NACIONAL DE LA SEGURIDAD SOCIAL -CNSS-"/>
    <s v="01"/>
    <s v="Acciones comunes"/>
    <s v="13"/>
    <s v="Regulación del sistema dominicano de seguridad social"/>
    <n v="13276767"/>
    <n v="69048000"/>
    <n v="82324767"/>
    <n v="47058666.670000002"/>
    <n v="46608666.670000002"/>
    <n v="46608666.670000002"/>
    <n v="46608666.670000002"/>
    <n v="47058666.670000002"/>
  </r>
  <r>
    <s v="5207"/>
    <s v="CONSEJO NACIONAL DE SEGURIDAD SOCIAL"/>
    <s v="0100"/>
    <s v="FONDO GENERAL"/>
    <x v="3"/>
    <x v="3"/>
    <s v="2.1"/>
    <s v="REMUNERACIONES Y CONTRIBUCIONES"/>
    <s v="2.1.1"/>
    <s v="REMUNERACIONES"/>
    <s v="2.1.1.2"/>
    <s v="Remuneraciones al personal de carácter temporal"/>
    <s v="0001"/>
    <s v="CONSEJO NACIONAL DE LA SEGURIDAD SOCIAL -CNSS-"/>
    <s v="01"/>
    <s v="Acciones comunes"/>
    <s v="13"/>
    <s v="Regulación del sistema dominicano de seguridad social"/>
    <n v="1037000"/>
    <n v="0"/>
    <n v="1037000"/>
    <n v="1187250"/>
    <n v="1057250"/>
    <n v="1057250"/>
    <n v="939250"/>
    <n v="1187250"/>
  </r>
  <r>
    <s v="5207"/>
    <s v="CONSEJO NACIONAL DE SEGURIDAD SOCIAL"/>
    <s v="0100"/>
    <s v="FONDO GENERAL"/>
    <x v="4"/>
    <x v="4"/>
    <s v="2.1"/>
    <s v="REMUNERACIONES Y CONTRIBUCIONES"/>
    <s v="2.1.1"/>
    <s v="REMUNERACIONES"/>
    <s v="2.1.1.2"/>
    <s v="Remuneraciones al personal de carácter temporal"/>
    <s v="0001"/>
    <s v="CONSEJO NACIONAL DE LA SEGURIDAD SOCIAL -CNSS-"/>
    <s v="01"/>
    <s v="Acciones comunes"/>
    <s v="13"/>
    <s v="Regulación del sistema dominicano de seguridad social"/>
    <n v="-3870000"/>
    <n v="5586000"/>
    <n v="1716000"/>
    <n v="832000"/>
    <n v="832000"/>
    <n v="832000"/>
    <n v="832000"/>
    <n v="832000"/>
  </r>
  <r>
    <s v="5207"/>
    <s v="CONSEJO NACIONAL DE SEGURIDAD SOCIAL"/>
    <s v="0100"/>
    <s v="FONDO GENERAL"/>
    <x v="5"/>
    <x v="5"/>
    <s v="2.1"/>
    <s v="REMUNERACIONES Y CONTRIBUCIONES"/>
    <s v="2.1.1"/>
    <s v="REMUNERACIONES"/>
    <s v="2.1.1.4"/>
    <s v="Sueldo anual no.13"/>
    <s v="0001"/>
    <s v="CONSEJO NACIONAL DE LA SEGURIDAD SOCIAL -CNSS-"/>
    <s v="01"/>
    <s v="Acciones comunes"/>
    <s v="13"/>
    <s v="Regulación del sistema dominicano de seguridad social"/>
    <n v="1692000"/>
    <n v="13320000"/>
    <n v="15012000"/>
    <n v="15000"/>
    <n v="15000"/>
    <n v="15000"/>
    <n v="15000"/>
    <n v="15000"/>
  </r>
  <r>
    <s v="5207"/>
    <s v="CONSEJO NACIONAL DE SEGURIDAD SOCIAL"/>
    <s v="0100"/>
    <s v="FONDO GENERAL"/>
    <x v="6"/>
    <x v="6"/>
    <s v="2.1"/>
    <s v="REMUNERACIONES Y CONTRIBUCIONES"/>
    <s v="2.1.1"/>
    <s v="REMUNERACIONES"/>
    <s v="2.1.1.5"/>
    <s v="Prestaciones económicas"/>
    <s v="0001"/>
    <s v="CONSEJO NACIONAL DE LA SEGURIDAD SOCIAL -CNSS-"/>
    <s v="01"/>
    <s v="Acciones comunes"/>
    <s v="13"/>
    <s v="Regulación del sistema dominicano de seguridad social"/>
    <n v="14700000"/>
    <n v="1068000"/>
    <n v="15768000"/>
    <n v="396000"/>
    <n v="396000"/>
    <n v="396000"/>
    <n v="396000"/>
    <n v="396000"/>
  </r>
  <r>
    <s v="5207"/>
    <s v="CONSEJO NACIONAL DE SEGURIDAD SOCIAL"/>
    <s v="0100"/>
    <s v="FONDO GENERAL"/>
    <x v="7"/>
    <x v="7"/>
    <s v="2.1"/>
    <s v="REMUNERACIONES Y CONTRIBUCIONES"/>
    <s v="2.1.1"/>
    <s v="REMUNERACIONES"/>
    <s v="2.1.1.5"/>
    <s v="Prestaciones económicas"/>
    <s v="0001"/>
    <s v="CONSEJO NACIONAL DE LA SEGURIDAD SOCIAL -CNSS-"/>
    <s v="01"/>
    <s v="Acciones comunes"/>
    <s v="13"/>
    <s v="Regulación del sistema dominicano de seguridad social"/>
    <n v="956779"/>
    <n v="1191179"/>
    <n v="2147958"/>
    <n v="94970.01"/>
    <n v="94970.01"/>
    <n v="94970.01"/>
    <n v="94970.01"/>
    <n v="94970.01"/>
  </r>
  <r>
    <s v="5207"/>
    <s v="CONSEJO NACIONAL DE SEGURIDAD SOCIAL"/>
    <s v="0100"/>
    <s v="FONDO GENERAL"/>
    <x v="8"/>
    <x v="8"/>
    <s v="2.1"/>
    <s v="REMUNERACIONES Y CONTRIBUCIONES"/>
    <s v="2.1.2"/>
    <s v="SOBRESUELDOS"/>
    <s v="2.1.2.2"/>
    <s v="Compensación"/>
    <s v="0001"/>
    <s v="CONSEJO NACIONAL DE LA SEGURIDAD SOCIAL -CNSS-"/>
    <s v="01"/>
    <s v="Acciones comunes"/>
    <s v="13"/>
    <s v="Regulación del sistema dominicano de seguridad social"/>
    <n v="16800"/>
    <n v="300000"/>
    <n v="316800"/>
    <n v="184800"/>
    <n v="184800"/>
    <n v="184800"/>
    <n v="184800"/>
    <n v="184800"/>
  </r>
  <r>
    <s v="5207"/>
    <s v="CONSEJO NACIONAL DE SEGURIDAD SOCIAL"/>
    <s v="0100"/>
    <s v="FONDO GENERAL"/>
    <x v="9"/>
    <x v="9"/>
    <s v="2.1"/>
    <s v="REMUNERACIONES Y CONTRIBUCIONES"/>
    <s v="2.1.2"/>
    <s v="SOBRESUELDOS"/>
    <s v="2.1.2.2"/>
    <s v="Compensación"/>
    <s v="0001"/>
    <s v="CONSEJO NACIONAL DE LA SEGURIDAD SOCIAL -CNSS-"/>
    <s v="01"/>
    <s v="Acciones comunes"/>
    <s v="13"/>
    <s v="Regulación del sistema dominicano de seguridad social"/>
    <n v="0"/>
    <n v="200000"/>
    <n v="200000"/>
    <n v="205099.21"/>
    <n v="205099.2"/>
    <n v="205099.2"/>
    <n v="205099.2"/>
    <n v="205099.21"/>
  </r>
  <r>
    <s v="5207"/>
    <s v="CONSEJO NACIONAL DE SEGURIDAD SOCIAL"/>
    <s v="0100"/>
    <s v="FONDO GENERAL"/>
    <x v="10"/>
    <x v="10"/>
    <s v="2.1"/>
    <s v="REMUNERACIONES Y CONTRIBUCIONES"/>
    <s v="2.1.2"/>
    <s v="SOBRESUELDOS"/>
    <s v="2.1.2.2"/>
    <s v="Compensación"/>
    <s v="0001"/>
    <s v="CONSEJO NACIONAL DE LA SEGURIDAD SOCIAL -CNSS-"/>
    <s v="01"/>
    <s v="Acciones comunes"/>
    <s v="13"/>
    <s v="Regulación del sistema dominicano de seguridad social"/>
    <n v="0"/>
    <n v="150000"/>
    <n v="150000"/>
    <n v="70000"/>
    <n v="70000"/>
    <n v="70000"/>
    <n v="70000"/>
    <n v="70000"/>
  </r>
  <r>
    <s v="5207"/>
    <s v="CONSEJO NACIONAL DE SEGURIDAD SOCIAL"/>
    <s v="0100"/>
    <s v="FONDO GENERAL"/>
    <x v="11"/>
    <x v="11"/>
    <s v="2.1"/>
    <s v="REMUNERACIONES Y CONTRIBUCIONES"/>
    <s v="2.1.2"/>
    <s v="SOBRESUELDOS"/>
    <s v="2.1.2.2"/>
    <s v="Compensación"/>
    <s v="0001"/>
    <s v="CONSEJO NACIONAL DE LA SEGURIDAD SOCIAL -CNSS-"/>
    <s v="01"/>
    <s v="Acciones comunes"/>
    <s v="13"/>
    <s v="Regulación del sistema dominicano de seguridad social"/>
    <n v="108000"/>
    <n v="7776000"/>
    <n v="7884000"/>
    <n v="4572000"/>
    <n v="4572000"/>
    <n v="4572000"/>
    <n v="3903000"/>
    <n v="4572000"/>
  </r>
  <r>
    <s v="5207"/>
    <s v="CONSEJO NACIONAL DE SEGURIDAD SOCIAL"/>
    <s v="0100"/>
    <s v="FONDO GENERAL"/>
    <x v="12"/>
    <x v="12"/>
    <s v="2.1"/>
    <s v="REMUNERACIONES Y CONTRIBUCIONES"/>
    <s v="2.1.2"/>
    <s v="SOBRESUELDOS"/>
    <s v="2.1.2.2"/>
    <s v="Compensación"/>
    <s v="0001"/>
    <s v="CONSEJO NACIONAL DE LA SEGURIDAD SOCIAL -CNSS-"/>
    <s v="01"/>
    <s v="Acciones comunes"/>
    <s v="13"/>
    <s v="Regulación del sistema dominicano de seguridad social"/>
    <n v="-2788100"/>
    <n v="13200000"/>
    <n v="10411900"/>
    <n v="9991041.6999999993"/>
    <n v="9949675.3699999992"/>
    <n v="9949675.3699999992"/>
    <n v="9949675.3699999992"/>
    <n v="9991041.6999999993"/>
  </r>
  <r>
    <s v="5207"/>
    <s v="CONSEJO NACIONAL DE SEGURIDAD SOCIAL"/>
    <s v="0100"/>
    <s v="FONDO GENERAL"/>
    <x v="13"/>
    <x v="13"/>
    <s v="2.1"/>
    <s v="REMUNERACIONES Y CONTRIBUCIONES"/>
    <s v="2.1.2"/>
    <s v="SOBRESUELDOS"/>
    <s v="2.1.2.2"/>
    <s v="Compensación"/>
    <s v="0001"/>
    <s v="CONSEJO NACIONAL DE LA SEGURIDAD SOCIAL -CNSS-"/>
    <s v="01"/>
    <s v="Acciones comunes"/>
    <s v="13"/>
    <s v="Regulación del sistema dominicano de seguridad social"/>
    <n v="0"/>
    <n v="430000"/>
    <n v="430000"/>
    <n v="210000"/>
    <n v="0"/>
    <n v="0"/>
    <n v="0"/>
    <n v="210000"/>
  </r>
  <r>
    <s v="5207"/>
    <s v="CONSEJO NACIONAL DE SEGURIDAD SOCIAL"/>
    <s v="0100"/>
    <s v="FONDO GENERAL"/>
    <x v="14"/>
    <x v="14"/>
    <s v="2.1"/>
    <s v="REMUNERACIONES Y CONTRIBUCIONES"/>
    <s v="2.1.2"/>
    <s v="SOBRESUELDOS"/>
    <s v="2.1.2.2"/>
    <s v="Compensación"/>
    <s v="0001"/>
    <s v="CONSEJO NACIONAL DE LA SEGURIDAD SOCIAL -CNSS-"/>
    <s v="01"/>
    <s v="Acciones comunes"/>
    <s v="13"/>
    <s v="Regulación del sistema dominicano de seguridad social"/>
    <n v="-10134049"/>
    <n v="13200000"/>
    <n v="3065951"/>
    <n v="0"/>
    <n v="0"/>
    <n v="0"/>
    <n v="0"/>
    <n v="0"/>
  </r>
  <r>
    <s v="5207"/>
    <s v="CONSEJO NACIONAL DE SEGURIDAD SOCIAL"/>
    <s v="0100"/>
    <s v="FONDO GENERAL"/>
    <x v="15"/>
    <x v="15"/>
    <s v="2.1"/>
    <s v="REMUNERACIONES Y CONTRIBUCIONES"/>
    <s v="2.1.3"/>
    <s v="DIETAS Y GASTOS DE REPRESENTACIÓN"/>
    <s v="2.1.3.1"/>
    <s v="Dietas"/>
    <s v="0001"/>
    <s v="CONSEJO NACIONAL DE LA SEGURIDAD SOCIAL -CNSS-"/>
    <s v="02"/>
    <s v="Personas físicas y jurídicas reciben resoluciones de políticas, normativas y convenios aprobados"/>
    <s v="13"/>
    <s v="Regulación del sistema dominicano de seguridad social"/>
    <n v="0"/>
    <n v="10000000"/>
    <n v="10000000"/>
    <n v="5199480"/>
    <n v="5199480"/>
    <n v="5199480"/>
    <n v="5199480"/>
    <n v="5199480"/>
  </r>
  <r>
    <s v="5207"/>
    <s v="CONSEJO NACIONAL DE SEGURIDAD SOCIAL"/>
    <s v="0100"/>
    <s v="FONDO GENERAL"/>
    <x v="16"/>
    <x v="16"/>
    <s v="2.1"/>
    <s v="REMUNERACIONES Y CONTRIBUCIONES"/>
    <s v="2.1.4"/>
    <s v="GRATIFICACIONES Y BONIFICACIONES"/>
    <s v="2.1.4.2"/>
    <s v="Otras Gratificaciones y Bonificaciones"/>
    <s v="0001"/>
    <s v="CONSEJO NACIONAL DE LA SEGURIDAD SOCIAL -CNSS-"/>
    <s v="01"/>
    <s v="Acciones comunes"/>
    <s v="13"/>
    <s v="Regulación del sistema dominicano de seguridad social"/>
    <n v="0"/>
    <n v="600000"/>
    <n v="600000"/>
    <n v="0"/>
    <n v="0"/>
    <n v="0"/>
    <n v="0"/>
    <n v="0"/>
  </r>
  <r>
    <s v="5207"/>
    <s v="CONSEJO NACIONAL DE SEGURIDAD SOCIAL"/>
    <s v="0100"/>
    <s v="FONDO GENERAL"/>
    <x v="17"/>
    <x v="17"/>
    <s v="2.1"/>
    <s v="REMUNERACIONES Y CONTRIBUCIONES"/>
    <s v="2.1.5"/>
    <s v="CONTRIBUCIONES A LA SEGURIDAD SOCIAL"/>
    <s v="2.1.5.1"/>
    <s v="Contribuciones al seguro de salud"/>
    <s v="0001"/>
    <s v="CONSEJO NACIONAL DE LA SEGURIDAD SOCIAL -CNSS-"/>
    <s v="01"/>
    <s v="Acciones comunes"/>
    <s v="13"/>
    <s v="Regulación del sistema dominicano de seguridad social"/>
    <n v="70000"/>
    <n v="11527773"/>
    <n v="11597773"/>
    <n v="6640910.3099999996"/>
    <n v="6584686.6100000003"/>
    <n v="6584686.6100000003"/>
    <n v="6576320.4100000001"/>
    <n v="6640910.3099999996"/>
  </r>
  <r>
    <s v="5207"/>
    <s v="CONSEJO NACIONAL DE SEGURIDAD SOCIAL"/>
    <s v="0100"/>
    <s v="FONDO GENERAL"/>
    <x v="18"/>
    <x v="18"/>
    <s v="2.1"/>
    <s v="REMUNERACIONES Y CONTRIBUCIONES"/>
    <s v="2.1.5"/>
    <s v="CONTRIBUCIONES A LA SEGURIDAD SOCIAL"/>
    <s v="2.1.5.2"/>
    <s v="Contribuciones al seguro de pensiones"/>
    <s v="0001"/>
    <s v="CONSEJO NACIONAL DE LA SEGURIDAD SOCIAL -CNSS-"/>
    <s v="01"/>
    <s v="Acciones comunes"/>
    <s v="13"/>
    <s v="Regulación del sistema dominicano de seguridad social"/>
    <n v="1147051"/>
    <n v="10863865"/>
    <n v="12010916"/>
    <n v="6915477.7699999996"/>
    <n v="6859174.7699999996"/>
    <n v="6859174.7699999996"/>
    <n v="6850796.7699999996"/>
    <n v="6915477.7699999996"/>
  </r>
  <r>
    <s v="5207"/>
    <s v="CONSEJO NACIONAL DE SEGURIDAD SOCIAL"/>
    <s v="0100"/>
    <s v="FONDO GENERAL"/>
    <x v="19"/>
    <x v="19"/>
    <s v="2.1"/>
    <s v="REMUNERACIONES Y CONTRIBUCIONES"/>
    <s v="2.1.5"/>
    <s v="CONTRIBUCIONES A LA SEGURIDAD SOCIAL"/>
    <s v="2.1.5.3"/>
    <s v="Contribuciones al seguro de riesgo laboral"/>
    <s v="0001"/>
    <s v="CONSEJO NACIONAL DE LA SEGURIDAD SOCIAL -CNSS-"/>
    <s v="01"/>
    <s v="Acciones comunes"/>
    <s v="13"/>
    <s v="Regulación del sistema dominicano de seguridad social"/>
    <n v="160431"/>
    <n v="1173183"/>
    <n v="1333614"/>
    <n v="745968.45"/>
    <n v="739510.45"/>
    <n v="739510.45"/>
    <n v="738687.56"/>
    <n v="745968.45"/>
  </r>
  <r>
    <s v="5207"/>
    <s v="CONSEJO NACIONAL DE SEGURIDAD SOCIAL"/>
    <s v="0100"/>
    <s v="FONDO GENERAL"/>
    <x v="20"/>
    <x v="20"/>
    <s v="2.2"/>
    <s v="CONTRATACIÓN DE SERVICIOS"/>
    <s v="2.2.1"/>
    <s v="SERVICIOS BÁSICOS"/>
    <s v="2.2.1.3"/>
    <s v="Teléfono local"/>
    <s v="0001"/>
    <s v="CONSEJO NACIONAL DE LA SEGURIDAD SOCIAL -CNSS-"/>
    <s v="01"/>
    <s v="Acciones comunes"/>
    <s v="13"/>
    <s v="Regulación del sistema dominicano de seguridad social"/>
    <n v="300000"/>
    <n v="2000000"/>
    <n v="2300000"/>
    <n v="1074676.6399999999"/>
    <n v="1074676.6399999999"/>
    <n v="1074676.6399999999"/>
    <n v="879335.54"/>
    <n v="1074676.6399999999"/>
  </r>
  <r>
    <s v="5207"/>
    <s v="CONSEJO NACIONAL DE SEGURIDAD SOCIAL"/>
    <s v="0100"/>
    <s v="FONDO GENERAL"/>
    <x v="21"/>
    <x v="21"/>
    <s v="2.2"/>
    <s v="CONTRATACIÓN DE SERVICIOS"/>
    <s v="2.2.1"/>
    <s v="SERVICIOS BÁSICOS"/>
    <s v="2.2.1.4"/>
    <s v="Telefax y correos"/>
    <s v="0001"/>
    <s v="CONSEJO NACIONAL DE LA SEGURIDAD SOCIAL -CNSS-"/>
    <s v="01"/>
    <s v="Acciones comunes"/>
    <s v="13"/>
    <s v="Regulación del sistema dominicano de seguridad social"/>
    <n v="0"/>
    <n v="30000"/>
    <n v="30000"/>
    <n v="15956"/>
    <n v="15956"/>
    <n v="15956"/>
    <n v="15956"/>
    <n v="15956"/>
  </r>
  <r>
    <s v="5207"/>
    <s v="CONSEJO NACIONAL DE SEGURIDAD SOCIAL"/>
    <s v="0100"/>
    <s v="FONDO GENERAL"/>
    <x v="22"/>
    <x v="22"/>
    <s v="2.2"/>
    <s v="CONTRATACIÓN DE SERVICIOS"/>
    <s v="2.2.1"/>
    <s v="SERVICIOS BÁSICOS"/>
    <s v="2.2.1.5"/>
    <s v="Servicio de internet y televisión por cable"/>
    <s v="0001"/>
    <s v="CONSEJO NACIONAL DE LA SEGURIDAD SOCIAL -CNSS-"/>
    <s v="01"/>
    <s v="Acciones comunes"/>
    <s v="13"/>
    <s v="Regulación del sistema dominicano de seguridad social"/>
    <n v="0"/>
    <n v="4500000"/>
    <n v="4500000"/>
    <n v="2376262.39"/>
    <n v="2376262.39"/>
    <n v="2117940.7400000002"/>
    <n v="2024263.85"/>
    <n v="2376262.39"/>
  </r>
  <r>
    <s v="5207"/>
    <s v="CONSEJO NACIONAL DE SEGURIDAD SOCIAL"/>
    <s v="0100"/>
    <s v="FONDO GENERAL"/>
    <x v="23"/>
    <x v="23"/>
    <s v="2.2"/>
    <s v="CONTRATACIÓN DE SERVICIOS"/>
    <s v="2.2.1"/>
    <s v="SERVICIOS BÁSICOS"/>
    <s v="2.2.1.6"/>
    <s v="Electricidad"/>
    <s v="0001"/>
    <s v="CONSEJO NACIONAL DE LA SEGURIDAD SOCIAL -CNSS-"/>
    <s v="01"/>
    <s v="Acciones comunes"/>
    <s v="13"/>
    <s v="Regulación del sistema dominicano de seguridad social"/>
    <n v="6100000"/>
    <n v="4000000"/>
    <n v="10100000"/>
    <n v="5656474"/>
    <n v="5656474"/>
    <n v="5656474"/>
    <n v="5650301.2800000003"/>
    <n v="5656474"/>
  </r>
  <r>
    <s v="5207"/>
    <s v="CONSEJO NACIONAL DE SEGURIDAD SOCIAL"/>
    <s v="0100"/>
    <s v="FONDO GENERAL"/>
    <x v="24"/>
    <x v="24"/>
    <s v="2.2"/>
    <s v="CONTRATACIÓN DE SERVICIOS"/>
    <s v="2.2.1"/>
    <s v="SERVICIOS BÁSICOS"/>
    <s v="2.2.1.7"/>
    <s v="Agua"/>
    <s v="0001"/>
    <s v="CONSEJO NACIONAL DE LA SEGURIDAD SOCIAL -CNSS-"/>
    <s v="01"/>
    <s v="Acciones comunes"/>
    <s v="13"/>
    <s v="Regulación del sistema dominicano de seguridad social"/>
    <n v="0"/>
    <n v="165000"/>
    <n v="165000"/>
    <n v="75928"/>
    <n v="75928"/>
    <n v="75928"/>
    <n v="75928"/>
    <n v="75928"/>
  </r>
  <r>
    <s v="5207"/>
    <s v="CONSEJO NACIONAL DE SEGURIDAD SOCIAL"/>
    <s v="0100"/>
    <s v="FONDO GENERAL"/>
    <x v="25"/>
    <x v="25"/>
    <s v="2.2"/>
    <s v="CONTRATACIÓN DE SERVICIOS"/>
    <s v="2.2.1"/>
    <s v="SERVICIOS BÁSICOS"/>
    <s v="2.2.1.8"/>
    <s v="Recolección de residuos"/>
    <s v="0001"/>
    <s v="CONSEJO NACIONAL DE LA SEGURIDAD SOCIAL -CNSS-"/>
    <s v="01"/>
    <s v="Acciones comunes"/>
    <s v="13"/>
    <s v="Regulación del sistema dominicano de seguridad social"/>
    <n v="0"/>
    <n v="265000"/>
    <n v="265000"/>
    <n v="83003"/>
    <n v="83003"/>
    <n v="83003"/>
    <n v="80503"/>
    <n v="83003"/>
  </r>
  <r>
    <s v="5207"/>
    <s v="CONSEJO NACIONAL DE SEGURIDAD SOCIAL"/>
    <s v="0100"/>
    <s v="FONDO GENERAL"/>
    <x v="26"/>
    <x v="26"/>
    <s v="2.2"/>
    <s v="CONTRATACIÓN DE SERVICIOS"/>
    <s v="2.2.2"/>
    <s v="PUBLICIDAD, IMPRESIÓN Y ENCUADERNACIÓN"/>
    <s v="2.2.2.1"/>
    <s v="Publicidad y propaganda"/>
    <s v="0001"/>
    <s v="CONSEJO NACIONAL DE LA SEGURIDAD SOCIAL -CNSS-"/>
    <s v="01"/>
    <s v="Acciones comunes"/>
    <s v="13"/>
    <s v="Regulación del sistema dominicano de seguridad social"/>
    <n v="850000"/>
    <n v="2680000"/>
    <n v="3530000"/>
    <n v="5253915.12"/>
    <n v="1718378.08"/>
    <n v="1718378.08"/>
    <n v="1659378.08"/>
    <n v="5253915.12"/>
  </r>
  <r>
    <s v="5207"/>
    <s v="CONSEJO NACIONAL DE SEGURIDAD SOCIAL"/>
    <s v="0100"/>
    <s v="FONDO GENERAL"/>
    <x v="27"/>
    <x v="27"/>
    <s v="2.2"/>
    <s v="CONTRATACIÓN DE SERVICIOS"/>
    <s v="2.2.2"/>
    <s v="PUBLICIDAD, IMPRESIÓN Y ENCUADERNACIÓN"/>
    <s v="2.2.2.1"/>
    <s v="Publicidad y propaganda"/>
    <s v="0001"/>
    <s v="CONSEJO NACIONAL DE LA SEGURIDAD SOCIAL -CNSS-"/>
    <s v="01"/>
    <s v="Acciones comunes"/>
    <s v="13"/>
    <s v="Regulación del sistema dominicano de seguridad social"/>
    <n v="1000000"/>
    <n v="0"/>
    <n v="1000000"/>
    <n v="125000"/>
    <n v="0"/>
    <n v="0"/>
    <n v="0"/>
    <n v="125000"/>
  </r>
  <r>
    <s v="5207"/>
    <s v="CONSEJO NACIONAL DE SEGURIDAD SOCIAL"/>
    <s v="0100"/>
    <s v="FONDO GENERAL"/>
    <x v="28"/>
    <x v="28"/>
    <s v="2.2"/>
    <s v="CONTRATACIÓN DE SERVICIOS"/>
    <s v="2.2.2"/>
    <s v="PUBLICIDAD, IMPRESIÓN Y ENCUADERNACIÓN"/>
    <s v="2.2.2.1"/>
    <s v="Publicidad y propaganda"/>
    <s v="0001"/>
    <s v="CONSEJO NACIONAL DE LA SEGURIDAD SOCIAL -CNSS-"/>
    <s v="01"/>
    <s v="Acciones comunes"/>
    <s v="13"/>
    <s v="Regulación del sistema dominicano de seguridad social"/>
    <n v="2000000"/>
    <n v="0"/>
    <n v="2000000"/>
    <n v="0"/>
    <n v="0"/>
    <n v="0"/>
    <n v="0"/>
    <n v="0"/>
  </r>
  <r>
    <s v="5207"/>
    <s v="CONSEJO NACIONAL DE SEGURIDAD SOCIAL"/>
    <s v="0100"/>
    <s v="FONDO GENERAL"/>
    <x v="29"/>
    <x v="29"/>
    <s v="2.2"/>
    <s v="CONTRATACIÓN DE SERVICIOS"/>
    <s v="2.2.2"/>
    <s v="PUBLICIDAD, IMPRESIÓN Y ENCUADERNACIÓN"/>
    <s v="2.2.2.2"/>
    <s v="Impresión, encuadernación y rotulación"/>
    <s v="0001"/>
    <s v="CONSEJO NACIONAL DE LA SEGURIDAD SOCIAL -CNSS-"/>
    <s v="01"/>
    <s v="Acciones comunes"/>
    <s v="13"/>
    <s v="Regulación del sistema dominicano de seguridad social"/>
    <n v="1717350"/>
    <n v="500000"/>
    <n v="2217350"/>
    <n v="480516.41"/>
    <n v="343140.9"/>
    <n v="343140.9"/>
    <n v="170860.9"/>
    <n v="634376.14"/>
  </r>
  <r>
    <s v="5207"/>
    <s v="CONSEJO NACIONAL DE SEGURIDAD SOCIAL"/>
    <s v="0100"/>
    <s v="FONDO GENERAL"/>
    <x v="30"/>
    <x v="30"/>
    <s v="2.2"/>
    <s v="CONTRATACIÓN DE SERVICIOS"/>
    <s v="2.2.3"/>
    <s v="VIÁTICOS"/>
    <s v="2.2.3.1"/>
    <s v="Viáticos dentro del país"/>
    <s v="0001"/>
    <s v="CONSEJO NACIONAL DE LA SEGURIDAD SOCIAL -CNSS-"/>
    <s v="01"/>
    <s v="Acciones comunes"/>
    <s v="13"/>
    <s v="Regulación del sistema dominicano de seguridad social"/>
    <n v="300000"/>
    <n v="200000"/>
    <n v="500000"/>
    <n v="103500"/>
    <n v="103500"/>
    <n v="103500"/>
    <n v="103500"/>
    <n v="103500"/>
  </r>
  <r>
    <s v="5207"/>
    <s v="CONSEJO NACIONAL DE SEGURIDAD SOCIAL"/>
    <s v="0100"/>
    <s v="FONDO GENERAL"/>
    <x v="31"/>
    <x v="31"/>
    <s v="2.2"/>
    <s v="CONTRATACIÓN DE SERVICIOS"/>
    <s v="2.2.3"/>
    <s v="VIÁTICOS"/>
    <s v="2.2.3.2"/>
    <s v="Viáticos fuera del país"/>
    <s v="0001"/>
    <s v="CONSEJO NACIONAL DE LA SEGURIDAD SOCIAL -CNSS-"/>
    <s v="01"/>
    <s v="Acciones comunes"/>
    <s v="13"/>
    <s v="Regulación del sistema dominicano de seguridad social"/>
    <n v="1140000"/>
    <n v="300000"/>
    <n v="1440000"/>
    <n v="184960.8"/>
    <n v="184960.8"/>
    <n v="184960.8"/>
    <n v="184960.8"/>
    <n v="184960.8"/>
  </r>
  <r>
    <s v="5207"/>
    <s v="CONSEJO NACIONAL DE SEGURIDAD SOCIAL"/>
    <s v="0100"/>
    <s v="FONDO GENERAL"/>
    <x v="32"/>
    <x v="32"/>
    <s v="2.2"/>
    <s v="CONTRATACIÓN DE SERVICIOS"/>
    <s v="2.2.4"/>
    <s v="TRANSPORTE Y ALMACENAJE"/>
    <s v="2.2.4.1"/>
    <s v="Pasajes y gastos de transporte"/>
    <s v="0001"/>
    <s v="CONSEJO NACIONAL DE LA SEGURIDAD SOCIAL -CNSS-"/>
    <s v="01"/>
    <s v="Acciones comunes"/>
    <s v="13"/>
    <s v="Regulación del sistema dominicano de seguridad social"/>
    <n v="720000"/>
    <n v="100000"/>
    <n v="820000"/>
    <n v="636523.07999999996"/>
    <n v="636523.06000000006"/>
    <n v="636523.06000000006"/>
    <n v="619023.06000000006"/>
    <n v="636523.07999999996"/>
  </r>
  <r>
    <s v="5207"/>
    <s v="CONSEJO NACIONAL DE SEGURIDAD SOCIAL"/>
    <s v="0100"/>
    <s v="FONDO GENERAL"/>
    <x v="33"/>
    <x v="33"/>
    <s v="2.2"/>
    <s v="CONTRATACIÓN DE SERVICIOS"/>
    <s v="2.2.4"/>
    <s v="TRANSPORTE Y ALMACENAJE"/>
    <s v="2.2.4.4"/>
    <s v="Peaje"/>
    <s v="0001"/>
    <s v="CONSEJO NACIONAL DE LA SEGURIDAD SOCIAL -CNSS-"/>
    <s v="01"/>
    <s v="Acciones comunes"/>
    <s v="13"/>
    <s v="Regulación del sistema dominicano de seguridad social"/>
    <n v="0"/>
    <n v="200000"/>
    <n v="200000"/>
    <n v="0"/>
    <n v="0"/>
    <n v="0"/>
    <n v="0"/>
    <n v="0"/>
  </r>
  <r>
    <s v="5207"/>
    <s v="CONSEJO NACIONAL DE SEGURIDAD SOCIAL"/>
    <s v="0100"/>
    <s v="FONDO GENERAL"/>
    <x v="34"/>
    <x v="34"/>
    <s v="2.2"/>
    <s v="CONTRATACIÓN DE SERVICIOS"/>
    <s v="2.2.5"/>
    <s v="ALQUILERES Y RENTAS"/>
    <s v="2.2.5.1"/>
    <s v="Alquileres y rentas de edificaciones y locales"/>
    <s v="0001"/>
    <s v="CONSEJO NACIONAL DE LA SEGURIDAD SOCIAL -CNSS-"/>
    <s v="01"/>
    <s v="Acciones comunes"/>
    <s v="13"/>
    <s v="Regulación del sistema dominicano de seguridad social"/>
    <n v="5834000"/>
    <n v="11600000"/>
    <n v="17434000"/>
    <n v="12489079.470000001"/>
    <n v="7615891.7300000004"/>
    <n v="7615891.7300000004"/>
    <n v="6745519.2999999998"/>
    <n v="12492977.869999999"/>
  </r>
  <r>
    <s v="5207"/>
    <s v="CONSEJO NACIONAL DE SEGURIDAD SOCIAL"/>
    <s v="0100"/>
    <s v="FONDO GENERAL"/>
    <x v="35"/>
    <x v="35"/>
    <s v="2.2"/>
    <s v="CONTRATACIÓN DE SERVICIOS"/>
    <s v="2.2.5"/>
    <s v="ALQUILERES Y RENTAS"/>
    <s v="2.2.5.4"/>
    <s v="Alquileres de equipos de transporte, tracción y elevación"/>
    <s v="0001"/>
    <s v="CONSEJO NACIONAL DE LA SEGURIDAD SOCIAL -CNSS-"/>
    <s v="01"/>
    <s v="Acciones comunes"/>
    <s v="13"/>
    <s v="Regulación del sistema dominicano de seguridad social"/>
    <n v="99607.64"/>
    <n v="710000"/>
    <n v="809607.64"/>
    <n v="0"/>
    <n v="0"/>
    <n v="0"/>
    <n v="0"/>
    <n v="0"/>
  </r>
  <r>
    <s v="5207"/>
    <s v="CONSEJO NACIONAL DE SEGURIDAD SOCIAL"/>
    <s v="0100"/>
    <s v="FONDO GENERAL"/>
    <x v="36"/>
    <x v="36"/>
    <s v="2.2"/>
    <s v="CONTRATACIÓN DE SERVICIOS"/>
    <s v="2.2.5"/>
    <s v="ALQUILERES Y RENTAS"/>
    <s v="2.2.5.8"/>
    <s v="Otros alquileres"/>
    <s v="0001"/>
    <s v="CONSEJO NACIONAL DE LA SEGURIDAD SOCIAL -CNSS-"/>
    <s v="01"/>
    <s v="Acciones comunes"/>
    <s v="13"/>
    <s v="Regulación del sistema dominicano de seguridad social"/>
    <n v="0"/>
    <n v="200000"/>
    <n v="200000"/>
    <n v="164256"/>
    <n v="164256"/>
    <n v="164256"/>
    <n v="164256"/>
    <n v="164256"/>
  </r>
  <r>
    <s v="5207"/>
    <s v="CONSEJO NACIONAL DE SEGURIDAD SOCIAL"/>
    <s v="0100"/>
    <s v="FONDO GENERAL"/>
    <x v="37"/>
    <x v="37"/>
    <s v="2.2"/>
    <s v="CONTRATACIÓN DE SERVICIOS"/>
    <s v="2.2.5"/>
    <s v="ALQUILERES Y RENTAS"/>
    <s v="2.2.5.9"/>
    <s v="Derecho de uso"/>
    <s v="0001"/>
    <s v="CONSEJO NACIONAL DE LA SEGURIDAD SOCIAL -CNSS-"/>
    <s v="01"/>
    <s v="Acciones comunes"/>
    <s v="13"/>
    <s v="Regulación del sistema dominicano de seguridad social"/>
    <n v="13394000"/>
    <n v="500000"/>
    <n v="13894000"/>
    <n v="864872.7"/>
    <n v="535801.99"/>
    <n v="535801.99"/>
    <n v="535801.99"/>
    <n v="4564872.7"/>
  </r>
  <r>
    <s v="5207"/>
    <s v="CONSEJO NACIONAL DE SEGURIDAD SOCIAL"/>
    <s v="0100"/>
    <s v="FONDO GENERAL"/>
    <x v="38"/>
    <x v="38"/>
    <s v="2.2"/>
    <s v="CONTRATACIÓN DE SERVICIOS"/>
    <s v="2.2.6"/>
    <s v="SEGUROS"/>
    <s v="2.2.6.1"/>
    <s v="Seguro de bienes inmuebles"/>
    <s v="0001"/>
    <s v="CONSEJO NACIONAL DE LA SEGURIDAD SOCIAL -CNSS-"/>
    <s v="01"/>
    <s v="Acciones comunes"/>
    <s v="13"/>
    <s v="Regulación del sistema dominicano de seguridad social"/>
    <n v="0"/>
    <n v="3000000"/>
    <n v="3000000"/>
    <n v="2311672.92"/>
    <n v="2311672.92"/>
    <n v="2311672.92"/>
    <n v="1794674.26"/>
    <n v="2311672.92"/>
  </r>
  <r>
    <s v="5207"/>
    <s v="CONSEJO NACIONAL DE SEGURIDAD SOCIAL"/>
    <s v="0100"/>
    <s v="FONDO GENERAL"/>
    <x v="39"/>
    <x v="39"/>
    <s v="2.2"/>
    <s v="CONTRATACIÓN DE SERVICIOS"/>
    <s v="2.2.6"/>
    <s v="SEGUROS"/>
    <s v="2.2.6.2"/>
    <s v="Seguro de bienes muebles"/>
    <s v="0001"/>
    <s v="CONSEJO NACIONAL DE LA SEGURIDAD SOCIAL -CNSS-"/>
    <s v="01"/>
    <s v="Acciones comunes"/>
    <s v="13"/>
    <s v="Regulación del sistema dominicano de seguridad social"/>
    <n v="0"/>
    <n v="1300000"/>
    <n v="1300000"/>
    <n v="1041326.93"/>
    <n v="1041326.93"/>
    <n v="1041326.93"/>
    <n v="1041326.93"/>
    <n v="1041326.93"/>
  </r>
  <r>
    <s v="5207"/>
    <s v="CONSEJO NACIONAL DE SEGURIDAD SOCIAL"/>
    <s v="0100"/>
    <s v="FONDO GENERAL"/>
    <x v="40"/>
    <x v="40"/>
    <s v="2.2"/>
    <s v="CONTRATACIÓN DE SERVICIOS"/>
    <s v="2.2.6"/>
    <s v="SEGUROS"/>
    <s v="2.2.6.3"/>
    <s v="Seguros de personas"/>
    <s v="0001"/>
    <s v="CONSEJO NACIONAL DE LA SEGURIDAD SOCIAL -CNSS-"/>
    <s v="01"/>
    <s v="Acciones comunes"/>
    <s v="13"/>
    <s v="Regulación del sistema dominicano de seguridad social"/>
    <n v="2500000"/>
    <n v="1452000"/>
    <n v="3952000"/>
    <n v="2033342.49"/>
    <n v="2033342.49"/>
    <n v="2033342.49"/>
    <n v="1969996.13"/>
    <n v="2033342.49"/>
  </r>
  <r>
    <s v="5207"/>
    <s v="CONSEJO NACIONAL DE SEGURIDAD SOCIAL"/>
    <s v="0100"/>
    <s v="FONDO GENERAL"/>
    <x v="41"/>
    <x v="41"/>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6776000"/>
    <n v="480000"/>
    <n v="7256000"/>
    <n v="3729978.15"/>
    <n v="1786272.27"/>
    <n v="1786272.27"/>
    <n v="1585731.27"/>
    <n v="7030437.1600000001"/>
  </r>
  <r>
    <s v="5207"/>
    <s v="CONSEJO NACIONAL DE SEGURIDAD SOCIAL"/>
    <s v="0100"/>
    <s v="FONDO GENERAL"/>
    <x v="42"/>
    <x v="42"/>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0"/>
    <n v="200000"/>
    <n v="200000"/>
    <n v="0"/>
    <n v="0"/>
    <n v="0"/>
    <n v="0"/>
    <n v="0"/>
  </r>
  <r>
    <s v="5207"/>
    <s v="CONSEJO NACIONAL DE SEGURIDAD SOCIAL"/>
    <s v="0100"/>
    <s v="FONDO GENERAL"/>
    <x v="43"/>
    <x v="43"/>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7425000"/>
    <n v="165000"/>
    <n v="7590000"/>
    <n v="7425000"/>
    <n v="1485000"/>
    <n v="1485000"/>
    <n v="1485000"/>
    <n v="7425000"/>
  </r>
  <r>
    <s v="5207"/>
    <s v="CONSEJO NACIONAL DE SEGURIDAD SOCIAL"/>
    <s v="0100"/>
    <s v="FONDO GENERAL"/>
    <x v="44"/>
    <x v="44"/>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4000000"/>
    <n v="0"/>
    <n v="4000000"/>
    <n v="3961797.95"/>
    <n v="3961797.95"/>
    <n v="3961797.95"/>
    <n v="3961797.95"/>
    <n v="3961797.95"/>
  </r>
  <r>
    <s v="5207"/>
    <s v="CONSEJO NACIONAL DE SEGURIDAD SOCIAL"/>
    <s v="0100"/>
    <s v="FONDO GENERAL"/>
    <x v="45"/>
    <x v="45"/>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260000"/>
    <n v="260000"/>
    <n v="0"/>
    <n v="0"/>
    <n v="0"/>
    <n v="0"/>
    <n v="0"/>
  </r>
  <r>
    <s v="5207"/>
    <s v="CONSEJO NACIONAL DE SEGURIDAD SOCIAL"/>
    <s v="0100"/>
    <s v="FONDO GENERAL"/>
    <x v="46"/>
    <x v="46"/>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880000"/>
    <n v="880000"/>
    <n v="0"/>
    <n v="0"/>
    <n v="0"/>
    <n v="0"/>
    <n v="0"/>
  </r>
  <r>
    <s v="5207"/>
    <s v="CONSEJO NACIONAL DE SEGURIDAD SOCIAL"/>
    <s v="0100"/>
    <s v="FONDO GENERAL"/>
    <x v="47"/>
    <x v="47"/>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30000"/>
    <n v="30000"/>
    <n v="0"/>
    <n v="0"/>
    <n v="0"/>
    <n v="0"/>
    <n v="0"/>
  </r>
  <r>
    <s v="5207"/>
    <s v="CONSEJO NACIONAL DE SEGURIDAD SOCIAL"/>
    <s v="0100"/>
    <s v="FONDO GENERAL"/>
    <x v="48"/>
    <x v="48"/>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0"/>
    <n v="1550000"/>
    <n v="1550000"/>
    <n v="1477417.41"/>
    <n v="831775.67"/>
    <n v="831775.67"/>
    <n v="818488.87"/>
    <n v="1478461.41"/>
  </r>
  <r>
    <s v="5207"/>
    <s v="CONSEJO NACIONAL DE SEGURIDAD SOCIAL"/>
    <s v="0100"/>
    <s v="FONDO GENERAL"/>
    <x v="49"/>
    <x v="49"/>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360000"/>
    <n v="0"/>
    <n v="360000"/>
    <n v="312699.99"/>
    <n v="312699.99"/>
    <n v="312699.99"/>
    <n v="53100"/>
    <n v="312699.99"/>
  </r>
  <r>
    <s v="5207"/>
    <s v="CONSEJO NACIONAL DE SEGURIDAD SOCIAL"/>
    <s v="0100"/>
    <s v="FONDO GENERAL"/>
    <x v="50"/>
    <x v="50"/>
    <s v="2.2"/>
    <s v="CONTRATACIÓN DE SERVICIOS"/>
    <s v="2.2.7"/>
    <s v="SERVICIOS DE CONSERVACIÓN, REPARACIONES MENORES E INSTALACIONES TEMPORALES"/>
    <s v="2.2.7.2"/>
    <s v="Mantenimiento y reparación  de maquinarias y equipos"/>
    <s v="0001"/>
    <s v="CONSEJO NACIONAL DE LA SEGURIDAD SOCIAL -CNSS-"/>
    <s v="01"/>
    <s v="Acciones comunes"/>
    <s v="13"/>
    <s v="Regulación del sistema dominicano de seguridad social"/>
    <n v="100000"/>
    <n v="800000"/>
    <n v="900000"/>
    <n v="574946.22"/>
    <n v="322435"/>
    <n v="322435"/>
    <n v="154403"/>
    <n v="574946.22"/>
  </r>
  <r>
    <s v="5207"/>
    <s v="CONSEJO NACIONAL DE SEGURIDAD SOCIAL"/>
    <s v="0100"/>
    <s v="FONDO GENERAL"/>
    <x v="51"/>
    <x v="51"/>
    <s v="2.2"/>
    <s v="CONTRATACIÓN DE SERVICIOS"/>
    <s v="2.2.8"/>
    <s v="OTROS SERVICIOS NO INCLUIDOS EN CONCEPTOS ANTERIORES"/>
    <s v="2.2.8.2"/>
    <s v="Comisiones y gastos"/>
    <s v="0001"/>
    <s v="CONSEJO NACIONAL DE LA SEGURIDAD SOCIAL -CNSS-"/>
    <s v="01"/>
    <s v="Acciones comunes"/>
    <s v="13"/>
    <s v="Regulación del sistema dominicano de seguridad social"/>
    <n v="0"/>
    <n v="20000"/>
    <n v="20000"/>
    <n v="0"/>
    <n v="0"/>
    <n v="0"/>
    <n v="0"/>
    <n v="0"/>
  </r>
  <r>
    <s v="5207"/>
    <s v="CONSEJO NACIONAL DE SEGURIDAD SOCIAL"/>
    <s v="0100"/>
    <s v="FONDO GENERAL"/>
    <x v="52"/>
    <x v="52"/>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0"/>
    <n v="200000"/>
    <n v="200000"/>
    <n v="136962.76"/>
    <n v="87990.399999999994"/>
    <n v="87990.399999999994"/>
    <n v="87990.399999999994"/>
    <n v="136962.76"/>
  </r>
  <r>
    <s v="5207"/>
    <s v="CONSEJO NACIONAL DE SEGURIDAD SOCIAL"/>
    <s v="0100"/>
    <s v="FONDO GENERAL"/>
    <x v="53"/>
    <x v="53"/>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100000"/>
    <n v="0"/>
    <n v="100000"/>
    <n v="60000"/>
    <n v="0"/>
    <n v="0"/>
    <n v="0"/>
    <n v="60000"/>
  </r>
  <r>
    <s v="5207"/>
    <s v="CONSEJO NACIONAL DE SEGURIDAD SOCIAL"/>
    <s v="0100"/>
    <s v="FONDO GENERAL"/>
    <x v="54"/>
    <x v="54"/>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1350000"/>
    <n v="2000000"/>
    <n v="3350000"/>
    <n v="1609630.07"/>
    <n v="1138380.1599999999"/>
    <n v="1138380.1599999999"/>
    <n v="1138380.1599999999"/>
    <n v="1609630.07"/>
  </r>
  <r>
    <s v="5207"/>
    <s v="CONSEJO NACIONAL DE SEGURIDAD SOCIAL"/>
    <s v="0100"/>
    <s v="FONDO GENERAL"/>
    <x v="55"/>
    <x v="55"/>
    <s v="2.2"/>
    <s v="CONTRATACIÓN DE SERVICIOS"/>
    <s v="2.2.8"/>
    <s v="OTROS SERVICIOS NO INCLUIDOS EN CONCEPTOS ANTERIORES"/>
    <s v="2.2.8.6"/>
    <s v="Servicio de organización de eventos, festividades y actividades de entretenimiento"/>
    <s v="0001"/>
    <s v="CONSEJO NACIONAL DE LA SEGURIDAD SOCIAL -CNSS-"/>
    <s v="01"/>
    <s v="Acciones comunes"/>
    <s v="13"/>
    <s v="Regulación del sistema dominicano de seguridad social"/>
    <n v="6585000"/>
    <n v="3300000"/>
    <n v="9885000"/>
    <n v="6509005.1299999999"/>
    <n v="6009006.0899999999"/>
    <n v="6009006.0899999999"/>
    <n v="5994256.0899999999"/>
    <n v="6509005.1399999997"/>
  </r>
  <r>
    <s v="5207"/>
    <s v="CONSEJO NACIONAL DE SEGURIDAD SOCIAL"/>
    <s v="0100"/>
    <s v="FONDO GENERAL"/>
    <x v="56"/>
    <x v="56"/>
    <s v="2.2"/>
    <s v="CONTRATACIÓN DE SERVICIOS"/>
    <s v="2.2.8"/>
    <s v="OTROS SERVICIOS NO INCLUIDOS EN CONCEPTOS ANTERIORES"/>
    <s v="2.2.8.6"/>
    <s v="Servicio de organización de eventos, festividades y actividades de entretenimiento"/>
    <s v="0001"/>
    <s v="CONSEJO NACIONAL DE LA SEGURIDAD SOCIAL -CNSS-"/>
    <s v="01"/>
    <s v="Acciones comunes"/>
    <s v="13"/>
    <s v="Regulación del sistema dominicano de seguridad social"/>
    <n v="0"/>
    <n v="300000"/>
    <n v="300000"/>
    <n v="0"/>
    <n v="0"/>
    <n v="0"/>
    <n v="0"/>
    <n v="0"/>
  </r>
  <r>
    <s v="5207"/>
    <s v="CONSEJO NACIONAL DE SEGURIDAD SOCIAL"/>
    <s v="0100"/>
    <s v="FONDO GENERAL"/>
    <x v="57"/>
    <x v="57"/>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80000"/>
    <n v="0"/>
    <n v="80000"/>
    <n v="0"/>
    <n v="0"/>
    <n v="0"/>
    <n v="0"/>
    <n v="0"/>
  </r>
  <r>
    <s v="5207"/>
    <s v="CONSEJO NACIONAL DE SEGURIDAD SOCIAL"/>
    <s v="0100"/>
    <s v="FONDO GENERAL"/>
    <x v="58"/>
    <x v="58"/>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645050"/>
    <n v="1000000"/>
    <n v="1645050"/>
    <n v="1053540"/>
    <n v="531000"/>
    <n v="531000"/>
    <n v="467280"/>
    <n v="1053540"/>
  </r>
  <r>
    <s v="5207"/>
    <s v="CONSEJO NACIONAL DE SEGURIDAD SOCIAL"/>
    <s v="0100"/>
    <s v="FONDO GENERAL"/>
    <x v="59"/>
    <x v="59"/>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3754950"/>
    <n v="100000"/>
    <n v="3854950"/>
    <n v="2733105.74"/>
    <n v="1597112.56"/>
    <n v="1597112.56"/>
    <n v="1547112.56"/>
    <n v="2733105.74"/>
  </r>
  <r>
    <s v="5207"/>
    <s v="CONSEJO NACIONAL DE SEGURIDAD SOCIAL"/>
    <s v="0100"/>
    <s v="FONDO GENERAL"/>
    <x v="60"/>
    <x v="60"/>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800000"/>
    <n v="0"/>
    <n v="800000"/>
    <n v="0"/>
    <n v="0"/>
    <n v="0"/>
    <n v="0"/>
    <n v="0"/>
  </r>
  <r>
    <s v="5207"/>
    <s v="CONSEJO NACIONAL DE SEGURIDAD SOCIAL"/>
    <s v="0100"/>
    <s v="FONDO GENERAL"/>
    <x v="61"/>
    <x v="61"/>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8069371"/>
    <n v="506000"/>
    <n v="8575371"/>
    <n v="8047250"/>
    <n v="435650"/>
    <n v="435650"/>
    <n v="435650"/>
    <n v="8050250"/>
  </r>
  <r>
    <s v="5207"/>
    <s v="CONSEJO NACIONAL DE SEGURIDAD SOCIAL"/>
    <s v="0100"/>
    <s v="FONDO GENERAL"/>
    <x v="61"/>
    <x v="61"/>
    <s v="2.2"/>
    <s v="CONTRATACIÓN DE SERVICIOS"/>
    <s v="2.2.8"/>
    <s v="OTROS SERVICIOS NO INCLUIDOS EN CONCEPTOS ANTERIORES"/>
    <s v="2.2.8.7"/>
    <s v="Servicios Técnicos y Profesionales"/>
    <s v="0001"/>
    <s v="CONSEJO NACIONAL DE LA SEGURIDAD SOCIAL -CNSS-"/>
    <s v="03"/>
    <s v="Empresas administradoras de riesgos reciben servicios de evaluación, calificación y notificación del grado de discapacidad"/>
    <s v="13"/>
    <s v="Regulación del sistema dominicano de seguridad social"/>
    <n v="3534100"/>
    <n v="18000000"/>
    <n v="21534100"/>
    <n v="21534000"/>
    <n v="8184250"/>
    <n v="8184250"/>
    <n v="8096750"/>
    <n v="21534000"/>
  </r>
  <r>
    <s v="5207"/>
    <s v="CONSEJO NACIONAL DE SEGURIDAD SOCIAL"/>
    <s v="0100"/>
    <s v="FONDO GENERAL"/>
    <x v="62"/>
    <x v="62"/>
    <s v="2.2"/>
    <s v="CONTRATACIÓN DE SERVICIOS"/>
    <s v="2.2.8"/>
    <s v="OTROS SERVICIOS NO INCLUIDOS EN CONCEPTOS ANTERIORES"/>
    <s v="2.2.8.8"/>
    <s v="Impuestos, derechos y tasas"/>
    <s v="0001"/>
    <s v="CONSEJO NACIONAL DE LA SEGURIDAD SOCIAL -CNSS-"/>
    <s v="01"/>
    <s v="Acciones comunes"/>
    <s v="13"/>
    <s v="Regulación del sistema dominicano de seguridad social"/>
    <n v="126000"/>
    <n v="0"/>
    <n v="126000"/>
    <n v="0"/>
    <n v="0"/>
    <n v="0"/>
    <n v="0"/>
    <n v="0"/>
  </r>
  <r>
    <s v="5207"/>
    <s v="CONSEJO NACIONAL DE SEGURIDAD SOCIAL"/>
    <s v="0100"/>
    <s v="FONDO GENERAL"/>
    <x v="63"/>
    <x v="63"/>
    <s v="2.2"/>
    <s v="CONTRATACIÓN DE SERVICIOS"/>
    <s v="2.2.9"/>
    <s v="OTRAS CONTRATACIONES DE SERVICIOS"/>
    <s v="2.2.9.1"/>
    <s v="Otras contrataciones de servicios"/>
    <s v="0001"/>
    <s v="CONSEJO NACIONAL DE LA SEGURIDAD SOCIAL -CNSS-"/>
    <s v="01"/>
    <s v="Acciones comunes"/>
    <s v="13"/>
    <s v="Regulación del sistema dominicano de seguridad social"/>
    <n v="3500000"/>
    <n v="0"/>
    <n v="3500000"/>
    <n v="3574340.36"/>
    <n v="724780.07"/>
    <n v="724780.07"/>
    <n v="724780.07"/>
    <n v="3574340.36"/>
  </r>
  <r>
    <s v="5207"/>
    <s v="CONSEJO NACIONAL DE SEGURIDAD SOCIAL"/>
    <s v="0100"/>
    <s v="FONDO GENERAL"/>
    <x v="64"/>
    <x v="64"/>
    <s v="2.2"/>
    <s v="CONTRATACIÓN DE SERVICIOS"/>
    <s v="2.2.9"/>
    <s v="OTRAS CONTRATACIONES DE SERVICIOS"/>
    <s v="2.2.9.2"/>
    <s v="Servicios de alimentación"/>
    <s v="0001"/>
    <s v="CONSEJO NACIONAL DE LA SEGURIDAD SOCIAL -CNSS-"/>
    <s v="01"/>
    <s v="Acciones comunes"/>
    <s v="13"/>
    <s v="Regulación del sistema dominicano de seguridad social"/>
    <n v="4800000"/>
    <n v="0"/>
    <n v="4800000"/>
    <n v="4640706.43"/>
    <n v="640706.43000000005"/>
    <n v="640706.43000000005"/>
    <n v="640706.43000000005"/>
    <n v="4640706.43"/>
  </r>
  <r>
    <s v="5207"/>
    <s v="CONSEJO NACIONAL DE SEGURIDAD SOCIAL"/>
    <s v="0100"/>
    <s v="FONDO GENERAL"/>
    <x v="65"/>
    <x v="65"/>
    <s v="2.2"/>
    <s v="CONTRATACIÓN DE SERVICIOS"/>
    <s v="2.2.9"/>
    <s v="OTRAS CONTRATACIONES DE SERVICIOS"/>
    <s v="2.2.9.2"/>
    <s v="Servicios de alimentación"/>
    <s v="0001"/>
    <s v="CONSEJO NACIONAL DE LA SEGURIDAD SOCIAL -CNSS-"/>
    <s v="01"/>
    <s v="Acciones comunes"/>
    <s v="13"/>
    <s v="Regulación del sistema dominicano de seguridad social"/>
    <n v="2000000"/>
    <n v="0"/>
    <n v="2000000"/>
    <n v="1560863.5"/>
    <n v="436464.3"/>
    <n v="436464.3"/>
    <n v="380479.2"/>
    <n v="1560863.5"/>
  </r>
  <r>
    <s v="5207"/>
    <s v="CONSEJO NACIONAL DE SEGURIDAD SOCIAL"/>
    <s v="0100"/>
    <s v="FONDO GENERAL"/>
    <x v="66"/>
    <x v="66"/>
    <s v="2.3"/>
    <s v="MATERIALES Y SUMINISTROS"/>
    <s v="2.3.1"/>
    <s v="ALIMENTOS Y PRODUCTOS AGROFORESTALES"/>
    <s v="2.3.1.1"/>
    <s v="Alimentos y bebidas para personas"/>
    <s v="0001"/>
    <s v="CONSEJO NACIONAL DE LA SEGURIDAD SOCIAL -CNSS-"/>
    <s v="01"/>
    <s v="Acciones comunes"/>
    <s v="13"/>
    <s v="Regulación del sistema dominicano de seguridad social"/>
    <n v="400000"/>
    <n v="300000"/>
    <n v="700000"/>
    <n v="704807.12"/>
    <n v="444808.53"/>
    <n v="444808.53"/>
    <n v="444808.53"/>
    <n v="717733.84"/>
  </r>
  <r>
    <s v="5207"/>
    <s v="CONSEJO NACIONAL DE SEGURIDAD SOCIAL"/>
    <s v="0100"/>
    <s v="FONDO GENERAL"/>
    <x v="67"/>
    <x v="67"/>
    <s v="2.3"/>
    <s v="MATERIALES Y SUMINISTROS"/>
    <s v="2.3.1"/>
    <s v="ALIMENTOS Y PRODUCTOS AGROFORESTALES"/>
    <s v="2.3.1.3"/>
    <s v="Productos agroforestales y pecuarios"/>
    <s v="0001"/>
    <s v="CONSEJO NACIONAL DE LA SEGURIDAD SOCIAL -CNSS-"/>
    <s v="01"/>
    <s v="Acciones comunes"/>
    <s v="13"/>
    <s v="Regulación del sistema dominicano de seguridad social"/>
    <n v="148550"/>
    <n v="450000"/>
    <n v="598550"/>
    <n v="325682.14"/>
    <n v="120682.03"/>
    <n v="120682.03"/>
    <n v="120682.03"/>
    <n v="336173.5"/>
  </r>
  <r>
    <s v="5207"/>
    <s v="CONSEJO NACIONAL DE SEGURIDAD SOCIAL"/>
    <s v="0100"/>
    <s v="FONDO GENERAL"/>
    <x v="68"/>
    <x v="68"/>
    <s v="2.3"/>
    <s v="MATERIALES Y SUMINISTROS"/>
    <s v="2.3.2"/>
    <s v="TEXTILES Y VESTUARIOS"/>
    <s v="2.3.2.2"/>
    <s v="Acabados textiles"/>
    <s v="0001"/>
    <s v="CONSEJO NACIONAL DE LA SEGURIDAD SOCIAL -CNSS-"/>
    <s v="01"/>
    <s v="Acciones comunes"/>
    <s v="13"/>
    <s v="Regulación del sistema dominicano de seguridad social"/>
    <n v="209000"/>
    <n v="50000"/>
    <n v="259000"/>
    <n v="217579.97"/>
    <n v="217579.97"/>
    <n v="217579.97"/>
    <n v="212400"/>
    <n v="218659.97"/>
  </r>
  <r>
    <s v="5207"/>
    <s v="CONSEJO NACIONAL DE SEGURIDAD SOCIAL"/>
    <s v="0100"/>
    <s v="FONDO GENERAL"/>
    <x v="69"/>
    <x v="69"/>
    <s v="2.3"/>
    <s v="MATERIALES Y SUMINISTROS"/>
    <s v="2.3.2"/>
    <s v="TEXTILES Y VESTUARIOS"/>
    <s v="2.3.2.3"/>
    <s v="Prendas y accesorios de vestir"/>
    <s v="0001"/>
    <s v="CONSEJO NACIONAL DE LA SEGURIDAD SOCIAL -CNSS-"/>
    <s v="01"/>
    <s v="Acciones comunes"/>
    <s v="13"/>
    <s v="Regulación del sistema dominicano de seguridad social"/>
    <n v="-75000"/>
    <n v="300000"/>
    <n v="225000"/>
    <n v="220070"/>
    <n v="69620"/>
    <n v="69620"/>
    <n v="69620"/>
    <n v="220070"/>
  </r>
  <r>
    <s v="5207"/>
    <s v="CONSEJO NACIONAL DE SEGURIDAD SOCIAL"/>
    <s v="0100"/>
    <s v="FONDO GENERAL"/>
    <x v="70"/>
    <x v="70"/>
    <s v="2.3"/>
    <s v="MATERIALES Y SUMINISTROS"/>
    <s v="2.3.3"/>
    <s v="PAPEL, CARTÓN E IMPRESOS"/>
    <s v="2.3.3.1"/>
    <s v="Papel de escritorio"/>
    <s v="0001"/>
    <s v="CONSEJO NACIONAL DE LA SEGURIDAD SOCIAL -CNSS-"/>
    <s v="01"/>
    <s v="Acciones comunes"/>
    <s v="13"/>
    <s v="Regulación del sistema dominicano de seguridad social"/>
    <n v="300000"/>
    <n v="0"/>
    <n v="300000"/>
    <n v="1"/>
    <n v="1"/>
    <n v="1"/>
    <n v="1"/>
    <n v="16744.2"/>
  </r>
  <r>
    <s v="5207"/>
    <s v="CONSEJO NACIONAL DE SEGURIDAD SOCIAL"/>
    <s v="0100"/>
    <s v="FONDO GENERAL"/>
    <x v="71"/>
    <x v="71"/>
    <s v="2.3"/>
    <s v="MATERIALES Y SUMINISTROS"/>
    <s v="2.3.3"/>
    <s v="PAPEL, CARTÓN E IMPRESOS"/>
    <s v="2.3.3.2"/>
    <s v="Papel y cartón"/>
    <s v="0001"/>
    <s v="CONSEJO NACIONAL DE LA SEGURIDAD SOCIAL -CNSS-"/>
    <s v="01"/>
    <s v="Acciones comunes"/>
    <s v="13"/>
    <s v="Regulación del sistema dominicano de seguridad social"/>
    <n v="1337950"/>
    <n v="550000"/>
    <n v="1887950"/>
    <n v="1721620.18"/>
    <n v="1682001.68"/>
    <n v="1682001.68"/>
    <n v="1682001.68"/>
    <n v="1794169.5"/>
  </r>
  <r>
    <s v="5207"/>
    <s v="CONSEJO NACIONAL DE SEGURIDAD SOCIAL"/>
    <s v="0100"/>
    <s v="FONDO GENERAL"/>
    <x v="72"/>
    <x v="72"/>
    <s v="2.3"/>
    <s v="MATERIALES Y SUMINISTROS"/>
    <s v="2.3.3"/>
    <s v="PAPEL, CARTÓN E IMPRESOS"/>
    <s v="2.3.3.4"/>
    <s v="Libros, revistas y periódicos"/>
    <s v="0001"/>
    <s v="CONSEJO NACIONAL DE LA SEGURIDAD SOCIAL -CNSS-"/>
    <s v="01"/>
    <s v="Acciones comunes"/>
    <s v="13"/>
    <s v="Regulación del sistema dominicano de seguridad social"/>
    <n v="0"/>
    <n v="50000"/>
    <n v="50000"/>
    <n v="40050"/>
    <n v="40050"/>
    <n v="40050"/>
    <n v="40050"/>
    <n v="40050"/>
  </r>
  <r>
    <s v="5207"/>
    <s v="CONSEJO NACIONAL DE SEGURIDAD SOCIAL"/>
    <s v="0100"/>
    <s v="FONDO GENERAL"/>
    <x v="73"/>
    <x v="73"/>
    <s v="2.3"/>
    <s v="MATERIALES Y SUMINISTROS"/>
    <s v="2.3.4"/>
    <s v="PRODUCTOS FARMACÉUTICOS"/>
    <s v="2.3.4.1"/>
    <s v="Productos medicinales para uso humano"/>
    <s v="0001"/>
    <s v="CONSEJO NACIONAL DE LA SEGURIDAD SOCIAL -CNSS-"/>
    <s v="01"/>
    <s v="Acciones comunes"/>
    <s v="13"/>
    <s v="Regulación del sistema dominicano de seguridad social"/>
    <n v="0"/>
    <n v="30000"/>
    <n v="30000"/>
    <n v="0"/>
    <n v="0"/>
    <n v="0"/>
    <n v="0"/>
    <n v="0"/>
  </r>
  <r>
    <s v="5207"/>
    <s v="CONSEJO NACIONAL DE SEGURIDAD SOCIAL"/>
    <s v="0100"/>
    <s v="FONDO GENERAL"/>
    <x v="74"/>
    <x v="74"/>
    <s v="2.3"/>
    <s v="MATERIALES Y SUMINISTROS"/>
    <s v="2.3.5"/>
    <s v="CUERO, CAUCHO Y PLÁSTICO"/>
    <s v="2.3.5.3"/>
    <s v="Llantas y neumáticos"/>
    <s v="0001"/>
    <s v="CONSEJO NACIONAL DE LA SEGURIDAD SOCIAL -CNSS-"/>
    <s v="01"/>
    <s v="Acciones comunes"/>
    <s v="13"/>
    <s v="Regulación del sistema dominicano de seguridad social"/>
    <n v="0"/>
    <n v="300000"/>
    <n v="300000"/>
    <n v="256817.3"/>
    <n v="256817.28"/>
    <n v="256817.28"/>
    <n v="256817.28"/>
    <n v="256817.31"/>
  </r>
  <r>
    <s v="5207"/>
    <s v="CONSEJO NACIONAL DE SEGURIDAD SOCIAL"/>
    <s v="0100"/>
    <s v="FONDO GENERAL"/>
    <x v="75"/>
    <x v="75"/>
    <s v="2.3"/>
    <s v="MATERIALES Y SUMINISTROS"/>
    <s v="2.3.5"/>
    <s v="CUERO, CAUCHO Y PLÁSTICO"/>
    <s v="2.3.5.5"/>
    <s v="Plástico"/>
    <s v="0001"/>
    <s v="CONSEJO NACIONAL DE LA SEGURIDAD SOCIAL -CNSS-"/>
    <s v="01"/>
    <s v="Acciones comunes"/>
    <s v="13"/>
    <s v="Regulación del sistema dominicano de seguridad social"/>
    <n v="6200"/>
    <n v="0"/>
    <n v="6200"/>
    <n v="0"/>
    <n v="0"/>
    <n v="0"/>
    <n v="0"/>
    <n v="6200"/>
  </r>
  <r>
    <s v="5207"/>
    <s v="CONSEJO NACIONAL DE SEGURIDAD SOCIAL"/>
    <s v="0100"/>
    <s v="FONDO GENERAL"/>
    <x v="76"/>
    <x v="76"/>
    <s v="2.3"/>
    <s v="MATERIALES Y SUMINISTROS"/>
    <s v="2.3.6"/>
    <s v="PRODUCTOS DE MINERALES, METÁLICOS Y NO METÁLICOS"/>
    <s v="2.3.6.3"/>
    <s v="Productos metálicos y sus derivados"/>
    <s v="0001"/>
    <s v="CONSEJO NACIONAL DE LA SEGURIDAD SOCIAL -CNSS-"/>
    <s v="01"/>
    <s v="Acciones comunes"/>
    <s v="13"/>
    <s v="Regulación del sistema dominicano de seguridad social"/>
    <n v="43800"/>
    <n v="10000"/>
    <n v="53800"/>
    <n v="15219.64"/>
    <n v="15219.64"/>
    <n v="15219.64"/>
    <n v="15219.64"/>
    <n v="16419.64"/>
  </r>
  <r>
    <s v="5207"/>
    <s v="CONSEJO NACIONAL DE SEGURIDAD SOCIAL"/>
    <s v="0100"/>
    <s v="FONDO GENERAL"/>
    <x v="77"/>
    <x v="77"/>
    <s v="2.3"/>
    <s v="MATERIALES Y SUMINISTROS"/>
    <s v="2.3.6"/>
    <s v="PRODUCTOS DE MINERALES, METÁLICOS Y NO METÁLICOS"/>
    <s v="2.3.6.3"/>
    <s v="Productos metálicos y sus derivados"/>
    <s v="0001"/>
    <s v="CONSEJO NACIONAL DE LA SEGURIDAD SOCIAL -CNSS-"/>
    <s v="01"/>
    <s v="Acciones comunes"/>
    <s v="13"/>
    <s v="Regulación del sistema dominicano de seguridad social"/>
    <n v="0"/>
    <n v="10000"/>
    <n v="10000"/>
    <n v="0"/>
    <n v="0"/>
    <n v="0"/>
    <n v="0"/>
    <n v="2000"/>
  </r>
  <r>
    <s v="5207"/>
    <s v="CONSEJO NACIONAL DE SEGURIDAD SOCIAL"/>
    <s v="0100"/>
    <s v="FONDO GENERAL"/>
    <x v="78"/>
    <x v="78"/>
    <s v="2.3"/>
    <s v="MATERIALES Y SUMINISTROS"/>
    <s v="2.3.7"/>
    <s v="COMBUSTIBLES, LUBRICANTES, PRODUCTOS QUÍMICOS Y CONEXOS"/>
    <s v="2.3.7.1"/>
    <s v="Combustibles y lubricantes"/>
    <s v="0001"/>
    <s v="CONSEJO NACIONAL DE LA SEGURIDAD SOCIAL -CNSS-"/>
    <s v="01"/>
    <s v="Acciones comunes"/>
    <s v="13"/>
    <s v="Regulación del sistema dominicano de seguridad social"/>
    <n v="0"/>
    <n v="8100000"/>
    <n v="8100000"/>
    <n v="4600000"/>
    <n v="4600000"/>
    <n v="4600000"/>
    <n v="4600000"/>
    <n v="4600000"/>
  </r>
  <r>
    <s v="5207"/>
    <s v="CONSEJO NACIONAL DE SEGURIDAD SOCIAL"/>
    <s v="0100"/>
    <s v="FONDO GENERAL"/>
    <x v="79"/>
    <x v="79"/>
    <s v="2.3"/>
    <s v="MATERIALES Y SUMINISTROS"/>
    <s v="2.3.7"/>
    <s v="COMBUSTIBLES, LUBRICANTES, PRODUCTOS QUÍMICOS Y CONEXOS"/>
    <s v="2.3.7.1"/>
    <s v="Combustibles y lubricantes"/>
    <s v="0001"/>
    <s v="CONSEJO NACIONAL DE LA SEGURIDAD SOCIAL -CNSS-"/>
    <s v="01"/>
    <s v="Acciones comunes"/>
    <s v="13"/>
    <s v="Regulación del sistema dominicano de seguridad social"/>
    <n v="0"/>
    <n v="350000"/>
    <n v="350000"/>
    <n v="0"/>
    <n v="0"/>
    <n v="0"/>
    <n v="0"/>
    <n v="0"/>
  </r>
  <r>
    <s v="5207"/>
    <s v="CONSEJO NACIONAL DE SEGURIDAD SOCIAL"/>
    <s v="0100"/>
    <s v="FONDO GENERAL"/>
    <x v="80"/>
    <x v="80"/>
    <s v="2.3"/>
    <s v="MATERIALES Y SUMINISTROS"/>
    <s v="2.3.7"/>
    <s v="COMBUSTIBLES, LUBRICANTES, PRODUCTOS QUÍMICOS Y CONEXOS"/>
    <s v="2.3.7.2"/>
    <s v="Productos químicos y conexos"/>
    <s v="0001"/>
    <s v="CONSEJO NACIONAL DE LA SEGURIDAD SOCIAL -CNSS-"/>
    <s v="01"/>
    <s v="Acciones comunes"/>
    <s v="13"/>
    <s v="Regulación del sistema dominicano de seguridad social"/>
    <n v="10000"/>
    <n v="0"/>
    <n v="10000"/>
    <n v="0"/>
    <n v="0"/>
    <n v="0"/>
    <n v="0"/>
    <n v="0"/>
  </r>
  <r>
    <s v="5207"/>
    <s v="CONSEJO NACIONAL DE SEGURIDAD SOCIAL"/>
    <s v="0100"/>
    <s v="FONDO GENERAL"/>
    <x v="81"/>
    <x v="81"/>
    <s v="2.3"/>
    <s v="MATERIALES Y SUMINISTROS"/>
    <s v="2.3.7"/>
    <s v="COMBUSTIBLES, LUBRICANTES, PRODUCTOS QUÍMICOS Y CONEXOS"/>
    <s v="2.3.7.2"/>
    <s v="Productos químicos y conexos"/>
    <s v="0001"/>
    <s v="CONSEJO NACIONAL DE LA SEGURIDAD SOCIAL -CNSS-"/>
    <s v="01"/>
    <s v="Acciones comunes"/>
    <s v="13"/>
    <s v="Regulación del sistema dominicano de seguridad social"/>
    <n v="-25000"/>
    <n v="100000"/>
    <n v="75000"/>
    <n v="0"/>
    <n v="0"/>
    <n v="0"/>
    <n v="0"/>
    <n v="0"/>
  </r>
  <r>
    <s v="5207"/>
    <s v="CONSEJO NACIONAL DE SEGURIDAD SOCIAL"/>
    <s v="0100"/>
    <s v="FONDO GENERAL"/>
    <x v="82"/>
    <x v="82"/>
    <s v="2.3"/>
    <s v="MATERIALES Y SUMINISTROS"/>
    <s v="2.3.7"/>
    <s v="COMBUSTIBLES, LUBRICANTES, PRODUCTOS QUÍMICOS Y CONEXOS"/>
    <s v="2.3.7.2"/>
    <s v="Productos químicos y conexos"/>
    <s v="0001"/>
    <s v="CONSEJO NACIONAL DE LA SEGURIDAD SOCIAL -CNSS-"/>
    <s v="01"/>
    <s v="Acciones comunes"/>
    <s v="13"/>
    <s v="Regulación del sistema dominicano de seguridad social"/>
    <n v="100000"/>
    <n v="0"/>
    <n v="100000"/>
    <n v="67720.2"/>
    <n v="67720.2"/>
    <n v="67720.2"/>
    <n v="67720.2"/>
    <n v="84650.2"/>
  </r>
  <r>
    <s v="5207"/>
    <s v="CONSEJO NACIONAL DE SEGURIDAD SOCIAL"/>
    <s v="0100"/>
    <s v="FONDO GENERAL"/>
    <x v="83"/>
    <x v="83"/>
    <s v="2.3"/>
    <s v="MATERIALES Y SUMINISTROS"/>
    <s v="2.3.9"/>
    <s v="PRODUCTOS Y ÚTILES VARIOS"/>
    <s v="2.3.9.1"/>
    <s v="Útiles y materiales de limpieza e higiene"/>
    <s v="0001"/>
    <s v="CONSEJO NACIONAL DE LA SEGURIDAD SOCIAL -CNSS-"/>
    <s v="01"/>
    <s v="Acciones comunes"/>
    <s v="13"/>
    <s v="Regulación del sistema dominicano de seguridad social"/>
    <n v="750000"/>
    <n v="500000"/>
    <n v="1250000"/>
    <n v="683859.43"/>
    <n v="670953.18000000005"/>
    <n v="670953.18000000005"/>
    <n v="670953.18000000005"/>
    <n v="723041.45"/>
  </r>
  <r>
    <s v="5207"/>
    <s v="CONSEJO NACIONAL DE SEGURIDAD SOCIAL"/>
    <s v="0100"/>
    <s v="FONDO GENERAL"/>
    <x v="84"/>
    <x v="84"/>
    <s v="2.3"/>
    <s v="MATERIALES Y SUMINISTROS"/>
    <s v="2.3.9"/>
    <s v="PRODUCTOS Y ÚTILES VARIOS"/>
    <s v="2.3.9.2"/>
    <s v="Útiles  y materiales de escritorio, oficina, informática, escolares y de enseñanza"/>
    <s v="0001"/>
    <s v="CONSEJO NACIONAL DE LA SEGURIDAD SOCIAL -CNSS-"/>
    <s v="01"/>
    <s v="Acciones comunes"/>
    <s v="13"/>
    <s v="Regulación del sistema dominicano de seguridad social"/>
    <n v="4011000"/>
    <n v="1300000"/>
    <n v="5311000"/>
    <n v="3426065.44"/>
    <n v="3360752.44"/>
    <n v="3360752.44"/>
    <n v="3360752.44"/>
    <n v="3562890.46"/>
  </r>
  <r>
    <s v="5207"/>
    <s v="CONSEJO NACIONAL DE SEGURIDAD SOCIAL"/>
    <s v="0100"/>
    <s v="FONDO GENERAL"/>
    <x v="85"/>
    <x v="85"/>
    <s v="2.3"/>
    <s v="MATERIALES Y SUMINISTROS"/>
    <s v="2.3.9"/>
    <s v="PRODUCTOS Y ÚTILES VARIOS"/>
    <s v="2.3.9.3"/>
    <s v="Útiles menores médico, quirúrgicos o de laboratorio"/>
    <s v="0001"/>
    <s v="CONSEJO NACIONAL DE LA SEGURIDAD SOCIAL -CNSS-"/>
    <s v="01"/>
    <s v="Acciones comunes"/>
    <s v="13"/>
    <s v="Regulación del sistema dominicano de seguridad social"/>
    <n v="174000"/>
    <n v="250000"/>
    <n v="424000"/>
    <n v="59041.75"/>
    <n v="59041.75"/>
    <n v="59041.75"/>
    <n v="59041.75"/>
    <n v="67178.75"/>
  </r>
  <r>
    <s v="5207"/>
    <s v="CONSEJO NACIONAL DE SEGURIDAD SOCIAL"/>
    <s v="0100"/>
    <s v="FONDO GENERAL"/>
    <x v="86"/>
    <x v="86"/>
    <s v="2.3"/>
    <s v="MATERIALES Y SUMINISTROS"/>
    <s v="2.3.9"/>
    <s v="PRODUCTOS Y ÚTILES VARIOS"/>
    <s v="2.3.9.5"/>
    <s v="Útiles de cocina y comedor"/>
    <s v="0001"/>
    <s v="CONSEJO NACIONAL DE LA SEGURIDAD SOCIAL -CNSS-"/>
    <s v="01"/>
    <s v="Acciones comunes"/>
    <s v="13"/>
    <s v="Regulación del sistema dominicano de seguridad social"/>
    <n v="836000"/>
    <n v="200000"/>
    <n v="1036000"/>
    <n v="358868.24"/>
    <n v="192099.58"/>
    <n v="192099.58"/>
    <n v="1499.55"/>
    <n v="358868.44"/>
  </r>
  <r>
    <s v="5207"/>
    <s v="CONSEJO NACIONAL DE SEGURIDAD SOCIAL"/>
    <s v="0100"/>
    <s v="FONDO GENERAL"/>
    <x v="87"/>
    <x v="87"/>
    <s v="2.3"/>
    <s v="MATERIALES Y SUMINISTROS"/>
    <s v="2.3.9"/>
    <s v="PRODUCTOS Y ÚTILES VARIOS"/>
    <s v="2.3.9.6"/>
    <s v="Productos eléctricos y afines"/>
    <s v="0001"/>
    <s v="CONSEJO NACIONAL DE LA SEGURIDAD SOCIAL -CNSS-"/>
    <s v="01"/>
    <s v="Acciones comunes"/>
    <s v="13"/>
    <s v="Regulación del sistema dominicano de seguridad social"/>
    <n v="0"/>
    <n v="1175000"/>
    <n v="1175000"/>
    <n v="1162399.74"/>
    <n v="518169.86"/>
    <n v="518169.86"/>
    <n v="518169.86"/>
    <n v="1183876.74"/>
  </r>
  <r>
    <s v="5207"/>
    <s v="CONSEJO NACIONAL DE SEGURIDAD SOCIAL"/>
    <s v="0100"/>
    <s v="FONDO GENERAL"/>
    <x v="88"/>
    <x v="88"/>
    <s v="2.3"/>
    <s v="MATERIALES Y SUMINISTROS"/>
    <s v="2.3.9"/>
    <s v="PRODUCTOS Y ÚTILES VARIOS"/>
    <s v="2.3.9.8"/>
    <s v="Repuestos y accesorios menores"/>
    <s v="0001"/>
    <s v="CONSEJO NACIONAL DE LA SEGURIDAD SOCIAL -CNSS-"/>
    <s v="01"/>
    <s v="Acciones comunes"/>
    <s v="13"/>
    <s v="Regulación del sistema dominicano de seguridad social"/>
    <n v="60000"/>
    <n v="0"/>
    <n v="60000"/>
    <n v="32070.04"/>
    <n v="32070.04"/>
    <n v="32070.04"/>
    <n v="32070.04"/>
    <n v="59770.04"/>
  </r>
  <r>
    <s v="5207"/>
    <s v="CONSEJO NACIONAL DE SEGURIDAD SOCIAL"/>
    <s v="0100"/>
    <s v="FONDO GENERAL"/>
    <x v="89"/>
    <x v="89"/>
    <s v="2.3"/>
    <s v="MATERIALES Y SUMINISTROS"/>
    <s v="2.3.9"/>
    <s v="PRODUCTOS Y ÚTILES VARIOS"/>
    <s v="2.3.9.8"/>
    <s v="Repuestos y accesorios menores"/>
    <s v="0001"/>
    <s v="CONSEJO NACIONAL DE LA SEGURIDAD SOCIAL -CNSS-"/>
    <s v="01"/>
    <s v="Acciones comunes"/>
    <s v="13"/>
    <s v="Regulación del sistema dominicano de seguridad social"/>
    <n v="75000"/>
    <n v="0"/>
    <n v="75000"/>
    <n v="73609.100000000006"/>
    <n v="73609.100000000006"/>
    <n v="73609.100000000006"/>
    <n v="73609.100000000006"/>
    <n v="73609.100000000006"/>
  </r>
  <r>
    <s v="5207"/>
    <s v="CONSEJO NACIONAL DE SEGURIDAD SOCIAL"/>
    <s v="0100"/>
    <s v="FONDO GENERAL"/>
    <x v="90"/>
    <x v="90"/>
    <s v="2.3"/>
    <s v="MATERIALES Y SUMINISTROS"/>
    <s v="2.3.9"/>
    <s v="PRODUCTOS Y ÚTILES VARIOS"/>
    <s v="2.3.9.9"/>
    <s v="Productos y útiles varios no identificados precedentemente (n.i.p.)"/>
    <s v="0001"/>
    <s v="CONSEJO NACIONAL DE LA SEGURIDAD SOCIAL -CNSS-"/>
    <s v="01"/>
    <s v="Acciones comunes"/>
    <s v="13"/>
    <s v="Regulación del sistema dominicano de seguridad social"/>
    <n v="100000"/>
    <n v="100000"/>
    <n v="200000"/>
    <n v="0"/>
    <n v="0"/>
    <n v="0"/>
    <n v="0"/>
    <n v="0"/>
  </r>
  <r>
    <s v="5207"/>
    <s v="CONSEJO NACIONAL DE SEGURIDAD SOCIAL"/>
    <s v="0100"/>
    <s v="FONDO GENERAL"/>
    <x v="91"/>
    <x v="91"/>
    <s v="2.3"/>
    <s v="MATERIALES Y SUMINISTROS"/>
    <s v="2.3.9"/>
    <s v="PRODUCTOS Y ÚTILES VARIOS"/>
    <s v="2.3.9.9"/>
    <s v="Productos y útiles varios no identificados precedentemente (n.i.p.)"/>
    <s v="0001"/>
    <s v="CONSEJO NACIONAL DE LA SEGURIDAD SOCIAL -CNSS-"/>
    <s v="01"/>
    <s v="Acciones comunes"/>
    <s v="13"/>
    <s v="Regulación del sistema dominicano de seguridad social"/>
    <n v="32000"/>
    <n v="0"/>
    <n v="32000"/>
    <n v="118795.32"/>
    <n v="118795.32"/>
    <n v="118795.32"/>
    <n v="118795.32"/>
    <n v="118795.32"/>
  </r>
  <r>
    <s v="5207"/>
    <s v="CONSEJO NACIONAL DE SEGURIDAD SOCIAL"/>
    <s v="0100"/>
    <s v="FONDO GENERAL"/>
    <x v="92"/>
    <x v="92"/>
    <s v="2.3"/>
    <s v="MATERIALES Y SUMINISTROS"/>
    <s v="2.3.9"/>
    <s v="PRODUCTOS Y ÚTILES VARIOS"/>
    <s v="2.3.9.9"/>
    <s v="Productos y útiles varios no identificados precedentemente (n.i.p.)"/>
    <s v="0001"/>
    <s v="CONSEJO NACIONAL DE LA SEGURIDAD SOCIAL -CNSS-"/>
    <s v="01"/>
    <s v="Acciones comunes"/>
    <s v="13"/>
    <s v="Regulación del sistema dominicano de seguridad social"/>
    <n v="300879.96000000002"/>
    <n v="142000"/>
    <n v="442879.96"/>
    <n v="235044.2"/>
    <n v="234984.2"/>
    <n v="234984.2"/>
    <n v="231444.2"/>
    <n v="241044.2"/>
  </r>
  <r>
    <s v="5207"/>
    <s v="CONSEJO NACIONAL DE SEGURIDAD SOCIAL"/>
    <s v="0100"/>
    <s v="FONDO GENERAL"/>
    <x v="93"/>
    <x v="93"/>
    <s v="2.4"/>
    <s v="TRANSFERENCIAS CORRIENTES"/>
    <s v="2.4.1"/>
    <s v="TRANSFERENCIAS CORRIENTES AL SECTOR PRIVADO"/>
    <s v="2.4.1.2"/>
    <s v="Ayudas y donaciones a personas"/>
    <s v="0001"/>
    <s v="CONSEJO NACIONAL DE LA SEGURIDAD SOCIAL -CNSS-"/>
    <s v="00"/>
    <s v="Acciones que no generan producción"/>
    <s v="98"/>
    <s v="AdminIstración de contribuciones especiales"/>
    <n v="0"/>
    <n v="100000"/>
    <n v="100000"/>
    <n v="0"/>
    <n v="0"/>
    <n v="0"/>
    <n v="0"/>
    <n v="0"/>
  </r>
  <r>
    <s v="5207"/>
    <s v="CONSEJO NACIONAL DE SEGURIDAD SOCIAL"/>
    <s v="0100"/>
    <s v="FONDO GENERAL"/>
    <x v="94"/>
    <x v="94"/>
    <s v="2.4"/>
    <s v="TRANSFERENCIAS CORRIENTES"/>
    <s v="2.4.1"/>
    <s v="TRANSFERENCIAS CORRIENTES AL SECTOR PRIVADO"/>
    <s v="2.4.1.6"/>
    <s v="Transferencias corrientes a asociaciones sin fines de lucro y partidos políticos"/>
    <s v="0001"/>
    <s v="CONSEJO NACIONAL DE LA SEGURIDAD SOCIAL -CNSS-"/>
    <s v="00"/>
    <s v="Acciones que no generan producción"/>
    <s v="98"/>
    <s v="AdminIstración de contribuciones especiales"/>
    <n v="0"/>
    <n v="100000"/>
    <n v="100000"/>
    <n v="150000"/>
    <n v="150000"/>
    <n v="150000"/>
    <n v="100000"/>
    <n v="150000"/>
  </r>
  <r>
    <s v="5207"/>
    <s v="CONSEJO NACIONAL DE SEGURIDAD SOCIAL"/>
    <s v="0100"/>
    <s v="FONDO GENERAL"/>
    <x v="95"/>
    <x v="95"/>
    <s v="2.4"/>
    <s v="TRANSFERENCIAS CORRIENTES"/>
    <s v="2.4.7"/>
    <s v="TRANSFERENCIAS CORRIENTES AL SECTOR EXTERNO"/>
    <s v="2.4.7.2"/>
    <s v="Transferencias corrientes a organismos internacionales"/>
    <s v="0001"/>
    <s v="CONSEJO NACIONAL DE LA SEGURIDAD SOCIAL -CNSS-"/>
    <s v="00"/>
    <s v="Acciones que no generan producción"/>
    <s v="98"/>
    <s v="AdminIstración de contribuciones especiales"/>
    <n v="1000000"/>
    <n v="1700000"/>
    <n v="2700000"/>
    <n v="1402181.02"/>
    <n v="1402181.02"/>
    <n v="1402181.02"/>
    <n v="1402181.02"/>
    <n v="1402181.02"/>
  </r>
  <r>
    <s v="5207"/>
    <s v="CONSEJO NACIONAL DE SEGURIDAD SOCIAL"/>
    <s v="0100"/>
    <s v="FONDO GENERAL"/>
    <x v="96"/>
    <x v="96"/>
    <s v="2.6"/>
    <s v="BIENES MUEBLES, INMUEBLES E INTANGIBLES"/>
    <s v="2.6.1"/>
    <s v="MOBILIARIO Y EQUIPO"/>
    <s v="2.6.1.1"/>
    <s v="Muebles, equipos de oficina y estantería"/>
    <s v="0001"/>
    <s v="CONSEJO NACIONAL DE LA SEGURIDAD SOCIAL -CNSS-"/>
    <s v="01"/>
    <s v="Acciones comunes"/>
    <s v="13"/>
    <s v="Regulación del sistema dominicano de seguridad social"/>
    <n v="2005000"/>
    <n v="100000"/>
    <n v="2105000"/>
    <n v="270408.33"/>
    <n v="257428.33"/>
    <n v="257428.33"/>
    <n v="257428.33"/>
    <n v="270408.33"/>
  </r>
  <r>
    <s v="5207"/>
    <s v="CONSEJO NACIONAL DE SEGURIDAD SOCIAL"/>
    <s v="0100"/>
    <s v="FONDO GENERAL"/>
    <x v="97"/>
    <x v="97"/>
    <s v="2.6"/>
    <s v="BIENES MUEBLES, INMUEBLES E INTANGIBLES"/>
    <s v="2.6.1"/>
    <s v="MOBILIARIO Y EQUIPO"/>
    <s v="2.6.1.3"/>
    <s v="Equipos de tecnología de la información y comunicación"/>
    <s v="0001"/>
    <s v="CONSEJO NACIONAL DE LA SEGURIDAD SOCIAL -CNSS-"/>
    <s v="01"/>
    <s v="Acciones comunes"/>
    <s v="13"/>
    <s v="Regulación del sistema dominicano de seguridad social"/>
    <n v="3300000"/>
    <n v="100000"/>
    <n v="3400000"/>
    <n v="515868.08"/>
    <n v="0"/>
    <n v="0"/>
    <n v="0"/>
    <n v="515868.08"/>
  </r>
  <r>
    <s v="5207"/>
    <s v="CONSEJO NACIONAL DE SEGURIDAD SOCIAL"/>
    <s v="0100"/>
    <s v="FONDO GENERAL"/>
    <x v="98"/>
    <x v="98"/>
    <s v="2.6"/>
    <s v="BIENES MUEBLES, INMUEBLES E INTANGIBLES"/>
    <s v="2.6.1"/>
    <s v="MOBILIARIO Y EQUIPO"/>
    <s v="2.6.1.4"/>
    <s v="Electrodomésticos"/>
    <s v="0001"/>
    <s v="CONSEJO NACIONAL DE LA SEGURIDAD SOCIAL -CNSS-"/>
    <s v="01"/>
    <s v="Acciones comunes"/>
    <s v="13"/>
    <s v="Regulación del sistema dominicano de seguridad social"/>
    <n v="1000000"/>
    <n v="100000"/>
    <n v="1100000"/>
    <n v="172491.6"/>
    <n v="172491.6"/>
    <n v="172491.6"/>
    <n v="172491.6"/>
    <n v="172491.6"/>
  </r>
  <r>
    <s v="5207"/>
    <s v="CONSEJO NACIONAL DE SEGURIDAD SOCIAL"/>
    <s v="0100"/>
    <s v="FONDO GENERAL"/>
    <x v="99"/>
    <x v="99"/>
    <s v="2.6"/>
    <s v="BIENES MUEBLES, INMUEBLES E INTANGIBLES"/>
    <s v="2.6.1"/>
    <s v="MOBILIARIO Y EQUIPO"/>
    <s v="2.6.1.9"/>
    <s v="Otros mobiliarios y equipos no identificados precedentemente"/>
    <s v="0001"/>
    <s v="CONSEJO NACIONAL DE LA SEGURIDAD SOCIAL -CNSS-"/>
    <s v="01"/>
    <s v="Acciones comunes"/>
    <s v="13"/>
    <s v="Regulación del sistema dominicano de seguridad social"/>
    <n v="0"/>
    <n v="100000"/>
    <n v="100000"/>
    <n v="0"/>
    <n v="0"/>
    <n v="0"/>
    <n v="0"/>
    <n v="0"/>
  </r>
  <r>
    <s v="5207"/>
    <s v="CONSEJO NACIONAL DE SEGURIDAD SOCIAL"/>
    <s v="0100"/>
    <s v="FONDO GENERAL"/>
    <x v="100"/>
    <x v="100"/>
    <s v="2.6"/>
    <s v="BIENES MUEBLES, INMUEBLES E INTANGIBLES"/>
    <s v="2.6.3"/>
    <s v="EQUIPO E INSTRUMENTAL, CIENTÍFICO Y LABORATORIO"/>
    <s v="2.6.3.1"/>
    <s v="Equipo médico y de laboratorio"/>
    <s v="0001"/>
    <s v="CONSEJO NACIONAL DE LA SEGURIDAD SOCIAL -CNSS-"/>
    <s v="01"/>
    <s v="Acciones comunes"/>
    <s v="13"/>
    <s v="Regulación del sistema dominicano de seguridad social"/>
    <n v="300000"/>
    <n v="0"/>
    <n v="300000"/>
    <n v="150446.99"/>
    <n v="150446.99"/>
    <n v="150446.99"/>
    <n v="150446.99"/>
    <n v="150446.99"/>
  </r>
  <r>
    <s v="5207"/>
    <s v="CONSEJO NACIONAL DE SEGURIDAD SOCIAL"/>
    <s v="0100"/>
    <s v="FONDO GENERAL"/>
    <x v="101"/>
    <x v="101"/>
    <s v="2.6"/>
    <s v="BIENES MUEBLES, INMUEBLES E INTANGIBLES"/>
    <s v="2.6.5"/>
    <s v="MAQUINARIA, OTROS EQUIPOS Y HERRAMIENTAS"/>
    <s v="2.6.5.2"/>
    <s v="Maquinaria y equipo industrial"/>
    <s v="0001"/>
    <s v="CONSEJO NACIONAL DE LA SEGURIDAD SOCIAL -CNSS-"/>
    <s v="01"/>
    <s v="Acciones comunes"/>
    <s v="13"/>
    <s v="Regulación del sistema dominicano de seguridad social"/>
    <n v="15000"/>
    <n v="0"/>
    <n v="15000"/>
    <n v="14289.8"/>
    <n v="14289.8"/>
    <n v="14289.8"/>
    <n v="14289.8"/>
    <n v="14289.8"/>
  </r>
  <r>
    <s v="5207"/>
    <s v="CONSEJO NACIONAL DE SEGURIDAD SOCIAL"/>
    <s v="0100"/>
    <s v="FONDO GENERAL"/>
    <x v="102"/>
    <x v="102"/>
    <s v="2.6"/>
    <s v="BIENES MUEBLES, INMUEBLES E INTANGIBLES"/>
    <s v="2.6.5"/>
    <s v="MAQUINARIA, OTROS EQUIPOS Y HERRAMIENTAS"/>
    <s v="2.6.5.4"/>
    <s v="Sistemas y equipos de climatización"/>
    <s v="0001"/>
    <s v="CONSEJO NACIONAL DE LA SEGURIDAD SOCIAL -CNSS-"/>
    <s v="01"/>
    <s v="Acciones comunes"/>
    <s v="13"/>
    <s v="Regulación del sistema dominicano de seguridad social"/>
    <n v="1200000"/>
    <n v="0"/>
    <n v="1200000"/>
    <n v="475000.01"/>
    <n v="475000.01"/>
    <n v="475000.01"/>
    <n v="475000.01"/>
    <n v="475000.01"/>
  </r>
  <r>
    <s v="5207"/>
    <s v="CONSEJO NACIONAL DE SEGURIDAD SOCIAL"/>
    <s v="0100"/>
    <s v="FONDO GENERAL"/>
    <x v="103"/>
    <x v="103"/>
    <s v="2.6"/>
    <s v="BIENES MUEBLES, INMUEBLES E INTANGIBLES"/>
    <s v="2.6.5"/>
    <s v="MAQUINARIA, OTROS EQUIPOS Y HERRAMIENTAS"/>
    <s v="2.6.5.4"/>
    <s v="Sistemas y equipos de climatización"/>
    <s v="0001"/>
    <s v="CONSEJO NACIONAL DE LA SEGURIDAD SOCIAL -CNSS-"/>
    <s v="01"/>
    <s v="Acciones comunes"/>
    <s v="13"/>
    <s v="Regulación del sistema dominicano de seguridad social"/>
    <n v="200000"/>
    <n v="0"/>
    <n v="200000"/>
    <n v="73500"/>
    <n v="73500"/>
    <n v="73500"/>
    <n v="73500"/>
    <n v="73500"/>
  </r>
  <r>
    <s v="5207"/>
    <s v="CONSEJO NACIONAL DE SEGURIDAD SOCIAL"/>
    <s v="0100"/>
    <s v="FONDO GENERAL"/>
    <x v="104"/>
    <x v="104"/>
    <s v="2.6"/>
    <s v="BIENES MUEBLES, INMUEBLES E INTANGIBLES"/>
    <s v="2.6.5"/>
    <s v="MAQUINARIA, OTROS EQUIPOS Y HERRAMIENTAS"/>
    <s v="2.6.5.5"/>
    <s v="Equipo de comunicación, telecomunicaciones y señalamiento"/>
    <s v="0001"/>
    <s v="CONSEJO NACIONAL DE LA SEGURIDAD SOCIAL -CNSS-"/>
    <s v="01"/>
    <s v="Acciones comunes"/>
    <s v="13"/>
    <s v="Regulación del sistema dominicano de seguridad social"/>
    <n v="1700000"/>
    <n v="0"/>
    <n v="1700000"/>
    <n v="185850"/>
    <n v="185850"/>
    <n v="185850"/>
    <n v="185850"/>
    <n v="185850"/>
  </r>
  <r>
    <s v="5207"/>
    <s v="CONSEJO NACIONAL DE SEGURIDAD SOCIAL"/>
    <s v="0100"/>
    <s v="FONDO GENERAL"/>
    <x v="105"/>
    <x v="105"/>
    <s v="2.6"/>
    <s v="BIENES MUEBLES, INMUEBLES E INTANGIBLES"/>
    <s v="2.6.5"/>
    <s v="MAQUINARIA, OTROS EQUIPOS Y HERRAMIENTAS"/>
    <s v="2.6.5.6"/>
    <s v="Equipo de generación eléctrica y a fines"/>
    <s v="0001"/>
    <s v="CONSEJO NACIONAL DE LA SEGURIDAD SOCIAL -CNSS-"/>
    <s v="01"/>
    <s v="Acciones comunes"/>
    <s v="13"/>
    <s v="Regulación del sistema dominicano de seguridad social"/>
    <n v="0"/>
    <n v="50000"/>
    <n v="50000"/>
    <n v="0"/>
    <n v="0"/>
    <n v="0"/>
    <n v="0"/>
    <n v="0"/>
  </r>
  <r>
    <s v="5207"/>
    <s v="CONSEJO NACIONAL DE SEGURIDAD SOCIAL"/>
    <s v="0100"/>
    <s v="FONDO GENERAL"/>
    <x v="106"/>
    <x v="106"/>
    <s v="2.6"/>
    <s v="BIENES MUEBLES, INMUEBLES E INTANGIBLES"/>
    <s v="2.6.5"/>
    <s v="MAQUINARIA, OTROS EQUIPOS Y HERRAMIENTAS"/>
    <s v="2.6.5.7"/>
    <s v="Máquinas-herramientas"/>
    <s v="0001"/>
    <s v="CONSEJO NACIONAL DE LA SEGURIDAD SOCIAL -CNSS-"/>
    <s v="01"/>
    <s v="Acciones comunes"/>
    <s v="13"/>
    <s v="Regulación del sistema dominicano de seguridad social"/>
    <n v="740000"/>
    <n v="0"/>
    <n v="740000"/>
    <n v="716378"/>
    <n v="716378"/>
    <n v="716378"/>
    <n v="716378"/>
    <n v="716378"/>
  </r>
  <r>
    <s v="5207"/>
    <s v="CONSEJO NACIONAL DE SEGURIDAD SOCIAL"/>
    <s v="0100"/>
    <s v="FONDO GENERAL"/>
    <x v="107"/>
    <x v="107"/>
    <s v="2.6"/>
    <s v="BIENES MUEBLES, INMUEBLES E INTANGIBLES"/>
    <s v="2.6.5"/>
    <s v="MAQUINARIA, OTROS EQUIPOS Y HERRAMIENTAS"/>
    <s v="2.6.5.8"/>
    <s v="Otros equipos"/>
    <s v="0001"/>
    <s v="CONSEJO NACIONAL DE LA SEGURIDAD SOCIAL -CNSS-"/>
    <s v="01"/>
    <s v="Acciones comunes"/>
    <s v="13"/>
    <s v="Regulación del sistema dominicano de seguridad social"/>
    <n v="0"/>
    <n v="50000"/>
    <n v="50000"/>
    <n v="0"/>
    <n v="0"/>
    <n v="0"/>
    <n v="0"/>
    <n v="0"/>
  </r>
  <r>
    <s v="5207"/>
    <s v="CONSEJO NACIONAL DE SEGURIDAD SOCIAL"/>
    <s v="0100"/>
    <s v="FONDO GENERAL"/>
    <x v="108"/>
    <x v="108"/>
    <s v="2.6"/>
    <s v="BIENES MUEBLES, INMUEBLES E INTANGIBLES"/>
    <s v="2.6.6"/>
    <s v="EQUIPOS DE DEFENSA Y SEGURIDAD"/>
    <s v="2.6.6.2"/>
    <s v="Equipos de seguridad"/>
    <s v="0001"/>
    <s v="CONSEJO NACIONAL DE LA SEGURIDAD SOCIAL -CNSS-"/>
    <s v="01"/>
    <s v="Acciones comunes"/>
    <s v="13"/>
    <s v="Regulación del sistema dominicano de seguridad social"/>
    <n v="100000"/>
    <n v="0"/>
    <n v="100000"/>
    <n v="0"/>
    <n v="0"/>
    <n v="0"/>
    <n v="0"/>
    <n v="0"/>
  </r>
  <r>
    <s v="5207"/>
    <s v="CONSEJO NACIONAL DE SEGURIDAD SOCIAL"/>
    <s v="0100"/>
    <s v="FONDO GENERAL"/>
    <x v="109"/>
    <x v="109"/>
    <s v="2.7"/>
    <s v="OBRAS"/>
    <s v="2.7.1"/>
    <s v="OBRAS EN EDIFICACIONES"/>
    <s v="2.7.1.2"/>
    <s v="Obras para edificación no residencial"/>
    <s v="0001"/>
    <s v="CONSEJO NACIONAL DE LA SEGURIDAD SOCIAL -CNSS-"/>
    <s v="01"/>
    <s v="Acciones comunes"/>
    <s v="13"/>
    <s v="Regulación del sistema dominicano de seguridad social"/>
    <n v="12800000"/>
    <n v="0"/>
    <n v="12800000"/>
    <n v="0"/>
    <n v="0"/>
    <n v="0"/>
    <n v="0"/>
    <n v="12700000"/>
  </r>
  <r>
    <s v="5207"/>
    <s v="CONSEJO NACIONAL DE SEGURIDAD SOCIAL"/>
    <s v="9995"/>
    <s v="VENTAS DE SERVICIOS"/>
    <x v="110"/>
    <x v="110"/>
    <s v="2.2"/>
    <s v="CONTRATACIÓN DE SERVICIOS"/>
    <s v="2.2.4"/>
    <s v="TRANSPORTE Y ALMACENAJE"/>
    <s v="2.2.4.2"/>
    <s v="Fletes"/>
    <s v="0001"/>
    <s v="CONSEJO NACIONAL DE LA SEGURIDAD SOCIAL -CNSS-"/>
    <s v="01"/>
    <s v="Acciones comunes"/>
    <s v="13"/>
    <s v="Regulación del sistema dominicano de seguridad social"/>
    <n v="135000"/>
    <n v="0"/>
    <n v="135000"/>
    <n v="75000"/>
    <n v="0"/>
    <n v="0"/>
    <n v="0"/>
    <n v="75000"/>
  </r>
  <r>
    <s v="5207"/>
    <s v="CONSEJO NACIONAL DE SEGURIDAD SOCIAL"/>
    <s v="9995"/>
    <s v="VENTAS DE SERVICIOS"/>
    <x v="111"/>
    <x v="111"/>
    <s v="2.2"/>
    <s v="CONTRATACIÓN DE SERVICIOS"/>
    <s v="2.2.4"/>
    <s v="TRANSPORTE Y ALMACENAJE"/>
    <s v="2.2.4.3"/>
    <s v="Almacenaje"/>
    <s v="0001"/>
    <s v="CONSEJO NACIONAL DE LA SEGURIDAD SOCIAL -CNSS-"/>
    <s v="01"/>
    <s v="Acciones comunes"/>
    <s v="13"/>
    <s v="Regulación del sistema dominicano de seguridad social"/>
    <n v="708000"/>
    <n v="0"/>
    <n v="708000"/>
    <n v="641666.52"/>
    <n v="349999.92"/>
    <n v="349999.92"/>
    <n v="291666.59999999998"/>
    <n v="641666.52"/>
  </r>
  <r>
    <s v="5207"/>
    <s v="CONSEJO NACIONAL DE SEGURIDAD SOCIAL"/>
    <s v="9995"/>
    <s v="VENTAS DE SERVICIOS"/>
    <x v="112"/>
    <x v="112"/>
    <s v="2.2"/>
    <s v="CONTRATACIÓN DE SERVICIOS"/>
    <s v="2.2.5"/>
    <s v="ALQUILERES Y RENTAS"/>
    <s v="2.2.5.1"/>
    <s v="Alquileres y rentas de edificaciones y locales"/>
    <s v="0001"/>
    <s v="CONSEJO NACIONAL DE LA SEGURIDAD SOCIAL -CNSS-"/>
    <s v="01"/>
    <s v="Acciones comunes"/>
    <s v="13"/>
    <s v="Regulación del sistema dominicano de seguridad social"/>
    <n v="465000"/>
    <n v="0"/>
    <n v="465000"/>
    <n v="345263.99"/>
    <n v="345263.99"/>
    <n v="345263.99"/>
    <n v="345263.99"/>
    <n v="345763.99"/>
  </r>
  <r>
    <s v="5207"/>
    <s v="CONSEJO NACIONAL DE SEGURIDAD SOCIAL"/>
    <s v="9995"/>
    <s v="VENTAS DE SERVICIOS"/>
    <x v="37"/>
    <x v="37"/>
    <s v="2.2"/>
    <s v="CONTRATACIÓN DE SERVICIOS"/>
    <s v="2.2.5"/>
    <s v="ALQUILERES Y RENTAS"/>
    <s v="2.2.5.9"/>
    <s v="Derecho de uso"/>
    <s v="0001"/>
    <s v="CONSEJO NACIONAL DE LA SEGURIDAD SOCIAL -CNSS-"/>
    <s v="01"/>
    <s v="Acciones comunes"/>
    <s v="13"/>
    <s v="Regulación del sistema dominicano de seguridad social"/>
    <n v="2153000"/>
    <n v="0"/>
    <n v="2153000"/>
    <n v="0"/>
    <n v="0"/>
    <n v="0"/>
    <n v="0"/>
    <n v="300000"/>
  </r>
  <r>
    <s v="5207"/>
    <s v="CONSEJO NACIONAL DE SEGURIDAD SOCIAL"/>
    <s v="9995"/>
    <s v="VENTAS DE SERVICIOS"/>
    <x v="61"/>
    <x v="61"/>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1483000"/>
    <n v="5000000"/>
    <n v="3517000"/>
    <n v="1744040"/>
    <n v="284675"/>
    <n v="284675"/>
    <n v="284675"/>
    <n v="3460940"/>
  </r>
  <r>
    <s v="5207"/>
    <s v="CONSEJO NACIONAL DE SEGURIDAD SOCIAL"/>
    <s v="9995"/>
    <s v="VENTAS DE SERVICIOS"/>
    <x v="63"/>
    <x v="63"/>
    <s v="2.2"/>
    <s v="CONTRATACIÓN DE SERVICIOS"/>
    <s v="2.2.9"/>
    <s v="OTRAS CONTRATACIONES DE SERVICIOS"/>
    <s v="2.2.9.1"/>
    <s v="Otras contrataciones de servicios"/>
    <s v="0001"/>
    <s v="CONSEJO NACIONAL DE LA SEGURIDAD SOCIAL -CNSS-"/>
    <s v="01"/>
    <s v="Acciones comunes"/>
    <s v="13"/>
    <s v="Regulación del sistema dominicano de seguridad social"/>
    <n v="100000"/>
    <n v="0"/>
    <n v="100000"/>
    <n v="16520"/>
    <n v="16520"/>
    <n v="16520"/>
    <n v="16520"/>
    <n v="16520"/>
  </r>
  <r>
    <s v="5207"/>
    <s v="CONSEJO NACIONAL DE SEGURIDAD SOCIAL"/>
    <s v="9995"/>
    <s v="VENTAS DE SERVICIOS"/>
    <x v="64"/>
    <x v="64"/>
    <s v="2.2"/>
    <s v="CONTRATACIÓN DE SERVICIOS"/>
    <s v="2.2.9"/>
    <s v="OTRAS CONTRATACIONES DE SERVICIOS"/>
    <s v="2.2.9.2"/>
    <s v="Servicios de alimentación"/>
    <s v="0001"/>
    <s v="CONSEJO NACIONAL DE LA SEGURIDAD SOCIAL -CNSS-"/>
    <s v="01"/>
    <s v="Acciones comunes"/>
    <s v="13"/>
    <s v="Regulación del sistema dominicano de seguridad social"/>
    <n v="-2153000"/>
    <n v="5000000"/>
    <n v="2847000"/>
    <n v="2412121.09"/>
    <n v="2412121.09"/>
    <n v="2412121.09"/>
    <n v="2412121.09"/>
    <n v="2412121.09"/>
  </r>
  <r>
    <s v="5207"/>
    <s v="CONSEJO NACIONAL DE SEGURIDAD SOCIAL"/>
    <s v="9995"/>
    <s v="VENTAS DE SERVICIOS"/>
    <x v="71"/>
    <x v="71"/>
    <s v="2.3"/>
    <s v="MATERIALES Y SUMINISTROS"/>
    <s v="2.3.3"/>
    <s v="PAPEL, CARTÓN E IMPRESOS"/>
    <s v="2.3.3.2"/>
    <s v="Papel y cartón"/>
    <s v="0001"/>
    <s v="CONSEJO NACIONAL DE LA SEGURIDAD SOCIAL -CNSS-"/>
    <s v="01"/>
    <s v="Acciones comunes"/>
    <s v="13"/>
    <s v="Regulación del sistema dominicano de seguridad social"/>
    <n v="1382194.26"/>
    <n v="0"/>
    <n v="1382194.26"/>
    <n v="102660"/>
    <n v="102660"/>
    <n v="102660"/>
    <n v="0"/>
    <n v="102660"/>
  </r>
  <r>
    <s v="5207"/>
    <s v="CONSEJO NACIONAL DE SEGURIDAD SOCIAL"/>
    <s v="9995"/>
    <s v="VENTAS DE SERVICIOS"/>
    <x v="89"/>
    <x v="89"/>
    <s v="2.3"/>
    <s v="MATERIALES Y SUMINISTROS"/>
    <s v="2.3.9"/>
    <s v="PRODUCTOS Y ÚTILES VARIOS"/>
    <s v="2.3.9.8"/>
    <s v="Repuestos y accesorios menores"/>
    <s v="0001"/>
    <s v="CONSEJO NACIONAL DE LA SEGURIDAD SOCIAL -CNSS-"/>
    <s v="01"/>
    <s v="Acciones comunes"/>
    <s v="13"/>
    <s v="Regulación del sistema dominicano de seguridad social"/>
    <n v="75000"/>
    <n v="0"/>
    <n v="75000"/>
    <n v="72092.72"/>
    <n v="72092.72"/>
    <n v="72092.72"/>
    <n v="72092.72"/>
    <n v="72092.73"/>
  </r>
  <r>
    <s v="5207"/>
    <s v="CONSEJO NACIONAL DE SEGURIDAD SOCIAL"/>
    <s v="9998"/>
    <s v="OTROS FONDOS"/>
    <x v="35"/>
    <x v="35"/>
    <s v="2.2"/>
    <s v="CONTRATACIÓN DE SERVICIOS"/>
    <s v="2.2.5"/>
    <s v="ALQUILERES Y RENTAS"/>
    <s v="2.2.5.4"/>
    <s v="Alquileres de equipos de transporte, tracción y elevación"/>
    <s v="0001"/>
    <s v="CONSEJO NACIONAL DE LA SEGURIDAD SOCIAL -CNSS-"/>
    <s v="01"/>
    <s v="Acciones comunes"/>
    <s v="13"/>
    <s v="Regulación del sistema dominicano de seguridad social"/>
    <n v="550392.26"/>
    <n v="0"/>
    <n v="550392.26"/>
    <n v="24000"/>
    <n v="24000"/>
    <n v="24000"/>
    <n v="0"/>
    <n v="24000"/>
  </r>
  <r>
    <s v="5207"/>
    <s v="CONSEJO NACIONAL DE SEGURIDAD SOCIAL"/>
    <s v="9998"/>
    <s v="OTROS FONDOS"/>
    <x v="44"/>
    <x v="44"/>
    <s v="2.2"/>
    <s v="CONTRATACIÓN DE SERVICIOS"/>
    <s v="2.2.7"/>
    <s v="SERVICIOS DE CONSERVACIÓN, REPARACIONES MENORES E INSTALACIONES TEMPORALES"/>
    <s v="2.2.7.1"/>
    <s v="Contratación de mantenimiento y reparaciones menores"/>
    <s v="0001"/>
    <s v="CONSEJO NACIONAL DE LA SEGURIDAD SOCIAL -CNSS-"/>
    <s v="01"/>
    <s v="Acciones comunes"/>
    <s v="13"/>
    <s v="Regulación del sistema dominicano de seguridad social"/>
    <n v="521500"/>
    <n v="0"/>
    <n v="521500"/>
    <n v="521374.51"/>
    <n v="0"/>
    <n v="0"/>
    <n v="0"/>
    <n v="521374.51"/>
  </r>
  <r>
    <s v="5207"/>
    <s v="CONSEJO NACIONAL DE SEGURIDAD SOCIAL"/>
    <s v="9998"/>
    <s v="OTROS FONDOS"/>
    <x v="113"/>
    <x v="113"/>
    <s v="2.2"/>
    <s v="CONTRATACIÓN DE SERVICIOS"/>
    <s v="2.2.8"/>
    <s v="OTROS SERVICIOS NO INCLUIDOS EN CONCEPTOS ANTERIORES"/>
    <s v="2.2.8.3"/>
    <s v="Servicios sanitarios médicos y veterinarios"/>
    <s v="0001"/>
    <s v="CONSEJO NACIONAL DE LA SEGURIDAD SOCIAL -CNSS-"/>
    <s v="01"/>
    <s v="Acciones comunes"/>
    <s v="13"/>
    <s v="Regulación del sistema dominicano de seguridad social"/>
    <n v="357500"/>
    <n v="0"/>
    <n v="357500"/>
    <n v="0"/>
    <n v="0"/>
    <n v="0"/>
    <n v="0"/>
    <n v="0"/>
  </r>
  <r>
    <s v="5207"/>
    <s v="CONSEJO NACIONAL DE SEGURIDAD SOCIAL"/>
    <s v="9998"/>
    <s v="OTROS FONDOS"/>
    <x v="53"/>
    <x v="53"/>
    <s v="2.2"/>
    <s v="CONTRATACIÓN DE SERVICIOS"/>
    <s v="2.2.8"/>
    <s v="OTROS SERVICIOS NO INCLUIDOS EN CONCEPTOS ANTERIORES"/>
    <s v="2.2.8.5"/>
    <s v="Fumigación, lavandería, limpieza e higiene"/>
    <s v="0001"/>
    <s v="CONSEJO NACIONAL DE LA SEGURIDAD SOCIAL -CNSS-"/>
    <s v="01"/>
    <s v="Acciones comunes"/>
    <s v="13"/>
    <s v="Regulación del sistema dominicano de seguridad social"/>
    <n v="0"/>
    <n v="63000"/>
    <n v="63000"/>
    <n v="0"/>
    <n v="0"/>
    <n v="0"/>
    <n v="0"/>
    <n v="0"/>
  </r>
  <r>
    <s v="5207"/>
    <s v="CONSEJO NACIONAL DE SEGURIDAD SOCIAL"/>
    <s v="9998"/>
    <s v="OTROS FONDOS"/>
    <x v="57"/>
    <x v="57"/>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0"/>
    <n v="0"/>
    <n v="0"/>
    <n v="0"/>
    <n v="0"/>
    <n v="0"/>
    <n v="0"/>
    <n v="0"/>
  </r>
  <r>
    <s v="5207"/>
    <s v="CONSEJO NACIONAL DE SEGURIDAD SOCIAL"/>
    <s v="9998"/>
    <s v="OTROS FONDOS"/>
    <x v="61"/>
    <x v="61"/>
    <s v="2.2"/>
    <s v="CONTRATACIÓN DE SERVICIOS"/>
    <s v="2.2.8"/>
    <s v="OTROS SERVICIOS NO INCLUIDOS EN CONCEPTOS ANTERIORES"/>
    <s v="2.2.8.7"/>
    <s v="Servicios Técnicos y Profesionales"/>
    <s v="0001"/>
    <s v="CONSEJO NACIONAL DE LA SEGURIDAD SOCIAL -CNSS-"/>
    <s v="01"/>
    <s v="Acciones comunes"/>
    <s v="13"/>
    <s v="Regulación del sistema dominicano de seguridad social"/>
    <n v="3649000"/>
    <n v="0"/>
    <n v="3649000"/>
    <n v="3276300"/>
    <n v="106200"/>
    <n v="106200"/>
    <n v="106200"/>
    <n v="3276300"/>
  </r>
  <r>
    <s v="5207"/>
    <s v="CONSEJO NACIONAL DE SEGURIDAD SOCIAL"/>
    <s v="9998"/>
    <s v="OTROS FONDOS"/>
    <x v="64"/>
    <x v="64"/>
    <s v="2.2"/>
    <s v="CONTRATACIÓN DE SERVICIOS"/>
    <s v="2.2.9"/>
    <s v="OTRAS CONTRATACIONES DE SERVICIOS"/>
    <s v="2.2.9.2"/>
    <s v="Servicios de alimentación"/>
    <s v="0001"/>
    <s v="CONSEJO NACIONAL DE LA SEGURIDAD SOCIAL -CNSS-"/>
    <s v="01"/>
    <s v="Acciones comunes"/>
    <s v="13"/>
    <s v="Regulación del sistema dominicano de seguridad social"/>
    <n v="0"/>
    <n v="225000"/>
    <n v="225000"/>
    <n v="0"/>
    <n v="0"/>
    <n v="0"/>
    <n v="0"/>
    <n v="0"/>
  </r>
  <r>
    <s v="5207"/>
    <s v="CONSEJO NACIONAL DE SEGURIDAD SOCIAL"/>
    <s v="9998"/>
    <s v="OTROS FONDOS"/>
    <x v="68"/>
    <x v="68"/>
    <s v="2.3"/>
    <s v="MATERIALES Y SUMINISTROS"/>
    <s v="2.3.2"/>
    <s v="TEXTILES Y VESTUARIOS"/>
    <s v="2.3.2.2"/>
    <s v="Acabados textiles"/>
    <s v="0001"/>
    <s v="CONSEJO NACIONAL DE LA SEGURIDAD SOCIAL -CNSS-"/>
    <s v="01"/>
    <s v="Acciones comunes"/>
    <s v="13"/>
    <s v="Regulación del sistema dominicano de seguridad social"/>
    <n v="172000"/>
    <n v="0"/>
    <n v="172000"/>
    <n v="36580"/>
    <n v="0"/>
    <n v="0"/>
    <n v="0"/>
    <n v="36580"/>
  </r>
  <r>
    <s v="5207"/>
    <s v="CONSEJO NACIONAL DE SEGURIDAD SOCIAL"/>
    <s v="9998"/>
    <s v="OTROS FONDOS"/>
    <x v="114"/>
    <x v="114"/>
    <s v="2.6"/>
    <s v="BIENES MUEBLES, INMUEBLES E INTANGIBLES"/>
    <s v="2.6.9"/>
    <s v="EDIFICIOS, ESTRUCTURAS, TIERRAS, TERRENOS Y OBJETOS DE VALOR"/>
    <s v="2.6.9.2"/>
    <s v="Edificios no residenciales"/>
    <s v="0001"/>
    <s v="CONSEJO NACIONAL DE LA SEGURIDAD SOCIAL -CNSS-"/>
    <s v="01"/>
    <s v="Acciones comunes"/>
    <s v="13"/>
    <s v="Regulación del sistema dominicano de seguridad social"/>
    <n v="14740000"/>
    <n v="0"/>
    <n v="14740000"/>
    <n v="0"/>
    <n v="0"/>
    <n v="0"/>
    <n v="0"/>
    <n v="0"/>
  </r>
  <r>
    <m/>
    <m/>
    <m/>
    <m/>
    <x v="115"/>
    <x v="115"/>
    <m/>
    <m/>
    <m/>
    <m/>
    <m/>
    <m/>
    <m/>
    <m/>
    <m/>
    <m/>
    <m/>
    <m/>
    <m/>
    <m/>
    <m/>
    <m/>
    <m/>
    <m/>
    <m/>
    <m/>
  </r>
</pivotCacheRecords>
</file>

<file path=xl/pivotCache/pivotCacheRecords3.xml><?xml version="1.0" encoding="utf-8"?>
<pivotCacheRecords xmlns="http://schemas.openxmlformats.org/spreadsheetml/2006/main" xmlns:r="http://schemas.openxmlformats.org/officeDocument/2006/relationships" count="142">
  <r>
    <x v="0"/>
    <s v="CG.4.1.1.1.108"/>
    <x v="0"/>
    <s v="Laptops"/>
    <s v="UD"/>
    <n v="5"/>
    <n v="0"/>
    <x v="0"/>
    <n v="700000"/>
    <n v="0"/>
    <n v="700000"/>
    <x v="0"/>
    <n v="43211503"/>
    <m/>
    <s v="2.6.1.3.01"/>
    <s v="Computadora Portátil"/>
    <n v="121"/>
    <s v="Pacc"/>
    <s v="Acción Común"/>
    <m/>
  </r>
  <r>
    <x v="0"/>
    <s v="CG.4.1.1.1.108"/>
    <x v="0"/>
    <s v="Reubicación espacios físicos"/>
    <s v="UD"/>
    <n v="1"/>
    <m/>
    <x v="0"/>
    <m/>
    <n v="0"/>
    <n v="5150400"/>
    <x v="1"/>
    <n v="81101513"/>
    <m/>
    <s v="2.7.1.2.01"/>
    <s v="Obras para edificación no residencial"/>
    <n v="121"/>
    <s v="Pacc"/>
    <s v="Acción Común"/>
    <m/>
  </r>
  <r>
    <x v="1"/>
    <s v="DADM.6.1.2.1.135"/>
    <x v="1"/>
    <s v="Facturas de servicios"/>
    <s v="UD"/>
    <n v="1"/>
    <n v="2300000"/>
    <x v="1"/>
    <n v="2300000"/>
    <n v="2300000"/>
    <n v="2300000"/>
    <x v="2"/>
    <m/>
    <m/>
    <s v="2.2.1.3.01"/>
    <s v="Teléfono local"/>
    <n v="100"/>
    <s v="Gasto Adm"/>
    <s v="Acción Común"/>
    <m/>
  </r>
  <r>
    <x v="1"/>
    <s v="DADM.6.1.2.1.135"/>
    <x v="1"/>
    <s v="Facturas de servicios"/>
    <s v="UD"/>
    <n v="1"/>
    <n v="18000"/>
    <x v="2"/>
    <n v="18000"/>
    <n v="18000"/>
    <n v="18000"/>
    <x v="2"/>
    <m/>
    <m/>
    <s v="2.2.1.4.01"/>
    <s v="Telefax y correos"/>
    <n v="100"/>
    <s v="Gasto Adm"/>
    <s v="Acción Común"/>
    <m/>
  </r>
  <r>
    <x v="1"/>
    <s v="DADM.6.1.2.1.135"/>
    <x v="1"/>
    <s v="Facturas de servicios"/>
    <s v="UD"/>
    <n v="1"/>
    <n v="4380000"/>
    <x v="3"/>
    <n v="4380000"/>
    <n v="4380000"/>
    <n v="4380000"/>
    <x v="2"/>
    <m/>
    <m/>
    <s v="2.2.1.5.01"/>
    <s v="Servicio de internet y televisión por cable"/>
    <n v="100"/>
    <s v="Gasto Adm"/>
    <s v="Acción Común"/>
    <m/>
  </r>
  <r>
    <x v="1"/>
    <s v="DADM.6.1.2.1.135"/>
    <x v="1"/>
    <s v="Facturas de servicios"/>
    <s v="UD"/>
    <n v="1"/>
    <n v="9400000"/>
    <x v="4"/>
    <n v="9400000"/>
    <n v="9400000"/>
    <n v="9400000"/>
    <x v="2"/>
    <m/>
    <m/>
    <s v="2.2.1.6.01"/>
    <s v="Energía eléctrica"/>
    <n v="100"/>
    <s v="Gasto Adm"/>
    <s v="Acción Común"/>
    <m/>
  </r>
  <r>
    <x v="1"/>
    <s v="DADM.6.1.2.1.135"/>
    <x v="1"/>
    <s v="Facturas de servicios"/>
    <s v="UD"/>
    <n v="1"/>
    <n v="157000"/>
    <x v="5"/>
    <n v="157000"/>
    <n v="157000"/>
    <n v="157000"/>
    <x v="2"/>
    <m/>
    <m/>
    <s v="2.2.1.7.01"/>
    <s v="Agua"/>
    <n v="100"/>
    <s v="Gasto Adm"/>
    <s v="Acción Común"/>
    <m/>
  </r>
  <r>
    <x v="1"/>
    <s v="DADM.6.1.2.1.135"/>
    <x v="1"/>
    <s v="Facturas de servicios"/>
    <s v="UD"/>
    <n v="1"/>
    <n v="150000"/>
    <x v="6"/>
    <n v="150000"/>
    <n v="150000"/>
    <n v="150000"/>
    <x v="2"/>
    <m/>
    <m/>
    <s v="2.2.1.8.01"/>
    <s v="Recolección de residuos"/>
    <n v="100"/>
    <s v="Gasto Adm"/>
    <s v="Acción Común"/>
    <m/>
  </r>
  <r>
    <x v="1"/>
    <s v="DADM.6.1.2.1.135"/>
    <x v="1"/>
    <s v="Facturas de servicios"/>
    <s v="UD"/>
    <n v="1"/>
    <n v="700000"/>
    <x v="7"/>
    <n v="700000"/>
    <n v="700000"/>
    <n v="700000"/>
    <x v="2"/>
    <m/>
    <m/>
    <s v="2.2.4.3.01"/>
    <s v="Almacenaje"/>
    <n v="100"/>
    <s v="Gasto Adm"/>
    <s v="Acción Común"/>
    <m/>
  </r>
  <r>
    <x v="1"/>
    <s v="DADM.6.1.2.1.135"/>
    <x v="1"/>
    <s v="Facturas de servicios"/>
    <s v="UD"/>
    <n v="1"/>
    <n v="150000"/>
    <x v="8"/>
    <n v="150000"/>
    <n v="0"/>
    <n v="150000"/>
    <x v="2"/>
    <m/>
    <m/>
    <s v="2.2.4.4.01"/>
    <s v="Peaje"/>
    <n v="100"/>
    <s v="Gasto Adm"/>
    <s v="Acción Común"/>
    <m/>
  </r>
  <r>
    <x v="1"/>
    <s v="DADM.6.1.2.1.135"/>
    <x v="1"/>
    <s v="Facturas de servicios "/>
    <s v="UD"/>
    <n v="1"/>
    <n v="18000000"/>
    <x v="9"/>
    <n v="18000000"/>
    <n v="18000000"/>
    <n v="18000000"/>
    <x v="2"/>
    <m/>
    <m/>
    <s v="2.2.5.1.01"/>
    <s v="Alquileres y rentas de edificaciones y locales"/>
    <n v="100"/>
    <s v="Pacc"/>
    <s v="Acción Común"/>
    <m/>
  </r>
  <r>
    <x v="1"/>
    <s v="DADM.6.1.2.1.135"/>
    <x v="1"/>
    <s v="Facturas de servicios"/>
    <s v="UD"/>
    <n v="1"/>
    <n v="3000000"/>
    <x v="10"/>
    <n v="3000000"/>
    <n v="3000000"/>
    <n v="3000000"/>
    <x v="2"/>
    <m/>
    <m/>
    <s v="2.2.6.1.01"/>
    <s v="Seguro de bienes inmuebles e infraestructura"/>
    <n v="100"/>
    <s v="Gasto Adm"/>
    <s v="Acción Común"/>
    <m/>
  </r>
  <r>
    <x v="1"/>
    <s v="DADM.6.1.2.1.135"/>
    <x v="1"/>
    <s v="Facturas de servicios"/>
    <s v="UD"/>
    <n v="1"/>
    <n v="1500000"/>
    <x v="11"/>
    <n v="1500000"/>
    <n v="1500000"/>
    <n v="1500000"/>
    <x v="2"/>
    <m/>
    <m/>
    <s v="2.2.6.2.01"/>
    <s v="Seguro de bienes muebles"/>
    <n v="100"/>
    <s v="Gasto Adm"/>
    <s v="Acción Común"/>
    <m/>
  </r>
  <r>
    <x v="1"/>
    <s v="DADM.6.1.2.1.135"/>
    <x v="1"/>
    <s v="Facturas de servicios"/>
    <s v="UD"/>
    <n v="1"/>
    <n v="4200000"/>
    <x v="12"/>
    <n v="4200000"/>
    <n v="4200000"/>
    <n v="4200000"/>
    <x v="2"/>
    <m/>
    <m/>
    <s v="2.2.6.3.01"/>
    <s v="Seguros de personas"/>
    <n v="100"/>
    <s v="Gasto Adm"/>
    <s v="Acción Común"/>
    <m/>
  </r>
  <r>
    <x v="1"/>
    <s v="DADM.6.1.2.1.135"/>
    <x v="1"/>
    <s v="Facturas de servicios"/>
    <s v="UD"/>
    <n v="1"/>
    <n v="8000000"/>
    <x v="13"/>
    <n v="8000000"/>
    <n v="8000000"/>
    <n v="8000000"/>
    <x v="2"/>
    <m/>
    <m/>
    <s v="2.3.7.1.01"/>
    <s v="Gasolina"/>
    <n v="100"/>
    <s v="Pacc"/>
    <s v="Acción Común"/>
    <m/>
  </r>
  <r>
    <x v="1"/>
    <s v="DADM.6.1.2.1.135"/>
    <x v="1"/>
    <s v="Facturas de servicios"/>
    <s v="UD"/>
    <n v="1"/>
    <n v="350000"/>
    <x v="14"/>
    <n v="350000"/>
    <n v="350000"/>
    <n v="350000"/>
    <x v="2"/>
    <m/>
    <m/>
    <s v="2.3.7.1.02"/>
    <s v="Gasoil"/>
    <n v="100"/>
    <s v="Pacc"/>
    <s v="Acción Común"/>
    <m/>
  </r>
  <r>
    <x v="1"/>
    <s v="DJUR.6.1.2.1.77"/>
    <x v="2"/>
    <s v="Contrataciones"/>
    <s v="UD"/>
    <n v="1"/>
    <n v="850000"/>
    <x v="15"/>
    <n v="850000"/>
    <n v="850000"/>
    <n v="850000"/>
    <x v="2"/>
    <n v="80121704"/>
    <m/>
    <s v="2.2.8.7.02"/>
    <s v="Servicios de alguacil"/>
    <n v="100"/>
    <s v="Pacc"/>
    <s v="Acción Común"/>
    <m/>
  </r>
  <r>
    <x v="1"/>
    <s v="DJUR.6.1.2.1.77"/>
    <x v="2"/>
    <s v="Viáticos, pasajes "/>
    <s v="UD"/>
    <n v="1"/>
    <n v="150000"/>
    <x v="16"/>
    <n v="150000"/>
    <n v="150000"/>
    <n v="150000"/>
    <x v="2"/>
    <m/>
    <m/>
    <s v="2.2.3.1.01"/>
    <s v="Viáticos dentro del país"/>
    <n v="100"/>
    <s v="Gasto Adm"/>
    <s v="Acción Común"/>
    <m/>
  </r>
  <r>
    <x v="1"/>
    <s v="DADM.6.1.2.1.135"/>
    <x v="1"/>
    <s v="Plan de mantenimiento"/>
    <s v="UD"/>
    <n v="1"/>
    <n v="500000"/>
    <x v="17"/>
    <n v="500000"/>
    <n v="500000"/>
    <n v="500000"/>
    <x v="2"/>
    <m/>
    <m/>
    <s v="2.2.7.1.01"/>
    <s v="Reparaciones y mantenimientos menores en edificaciones"/>
    <n v="121"/>
    <s v="Pacc"/>
    <s v="Acción Común"/>
    <m/>
  </r>
  <r>
    <x v="1"/>
    <s v="DADM.6.1.2.1.135"/>
    <x v="1"/>
    <s v="Plan de mantenimiento"/>
    <s v="UD"/>
    <n v="1"/>
    <n v="100000"/>
    <x v="18"/>
    <n v="250000"/>
    <n v="100000"/>
    <n v="250000"/>
    <x v="2"/>
    <m/>
    <m/>
    <s v="2.2.5.8.01"/>
    <s v="Otros alquileres y arrendamientos por derechos de usos"/>
    <n v="100"/>
    <s v="Pacc"/>
    <s v="Acción Común"/>
    <m/>
  </r>
  <r>
    <x v="1"/>
    <s v="DADM.6.1.2.1.135"/>
    <x v="1"/>
    <s v="Mantenimiento generadores eléctricos"/>
    <s v="UD"/>
    <n v="1"/>
    <n v="600000"/>
    <x v="19"/>
    <n v="3500000"/>
    <n v="600000"/>
    <n v="3500000"/>
    <x v="2"/>
    <m/>
    <m/>
    <s v="2.2.7.1.06"/>
    <s v="Mantenimiento y reparación de instalaciones eléctricas"/>
    <n v="100"/>
    <s v="Pacc"/>
    <s v="Acción Común"/>
    <m/>
  </r>
  <r>
    <x v="1"/>
    <s v="DADM.6.1.2.1.135"/>
    <x v="1"/>
    <s v="Servicio de continuidad operativa"/>
    <s v="UD"/>
    <n v="1"/>
    <n v="50000"/>
    <x v="8"/>
    <n v="300000"/>
    <n v="50000"/>
    <n v="300000"/>
    <x v="2"/>
    <m/>
    <m/>
    <s v="2.2.7.1.07"/>
    <s v="Mantenimiento, reparación, servicios de pintura y sus derivados"/>
    <n v="121"/>
    <s v="Pacc"/>
    <s v="Acción Común"/>
    <m/>
  </r>
  <r>
    <x v="1"/>
    <s v="DADM.6.1.2.1.135"/>
    <x v="1"/>
    <s v="Vehículos, Ascensores, Lavados de vehículos"/>
    <s v="UD"/>
    <n v="1"/>
    <n v="1500000"/>
    <x v="10"/>
    <n v="1500000"/>
    <n v="1500000"/>
    <n v="1500000"/>
    <x v="2"/>
    <m/>
    <m/>
    <s v="2.2.7.2.06"/>
    <s v="Mantenimiento y reparación de equipos de transporte, tracción y elevación"/>
    <n v="100"/>
    <s v="Pacc"/>
    <s v="Acción Común"/>
    <m/>
  </r>
  <r>
    <x v="1"/>
    <s v="DADM.6.1.2.1.135"/>
    <x v="1"/>
    <m/>
    <s v="UD"/>
    <n v="1"/>
    <n v="200000"/>
    <x v="20"/>
    <n v="100000"/>
    <n v="200000"/>
    <n v="200000"/>
    <x v="2"/>
    <m/>
    <m/>
    <s v="2.2.7.2.08"/>
    <s v="Servicios de mantenimiento, reparación, desmonte e instalación"/>
    <n v="100"/>
    <s v="Pacc"/>
    <s v="Acción Común"/>
    <m/>
  </r>
  <r>
    <x v="1"/>
    <s v="DADM.6.1.2.1.135"/>
    <x v="1"/>
    <m/>
    <s v="UD"/>
    <n v="1"/>
    <n v="200000"/>
    <x v="21"/>
    <n v="200000"/>
    <n v="200000"/>
    <n v="200000"/>
    <x v="2"/>
    <m/>
    <m/>
    <s v="2.2.8.5.01"/>
    <s v="Fumigación"/>
    <n v="100"/>
    <s v="Pacc"/>
    <s v="Acción Común"/>
    <m/>
  </r>
  <r>
    <x v="1"/>
    <s v="DADM.6.1.2.1.135"/>
    <x v="1"/>
    <s v="Contrato de limpieza"/>
    <s v="UD"/>
    <n v="1"/>
    <n v="3300000"/>
    <x v="22"/>
    <n v="3300000"/>
    <n v="3300000"/>
    <n v="3300000"/>
    <x v="2"/>
    <m/>
    <m/>
    <s v="2.2.8.5.03"/>
    <s v="Limpieza e higiene"/>
    <n v="100"/>
    <s v="Pacc"/>
    <s v="Acción Común"/>
    <m/>
  </r>
  <r>
    <x v="1"/>
    <s v="DADM.6.1.2.1.135"/>
    <x v="1"/>
    <m/>
    <s v="UD"/>
    <n v="1"/>
    <n v="300000"/>
    <x v="15"/>
    <n v="300000"/>
    <n v="300000"/>
    <n v="300000"/>
    <x v="2"/>
    <m/>
    <m/>
    <s v="2.3.5.3.01"/>
    <s v="Llantas y neumáticos"/>
    <n v="121"/>
    <s v="Gasto Adm"/>
    <s v="Acción Común"/>
    <m/>
  </r>
  <r>
    <x v="1"/>
    <s v="DADM.6.1.2.1.135"/>
    <x v="1"/>
    <m/>
    <s v="UD"/>
    <n v="1"/>
    <n v="200000"/>
    <x v="21"/>
    <n v="200000"/>
    <n v="200000"/>
    <n v="200000"/>
    <x v="2"/>
    <m/>
    <m/>
    <s v="2.3.6.3.04"/>
    <s v="Herramientas menores"/>
    <n v="121"/>
    <s v="Pacc"/>
    <s v="Acción Común"/>
    <m/>
  </r>
  <r>
    <x v="1"/>
    <s v="DADM.6.1.2.1.135"/>
    <x v="1"/>
    <m/>
    <s v="UD"/>
    <n v="1"/>
    <n v="200000"/>
    <x v="23"/>
    <n v="200000"/>
    <n v="200000"/>
    <n v="200000"/>
    <x v="2"/>
    <m/>
    <m/>
    <s v="2.3.6.3.06"/>
    <s v="Productos metálicos"/>
    <n v="121"/>
    <s v="Pacc"/>
    <s v="Acción Común"/>
    <m/>
  </r>
  <r>
    <x v="1"/>
    <s v="DADM.6.1.2.1.135"/>
    <x v="1"/>
    <m/>
    <s v="UD"/>
    <n v="1"/>
    <n v="150000"/>
    <x v="18"/>
    <n v="150000"/>
    <n v="150000"/>
    <n v="150000"/>
    <x v="2"/>
    <m/>
    <m/>
    <s v="2.3.7.2.06"/>
    <s v="Pinturas, lacas, barnices, diluyentes y absorbentes para pinturas"/>
    <n v="121"/>
    <s v="Pacc"/>
    <s v="Acción Común"/>
    <m/>
  </r>
  <r>
    <x v="1"/>
    <s v="DADM.6.1.2.1.135"/>
    <x v="1"/>
    <m/>
    <s v="UD"/>
    <n v="1"/>
    <n v="1200000"/>
    <x v="17"/>
    <n v="800000"/>
    <n v="800000"/>
    <n v="1200000"/>
    <x v="2"/>
    <m/>
    <m/>
    <s v="2.3.9.1.01"/>
    <s v="Útiles y materiales de limpieza e higiene"/>
    <n v="100"/>
    <s v="Pacc"/>
    <s v="Acción Común"/>
    <m/>
  </r>
  <r>
    <x v="1"/>
    <s v="DADM.6.1.2.1.135"/>
    <x v="1"/>
    <m/>
    <s v="UD"/>
    <n v="1"/>
    <n v="800000"/>
    <x v="24"/>
    <n v="800000"/>
    <n v="800000"/>
    <n v="800000"/>
    <x v="2"/>
    <m/>
    <m/>
    <s v="2.3.9.2.01"/>
    <s v="Útiles  y materiales de escritorio, oficina e informática"/>
    <n v="100"/>
    <s v="Pacc"/>
    <s v="Acción Común"/>
    <m/>
  </r>
  <r>
    <x v="1"/>
    <s v="DADM.6.1.2.1.135"/>
    <x v="1"/>
    <m/>
    <s v="UD"/>
    <n v="1"/>
    <n v="300000"/>
    <x v="22"/>
    <n v="300000"/>
    <n v="300000"/>
    <n v="300000"/>
    <x v="2"/>
    <m/>
    <m/>
    <s v="2.3.9.5.01"/>
    <s v="Útiles de cocina y comedor"/>
    <n v="100"/>
    <s v="Pacc"/>
    <s v="Acción Común"/>
    <m/>
  </r>
  <r>
    <x v="1"/>
    <s v="DADM.6.1.2.1.135"/>
    <x v="1"/>
    <m/>
    <s v="UD"/>
    <n v="1"/>
    <n v="1500000"/>
    <x v="17"/>
    <n v="1500000"/>
    <n v="1500000"/>
    <n v="1500000"/>
    <x v="2"/>
    <m/>
    <m/>
    <s v="2.3.9.6.01"/>
    <s v="Productos eléctricos y afines"/>
    <n v="100"/>
    <s v="Pacc"/>
    <s v="Acción Común"/>
    <m/>
  </r>
  <r>
    <x v="1"/>
    <s v="DADM.6.1.2.1.135"/>
    <x v="1"/>
    <m/>
    <s v="UD"/>
    <n v="1"/>
    <n v="50000"/>
    <x v="25"/>
    <n v="50000"/>
    <n v="50000"/>
    <n v="50000"/>
    <x v="2"/>
    <m/>
    <m/>
    <s v="2.3.9.9.01"/>
    <s v="Productos y Útiles Varios  n.i.p"/>
    <n v="121"/>
    <s v="Pacc"/>
    <s v="Acción Común"/>
    <m/>
  </r>
  <r>
    <x v="1"/>
    <s v="DADM.6.1.2.1.135"/>
    <x v="1"/>
    <m/>
    <s v="UD"/>
    <n v="1"/>
    <n v="200000"/>
    <x v="20"/>
    <n v="100000"/>
    <n v="200000"/>
    <n v="200000"/>
    <x v="2"/>
    <m/>
    <m/>
    <s v="2.3.9.9.05"/>
    <s v="Productos y útiles diversos"/>
    <n v="100"/>
    <s v="Pacc"/>
    <s v="Acción Común"/>
    <m/>
  </r>
  <r>
    <x v="1"/>
    <s v="DADM.6.1.2.1.135"/>
    <x v="1"/>
    <m/>
    <s v="UD"/>
    <n v="1"/>
    <n v="100000"/>
    <x v="26"/>
    <n v="100000"/>
    <n v="100000"/>
    <n v="100000"/>
    <x v="2"/>
    <m/>
    <m/>
    <s v="2.3.9.9.04"/>
    <s v="Productos y útiles de defensa y seguridad"/>
    <n v="100"/>
    <s v="Pacc"/>
    <s v="Acción Común"/>
    <m/>
  </r>
  <r>
    <x v="1"/>
    <s v="DADM.6.1.2.1.135"/>
    <x v="1"/>
    <m/>
    <s v="UD"/>
    <n v="1"/>
    <n v="200000"/>
    <x v="19"/>
    <n v="200000"/>
    <n v="200000"/>
    <n v="200000"/>
    <x v="2"/>
    <m/>
    <m/>
    <s v="2.6.1.1.01"/>
    <s v="Muebles, equipos de oficina y estantería"/>
    <n v="121"/>
    <s v="Pacc"/>
    <s v="Acción Común"/>
    <m/>
  </r>
  <r>
    <x v="1"/>
    <s v="DADM.6.1.2.1.135"/>
    <x v="1"/>
    <m/>
    <s v="UD"/>
    <n v="1"/>
    <n v="100000"/>
    <x v="19"/>
    <n v="100000"/>
    <n v="100000"/>
    <n v="100000"/>
    <x v="2"/>
    <m/>
    <m/>
    <s v="2.6.1.4.01"/>
    <s v="Electrodomésticos"/>
    <n v="121"/>
    <s v="Pacc"/>
    <s v="Acción Común"/>
    <m/>
  </r>
  <r>
    <x v="1"/>
    <s v="DADM.6.1.2.1.135"/>
    <x v="1"/>
    <m/>
    <s v="UD"/>
    <n v="1"/>
    <n v="200000"/>
    <x v="21"/>
    <n v="200000"/>
    <n v="200000"/>
    <n v="250000"/>
    <x v="2"/>
    <m/>
    <m/>
    <s v="2.6.5.5.01"/>
    <s v="Equipo de comunicación, telecomunicaciones y señalamiento"/>
    <n v="121"/>
    <s v="Pacc"/>
    <s v="Acción Común"/>
    <m/>
  </r>
  <r>
    <x v="1"/>
    <s v="DADM.6.1.2.1.135"/>
    <x v="1"/>
    <m/>
    <s v="UD"/>
    <n v="1"/>
    <n v="55000.000000000007"/>
    <x v="26"/>
    <n v="55000.000000000007"/>
    <n v="55000.000000000007"/>
    <n v="55000.000000000007"/>
    <x v="2"/>
    <m/>
    <m/>
    <s v="2.6.5.6.01"/>
    <s v="Equipo de generación eléctrica y a fines"/>
    <n v="121"/>
    <s v="Pacc"/>
    <s v="Acción Común"/>
    <m/>
  </r>
  <r>
    <x v="1"/>
    <s v="DADM.6.1.2.1.135"/>
    <x v="1"/>
    <s v="Congreso PMI + Congreso de CxC"/>
    <s v="UD"/>
    <n v="1"/>
    <n v="500000"/>
    <x v="19"/>
    <n v="500000"/>
    <n v="500000"/>
    <n v="500000"/>
    <x v="2"/>
    <m/>
    <m/>
    <s v="2.2.5.1.02"/>
    <s v="Hospedaje"/>
    <n v="121"/>
    <s v="Pacc"/>
    <s v="Acción Común"/>
    <m/>
  </r>
  <r>
    <x v="1"/>
    <s v="DADM.6.1.2.1.135"/>
    <x v="1"/>
    <m/>
    <s v="UD"/>
    <n v="1"/>
    <n v="100000"/>
    <x v="18"/>
    <n v="100000"/>
    <n v="100000"/>
    <n v="100000"/>
    <x v="2"/>
    <m/>
    <m/>
    <s v="2.2.5.4.01"/>
    <s v="Alquileres de equipos de transporte, tracción y elevación"/>
    <n v="100"/>
    <s v="Pacc"/>
    <s v="Acción Común"/>
    <m/>
  </r>
  <r>
    <x v="1"/>
    <s v="DADM.6.1.2.1.135"/>
    <x v="1"/>
    <m/>
    <s v="UD"/>
    <n v="1"/>
    <n v="3000000"/>
    <x v="27"/>
    <n v="2000000"/>
    <n v="3000000"/>
    <n v="3000000"/>
    <x v="2"/>
    <m/>
    <m/>
    <s v="2.3.3.2.01"/>
    <s v="Papel y cartón"/>
    <n v="100"/>
    <s v="Pacc"/>
    <s v="Acción Común"/>
    <m/>
  </r>
  <r>
    <x v="1"/>
    <s v="DADM.6.1.2.1.135"/>
    <x v="1"/>
    <m/>
    <s v="UD"/>
    <n v="1"/>
    <n v="100000"/>
    <x v="18"/>
    <n v="100000"/>
    <n v="100000"/>
    <n v="100000"/>
    <x v="2"/>
    <m/>
    <m/>
    <s v="2.3.7.2.99"/>
    <s v="Otros productos químicos y conexos"/>
    <n v="100"/>
    <s v="Pacc"/>
    <s v="Acción Común"/>
    <m/>
  </r>
  <r>
    <x v="1"/>
    <s v="DADM.6.1.2.1.135"/>
    <x v="1"/>
    <m/>
    <s v="UD"/>
    <n v="1"/>
    <n v="60000"/>
    <x v="28"/>
    <n v="60000"/>
    <n v="60000"/>
    <n v="60000"/>
    <x v="2"/>
    <m/>
    <m/>
    <s v="2.3.9.8.01"/>
    <s v="Repuestos"/>
    <n v="121"/>
    <s v="Pacc"/>
    <s v="Acción Común"/>
    <m/>
  </r>
  <r>
    <x v="1"/>
    <s v="DADM.6.1.2.1.135"/>
    <x v="1"/>
    <m/>
    <s v="UD"/>
    <n v="1"/>
    <n v="150000"/>
    <x v="26"/>
    <n v="150000"/>
    <n v="150000"/>
    <n v="150000"/>
    <x v="2"/>
    <m/>
    <m/>
    <s v="2.3.9.8.02"/>
    <s v="Accesorios"/>
    <n v="121"/>
    <s v="Pacc"/>
    <s v="Acción Común"/>
    <m/>
  </r>
  <r>
    <x v="1"/>
    <s v="DADM.6.1.2.1.135"/>
    <x v="1"/>
    <m/>
    <s v="UD"/>
    <n v="1"/>
    <n v="50000"/>
    <x v="29"/>
    <n v="50000"/>
    <n v="50000"/>
    <n v="50000"/>
    <x v="2"/>
    <m/>
    <m/>
    <s v="2.6.6.2.01"/>
    <s v="Equipos de seguridad"/>
    <n v="121"/>
    <s v="Pacc"/>
    <s v="Acción Común"/>
    <m/>
  </r>
  <r>
    <x v="1"/>
    <s v="DADM.6.1.2.1.135"/>
    <x v="1"/>
    <m/>
    <s v="UD"/>
    <n v="1"/>
    <n v="500000"/>
    <x v="30"/>
    <n v="500000"/>
    <n v="500000"/>
    <n v="500000"/>
    <x v="2"/>
    <m/>
    <m/>
    <s v="2.6.5.4.01"/>
    <s v="Sistemas y equipos de climatización"/>
    <n v="121"/>
    <s v="Pacc"/>
    <s v="Acción Común"/>
    <m/>
  </r>
  <r>
    <x v="1"/>
    <s v="DADM.6.1.2.1.135"/>
    <x v="1"/>
    <m/>
    <s v="UD"/>
    <n v="1"/>
    <n v="15000"/>
    <x v="31"/>
    <n v="15000"/>
    <n v="15000"/>
    <n v="15000"/>
    <x v="2"/>
    <m/>
    <m/>
    <s v="2.2.8.2.01"/>
    <s v="Comisiones y gastos"/>
    <n v="100"/>
    <s v="Gasto Adm"/>
    <s v="Acción Común"/>
    <m/>
  </r>
  <r>
    <x v="1"/>
    <s v="DADM.6.1.2.1.135"/>
    <x v="1"/>
    <s v="Frickpic"/>
    <s v="UD"/>
    <n v="1"/>
    <n v="7800000"/>
    <x v="13"/>
    <n v="7800000"/>
    <n v="7000000"/>
    <n v="7800000"/>
    <x v="0"/>
    <m/>
    <m/>
    <s v="2.2.9.2.01"/>
    <s v="Servicios de alimentación"/>
    <n v="100"/>
    <s v="Pacc"/>
    <s v="Acción Común"/>
    <m/>
  </r>
  <r>
    <x v="2"/>
    <s v="DCOM.6.1.2.1.20"/>
    <x v="3"/>
    <s v="Publicidad en periódicos de circulación nacional"/>
    <s v="UD"/>
    <n v="1"/>
    <n v="2500000"/>
    <x v="10"/>
    <n v="2500000"/>
    <n v="2500000"/>
    <n v="5500000"/>
    <x v="2"/>
    <n v="82101504"/>
    <s v="Publicidad en Periódico"/>
    <s v="2.2.2.1.01"/>
    <s v="Publicidad y propaganda"/>
    <n v="100"/>
    <s v="Pacc"/>
    <s v="Acción Común"/>
    <m/>
  </r>
  <r>
    <x v="2"/>
    <s v="DCOM.6.1.2.1.20"/>
    <x v="3"/>
    <s v="Publicidad en TV"/>
    <s v="UD"/>
    <n v="1"/>
    <n v="1000000"/>
    <x v="32"/>
    <n v="1000000"/>
    <n v="500000"/>
    <n v="1000000"/>
    <x v="2"/>
    <n v="82101602"/>
    <s v="Publicidad en Tv"/>
    <s v="2.2.2.1.01"/>
    <s v="Publicidad y propaganda"/>
    <n v="121"/>
    <s v="Pacc"/>
    <s v="Acción Común"/>
    <m/>
  </r>
  <r>
    <x v="2"/>
    <s v="DCOM.6.1.2.1.20"/>
    <x v="3"/>
    <s v="Publicidad en medio digital"/>
    <s v="UD"/>
    <n v="1"/>
    <n v="500000"/>
    <x v="19"/>
    <n v="300000"/>
    <n v="300000"/>
    <n v="500000"/>
    <x v="2"/>
    <n v="82101603"/>
    <s v="Publicidad en intener"/>
    <s v="2.2.2.1.01"/>
    <s v="Publicidad y propaganda"/>
    <n v="121"/>
    <s v="Pacc"/>
    <s v="Acción Común"/>
    <m/>
  </r>
  <r>
    <x v="2"/>
    <s v="DCOM.6.1.2.1.20"/>
    <x v="3"/>
    <s v="Publicidad radio"/>
    <s v="UD"/>
    <n v="1"/>
    <n v="500000"/>
    <x v="19"/>
    <n v="300000"/>
    <n v="300000"/>
    <n v="500000"/>
    <x v="2"/>
    <n v="82101601"/>
    <s v="Publicidad en radio"/>
    <s v="2.2.2.1.01"/>
    <s v="Publicidad y propaganda"/>
    <n v="121"/>
    <s v="Pacc"/>
    <s v="Acción Común"/>
    <m/>
  </r>
  <r>
    <x v="2"/>
    <s v="DCOM.6.1.2.1.20"/>
    <x v="3"/>
    <s v="Materiales promocionales"/>
    <s v="UD"/>
    <n v="1"/>
    <n v="1000000"/>
    <x v="15"/>
    <n v="1000000"/>
    <n v="200000"/>
    <n v="1000000"/>
    <x v="2"/>
    <n v="80141605"/>
    <s v="Mercancía Promocional"/>
    <s v="2.2.2.1.02"/>
    <s v="Promoción y patrocinio"/>
    <n v="121"/>
    <s v="Pacc"/>
    <s v="Acción Común"/>
    <m/>
  </r>
  <r>
    <x v="2"/>
    <s v="DCOM.6.1.2.1.20"/>
    <x v="3"/>
    <s v="Impresiones"/>
    <s v="UD"/>
    <n v="1"/>
    <n v="1000000"/>
    <x v="22"/>
    <n v="1000000"/>
    <n v="500000"/>
    <n v="1000000"/>
    <x v="2"/>
    <n v="82121511"/>
    <s v="Impresión"/>
    <s v="2.2.2.2.01"/>
    <s v="Impresión, encuadernación y rotulación"/>
    <n v="100"/>
    <s v="Pacc"/>
    <s v="Acción Común"/>
    <m/>
  </r>
  <r>
    <x v="2"/>
    <s v="DCOM.6.1.2.1.20"/>
    <x v="3"/>
    <s v="Diagramación"/>
    <s v="UD"/>
    <n v="1"/>
    <n v="200000"/>
    <x v="21"/>
    <n v="500000"/>
    <n v="200000"/>
    <n v="500000"/>
    <x v="2"/>
    <n v="82141504"/>
    <m/>
    <s v="2.2.8.7.06"/>
    <s v="Otros servicios técnicos profesionales"/>
    <n v="121"/>
    <s v="Pacc"/>
    <s v="Acción Común"/>
    <m/>
  </r>
  <r>
    <x v="2"/>
    <s v="DCOM.6.1.2.1.20"/>
    <x v="3"/>
    <s v="Corrección de estilo"/>
    <s v="UD"/>
    <n v="1"/>
    <n v="200000"/>
    <x v="21"/>
    <n v="400000"/>
    <n v="200000"/>
    <n v="400000"/>
    <x v="2"/>
    <n v="82141504"/>
    <m/>
    <s v="2.2.8.7.06"/>
    <s v="Otros servicios técnicos profesionales"/>
    <n v="121"/>
    <s v="Pacc"/>
    <s v="Acción Común"/>
    <m/>
  </r>
  <r>
    <x v="2"/>
    <s v="DCOM.6.1.2.1.20"/>
    <x v="3"/>
    <s v="Pago a medios"/>
    <s v="UD"/>
    <n v="1"/>
    <n v="100000"/>
    <x v="18"/>
    <n v="100000"/>
    <n v="100000"/>
    <n v="100000"/>
    <x v="2"/>
    <n v="55101504"/>
    <m/>
    <s v="2.3.3.4.01"/>
    <s v="Libros, revistas y periódicos"/>
    <n v="121"/>
    <s v="Pacc"/>
    <s v="Acción Común"/>
    <m/>
  </r>
  <r>
    <x v="2"/>
    <s v="DCOM.6.1.2.1.20"/>
    <x v="3"/>
    <s v="Servicios de producción audiovisuales institucionales"/>
    <s v="UD"/>
    <n v="1"/>
    <n v="0"/>
    <x v="0"/>
    <n v="0"/>
    <n v="0"/>
    <n v="500000"/>
    <x v="1"/>
    <n v="82131603"/>
    <m/>
    <s v="2.2.8.7.06"/>
    <s v="Otros servicios técnicos profesionales"/>
    <n v="121"/>
    <s v="Pacc"/>
    <s v="Acción Común"/>
    <m/>
  </r>
  <r>
    <x v="2"/>
    <s v="DCOM.6.1.2.1.20"/>
    <x v="3"/>
    <s v="Servicios de producción audiovisuales institucionales"/>
    <s v="UD"/>
    <n v="1"/>
    <n v="0"/>
    <x v="0"/>
    <n v="0"/>
    <n v="0"/>
    <n v="500000"/>
    <x v="1"/>
    <n v="82131603"/>
    <m/>
    <s v="2.2.8.7.06"/>
    <s v="Otros servicios técnicos profesionales"/>
    <n v="121"/>
    <s v="Pacc"/>
    <s v="Acción Común"/>
    <m/>
  </r>
  <r>
    <x v="2"/>
    <s v="DCOM.6.1.1.1.28"/>
    <x v="4"/>
    <s v="Utensilios de cocina"/>
    <s v="UD"/>
    <n v="1"/>
    <n v="500000"/>
    <x v="21"/>
    <n v="500000"/>
    <n v="200000"/>
    <n v="500000"/>
    <x v="2"/>
    <n v="23181703"/>
    <m/>
    <s v="2.3.9.5.01"/>
    <s v="Útiles de cocina y comedor"/>
    <n v="121"/>
    <s v="Pacc"/>
    <s v="Acción Común"/>
    <m/>
  </r>
  <r>
    <x v="2"/>
    <s v="DCOM.6.1.1.1.28"/>
    <x v="4"/>
    <s v="Banderas exterior/interior"/>
    <s v="UD"/>
    <n v="1"/>
    <n v="60000"/>
    <x v="18"/>
    <n v="60000"/>
    <n v="60000"/>
    <n v="60000"/>
    <x v="2"/>
    <n v="55121715"/>
    <m/>
    <s v="2.3.2.2.01"/>
    <s v="Acabados textiles"/>
    <n v="100"/>
    <s v="Pacc"/>
    <s v="Acción Común"/>
    <m/>
  </r>
  <r>
    <x v="2"/>
    <s v="DCOM.6.1.1.1.28"/>
    <x v="4"/>
    <s v="Servicios de lavandería"/>
    <s v="UD"/>
    <n v="1"/>
    <n v="130000"/>
    <x v="18"/>
    <n v="100000"/>
    <n v="130000"/>
    <n v="130000"/>
    <x v="2"/>
    <n v="91111502"/>
    <m/>
    <s v="2.2.8.5.02"/>
    <s v="Lavandería"/>
    <n v="100"/>
    <s v="Pacc"/>
    <s v="Acción Común"/>
    <m/>
  </r>
  <r>
    <x v="2"/>
    <s v="DCOM.6.1.1.1.28"/>
    <x v="4"/>
    <s v="Servicios de floristería"/>
    <s v="UD"/>
    <n v="1"/>
    <n v="100000"/>
    <x v="15"/>
    <n v="250000"/>
    <n v="100000"/>
    <n v="250000"/>
    <x v="2"/>
    <n v="10161707"/>
    <m/>
    <s v="2.3.1.3.03"/>
    <s v="Productos forestales"/>
    <n v="100"/>
    <s v="Pacc"/>
    <s v="Acción Común"/>
    <m/>
  </r>
  <r>
    <x v="2"/>
    <s v="DCOM.6.1.1.1.28"/>
    <x v="4"/>
    <s v="Servicios de catering"/>
    <s v="UD"/>
    <n v="1"/>
    <n v="1200000"/>
    <x v="33"/>
    <n v="1500000"/>
    <n v="1200000"/>
    <n v="2500000"/>
    <x v="2"/>
    <n v="90101603"/>
    <m/>
    <s v="2.2.9.2.03"/>
    <s v="Servicios de Catering"/>
    <n v="100"/>
    <s v="Pacc"/>
    <s v="Acción Común"/>
    <m/>
  </r>
  <r>
    <x v="3"/>
    <s v="DEMD.6.1.2.1.120"/>
    <x v="5"/>
    <s v="Pago a comisionados médicos"/>
    <s v="UD"/>
    <n v="1"/>
    <n v="25000000"/>
    <x v="34"/>
    <n v="30000000"/>
    <n v="20000000"/>
    <n v="36000000"/>
    <x v="2"/>
    <n v="85101706"/>
    <n v="85101706"/>
    <s v="2.2.8.7.06"/>
    <s v="Otros servicios técnicos profesionales"/>
    <n v="100"/>
    <s v="Pacc"/>
    <n v="6710"/>
    <m/>
  </r>
  <r>
    <x v="3"/>
    <s v="DEMD.6.1.2.1.120"/>
    <x v="5"/>
    <s v="Compras de consumibles médicos"/>
    <s v="UD"/>
    <n v="1"/>
    <n v="250000"/>
    <x v="16"/>
    <n v="250000"/>
    <n v="250000"/>
    <n v="250000"/>
    <x v="2"/>
    <m/>
    <m/>
    <s v="2.3.9.3.01"/>
    <s v="Útiles menores médico, quirúrgicos o de laboratorio"/>
    <n v="121"/>
    <s v="Pacc"/>
    <s v="Acción Común"/>
    <m/>
  </r>
  <r>
    <x v="3"/>
    <s v="DEMD.6.1.2.1.120"/>
    <x v="5"/>
    <s v="Equipos médicos"/>
    <s v="UD"/>
    <n v="1"/>
    <n v="200000"/>
    <x v="21"/>
    <n v="200000"/>
    <n v="200000"/>
    <n v="200000"/>
    <x v="2"/>
    <n v="42131612"/>
    <m/>
    <s v="2.3.9.3.01"/>
    <s v="Útiles menores médico, quirúrgicos o de laboratorio"/>
    <n v="121"/>
    <s v="Pacc"/>
    <s v="Acción Común"/>
    <m/>
  </r>
  <r>
    <x v="3"/>
    <s v="DEMD.6.1.2.1.120"/>
    <x v="5"/>
    <s v="Equipos médicos"/>
    <s v="UD"/>
    <n v="1"/>
    <n v="100000"/>
    <x v="18"/>
    <n v="100000"/>
    <n v="100000"/>
    <n v="100000"/>
    <x v="2"/>
    <m/>
    <m/>
    <s v="2.6.3.1.01"/>
    <s v="Equipo médico y de laboratorio"/>
    <n v="121"/>
    <s v="Pacc"/>
    <s v="Acción Común"/>
    <m/>
  </r>
  <r>
    <x v="4"/>
    <s v="DF.4.1.1.2.123"/>
    <x v="6"/>
    <s v="Aportes a la sociedad civil"/>
    <s v="UD"/>
    <n v="1"/>
    <n v="300000"/>
    <x v="15"/>
    <n v="300000"/>
    <n v="300000"/>
    <n v="300000"/>
    <x v="2"/>
    <m/>
    <m/>
    <s v="2.4.1.2.02"/>
    <s v="Ayudas y donaciones ocasionales a hogares y personas"/>
    <n v="121"/>
    <s v="Gasto Adm"/>
    <s v="Acción Común"/>
    <m/>
  </r>
  <r>
    <x v="4"/>
    <s v="DF.4.1.1.2.123"/>
    <x v="6"/>
    <s v="Aportes a la sociedad civil"/>
    <s v="UD"/>
    <n v="1"/>
    <n v="500000"/>
    <x v="19"/>
    <n v="500000"/>
    <n v="500000"/>
    <n v="800000"/>
    <x v="2"/>
    <m/>
    <m/>
    <s v="2.4.1.6.05"/>
    <s v="Transferencias corrientes ocasionales a asociaciones sin fines de lucro"/>
    <n v="121"/>
    <s v="Gasto Adm"/>
    <s v="Acción Común"/>
    <m/>
  </r>
  <r>
    <x v="4"/>
    <s v="DF.4.1.1.2.123"/>
    <x v="6"/>
    <s v="Pago impuestos"/>
    <s v="UD"/>
    <n v="1"/>
    <n v="50000"/>
    <x v="29"/>
    <n v="50000"/>
    <n v="50000"/>
    <n v="50000"/>
    <x v="2"/>
    <m/>
    <m/>
    <s v="2.2.8.8.01"/>
    <s v="Impuestos"/>
    <n v="100"/>
    <s v="Gasto Adm"/>
    <s v="Acción Común"/>
    <m/>
  </r>
  <r>
    <x v="5"/>
    <s v="DPD.6.1.1.1.2"/>
    <x v="7"/>
    <s v="Refrigerio (Picaderos varias)"/>
    <s v="UD"/>
    <n v="15"/>
    <m/>
    <x v="0"/>
    <n v="0"/>
    <n v="0"/>
    <n v="10500"/>
    <x v="1"/>
    <n v="90101603"/>
    <n v="90101603"/>
    <s v="2.2.9.2.03"/>
    <s v="Servicios de Catering"/>
    <n v="100"/>
    <s v="Pacc"/>
    <s v="Acción Común"/>
    <m/>
  </r>
  <r>
    <x v="5"/>
    <s v="DRRHH.6.1.2.1.95"/>
    <x v="8"/>
    <s v="Cursos básicos de formulación de proyectos"/>
    <s v="UD"/>
    <n v="20"/>
    <n v="4000"/>
    <x v="23"/>
    <n v="0"/>
    <n v="0"/>
    <n v="80000"/>
    <x v="0"/>
    <n v="86101705"/>
    <n v="86101705"/>
    <s v="2.2.8.7.04"/>
    <s v="Servicios de capacitación"/>
    <n v="121"/>
    <s v="Pacc"/>
    <s v="Acción Común"/>
    <m/>
  </r>
  <r>
    <x v="5"/>
    <s v="DRRHH.6.1.2.1.95"/>
    <x v="8"/>
    <s v="Certificación PMI"/>
    <s v="UD"/>
    <n v="3"/>
    <n v="60000"/>
    <x v="35"/>
    <n v="180000"/>
    <n v="180000"/>
    <n v="180000"/>
    <x v="0"/>
    <n v="86101705"/>
    <n v="86101705"/>
    <s v="2.2.8.7.04"/>
    <s v="Servicios de capacitación"/>
    <n v="121"/>
    <s v="Pacc"/>
    <s v="Acción Común"/>
    <m/>
  </r>
  <r>
    <x v="5"/>
    <s v="DPD.6.1.2.3.11"/>
    <x v="9"/>
    <s v="Firma consultora Sectorial"/>
    <s v="UD"/>
    <n v="1"/>
    <n v="1500000"/>
    <x v="19"/>
    <n v="1500000"/>
    <n v="0"/>
    <n v="1500000"/>
    <x v="1"/>
    <n v="80101504"/>
    <n v="80101504"/>
    <s v="2.2.8.7.06"/>
    <s v="Otros servicios técnicos profesionales"/>
    <n v="100"/>
    <s v="Pacc"/>
    <s v="Acción Común"/>
    <m/>
  </r>
  <r>
    <x v="5"/>
    <s v="DPD.6.1.2.4.15"/>
    <x v="10"/>
    <s v="Empresa diagramadora y correctora de estilo"/>
    <s v="UD"/>
    <n v="1"/>
    <n v="310000"/>
    <x v="21"/>
    <n v="200000"/>
    <n v="0"/>
    <n v="310000"/>
    <x v="1"/>
    <n v="82141501"/>
    <n v="82141501"/>
    <s v="2.2.9.1.01"/>
    <s v="Otras contrataciones de servicios"/>
    <n v="100"/>
    <s v="Pacc"/>
    <s v="Acción Común"/>
    <m/>
  </r>
  <r>
    <x v="5"/>
    <s v="DPD.6.1.2.3.10"/>
    <x v="11"/>
    <s v="Refrigerio (Picaderos varias)"/>
    <s v="UD"/>
    <n v="40"/>
    <n v="0"/>
    <x v="0"/>
    <n v="0"/>
    <n v="0"/>
    <n v="30000"/>
    <x v="3"/>
    <n v="90101603"/>
    <n v="90101603"/>
    <s v="2.2.9.2.03"/>
    <s v="Servicios de Catering"/>
    <n v="121"/>
    <s v="Pacc"/>
    <s v="Acción Común"/>
    <m/>
  </r>
  <r>
    <x v="5"/>
    <s v="DPD.6.1.2.1.165"/>
    <x v="12"/>
    <s v="Renovación de membresías"/>
    <s v="UD"/>
    <n v="1"/>
    <n v="2700000"/>
    <x v="36"/>
    <n v="2700000"/>
    <n v="2700000"/>
    <n v="2700000"/>
    <x v="0"/>
    <m/>
    <m/>
    <s v="2.4.7.2.01"/>
    <s v="Transferencias corrientes a Organismos Internacionales"/>
    <n v="100"/>
    <s v="Gasto Adm"/>
    <s v="Acción Común"/>
    <m/>
  </r>
  <r>
    <x v="5"/>
    <s v="DPD.5.1.1.1.37"/>
    <x v="13"/>
    <s v="Power BI"/>
    <s v="UD"/>
    <n v="25"/>
    <n v="0"/>
    <x v="0"/>
    <n v="0"/>
    <n v="0"/>
    <n v="165000"/>
    <x v="2"/>
    <n v="43231512"/>
    <m/>
    <s v="2.2.5.9.01"/>
    <s v="Licencias Informáticas"/>
    <n v="121"/>
    <s v="Pacc"/>
    <s v="Acción Común"/>
    <m/>
  </r>
  <r>
    <x v="5"/>
    <s v="DPD.6.1.2.1.164"/>
    <x v="14"/>
    <s v="Viáticos int. (Viaje y hospedaje)"/>
    <s v="UD"/>
    <n v="1"/>
    <n v="1000000"/>
    <x v="0"/>
    <n v="1000000"/>
    <n v="0"/>
    <n v="1000000"/>
    <x v="1"/>
    <m/>
    <m/>
    <s v="2.2.3.2.01"/>
    <s v="Viáticos fuera del país"/>
    <n v="100"/>
    <s v="Gasto Adm"/>
    <s v="Acción Común"/>
    <m/>
  </r>
  <r>
    <x v="5"/>
    <s v="DPD.6.1.2.1.164"/>
    <x v="14"/>
    <s v="Viáticos int. (Viaje y hospedaje)"/>
    <s v="UD"/>
    <n v="1"/>
    <n v="2000000"/>
    <x v="0"/>
    <n v="2000000"/>
    <n v="0"/>
    <n v="2000000"/>
    <x v="0"/>
    <m/>
    <m/>
    <s v="2.2.4.1.01"/>
    <s v="Pasajes"/>
    <n v="100"/>
    <s v="Gasto Adm"/>
    <s v="Acción Común"/>
    <m/>
  </r>
  <r>
    <x v="5"/>
    <s v="DPD.6.1.2.1.164"/>
    <x v="14"/>
    <s v="Viáticos int. (Viaje y hospedaje)"/>
    <s v="UD"/>
    <n v="1"/>
    <n v="1000000"/>
    <x v="0"/>
    <n v="1000000"/>
    <n v="0"/>
    <n v="1000000"/>
    <x v="3"/>
    <m/>
    <m/>
    <s v="2.2.3.2.01"/>
    <s v="Viáticos fuera del país"/>
    <n v="121"/>
    <s v="Gasto Adm"/>
    <s v="Acción Común"/>
    <m/>
  </r>
  <r>
    <x v="6"/>
    <s v="DPRL.2.1.2.4.133"/>
    <x v="15"/>
    <s v="Contratar asesores para el diseño del programa"/>
    <s v="UD"/>
    <n v="1"/>
    <n v="0"/>
    <x v="0"/>
    <n v="300000"/>
    <n v="0"/>
    <n v="300000"/>
    <x v="1"/>
    <n v="80101504"/>
    <m/>
    <s v="2.2.8.7.06"/>
    <s v="Otros servicios técnicos profesionales"/>
    <n v="121"/>
    <s v="Pacc"/>
    <s v="Acción Común"/>
    <m/>
  </r>
  <r>
    <x v="6"/>
    <s v="DPRL.6.1.2.2.130"/>
    <x v="16"/>
    <s v="Eventos generales y contratación de audiovisuales"/>
    <s v="UD"/>
    <n v="1"/>
    <n v="500000"/>
    <x v="0"/>
    <n v="500000"/>
    <n v="0"/>
    <n v="800000"/>
    <x v="1"/>
    <n v="80141607"/>
    <m/>
    <s v="2.2.8.6.01"/>
    <s v="Eventos generales"/>
    <n v="121"/>
    <s v="Pacc"/>
    <s v="Acción Común"/>
    <m/>
  </r>
  <r>
    <x v="6"/>
    <s v="DPRL.6.1.2.2.130"/>
    <x v="16"/>
    <s v="Viáticos y pasajes internacionales: Invitados"/>
    <s v="UD"/>
    <n v="1"/>
    <m/>
    <x v="0"/>
    <n v="0"/>
    <n v="0"/>
    <n v="200000"/>
    <x v="1"/>
    <n v="90121502"/>
    <m/>
    <s v="2.2.4.1.01"/>
    <s v="Pasajes"/>
    <n v="121"/>
    <s v="Pacc"/>
    <s v="Acción Común"/>
    <m/>
  </r>
  <r>
    <x v="6"/>
    <s v="DPRL.6.1.2.2.130"/>
    <x v="16"/>
    <s v="Publicidad y artículos promocionales para el evento"/>
    <s v="UD"/>
    <n v="1"/>
    <n v="0"/>
    <x v="0"/>
    <n v="0"/>
    <n v="0"/>
    <n v="200000"/>
    <x v="1"/>
    <n v="82101603"/>
    <m/>
    <s v="2.2.2.1.01"/>
    <s v="Publicidad y propaganda"/>
    <n v="121"/>
    <s v="Pacc"/>
    <s v="Acción Común"/>
    <m/>
  </r>
  <r>
    <x v="6"/>
    <s v="DPRL.2.1.2.4.134"/>
    <x v="17"/>
    <s v="Eventos generales y contratación de audiovisuales"/>
    <s v="UD"/>
    <n v="1"/>
    <m/>
    <x v="19"/>
    <n v="500000"/>
    <n v="0"/>
    <n v="1200000"/>
    <x v="3"/>
    <n v="80141607"/>
    <m/>
    <s v="2.2.8.6.01"/>
    <s v="Eventos generales"/>
    <n v="121"/>
    <s v="Pacc"/>
    <s v="Acción Común"/>
    <m/>
  </r>
  <r>
    <x v="6"/>
    <s v="DPRL.2.1.2.4.134"/>
    <x v="17"/>
    <s v="Viáticos y pasajes internacionales: Invitados"/>
    <s v="UD"/>
    <n v="1"/>
    <n v="0"/>
    <x v="0"/>
    <n v="0"/>
    <n v="0"/>
    <n v="300000"/>
    <x v="1"/>
    <n v="90121502"/>
    <m/>
    <s v="2.2.4.1.01"/>
    <s v="Pasajes"/>
    <n v="121"/>
    <s v="Pacc"/>
    <s v="Acción Común"/>
    <m/>
  </r>
  <r>
    <x v="6"/>
    <s v="DPRL.2.1.2.4.134"/>
    <x v="17"/>
    <s v="Publicidad y artículos promocionales para el evento"/>
    <s v="UD"/>
    <n v="1"/>
    <n v="0"/>
    <x v="0"/>
    <n v="0"/>
    <n v="0"/>
    <n v="300000"/>
    <x v="1"/>
    <n v="82101603"/>
    <m/>
    <s v="2.2.2.1.01"/>
    <s v="Publicidad y propaganda"/>
    <n v="121"/>
    <s v="Pacc"/>
    <s v="Acción Común"/>
    <m/>
  </r>
  <r>
    <x v="7"/>
    <s v="DPSFS.1.1.1.1.67"/>
    <x v="18"/>
    <s v="Tablet"/>
    <s v="UD"/>
    <n v="1"/>
    <n v="0"/>
    <x v="0"/>
    <n v="0"/>
    <n v="0"/>
    <n v="11340"/>
    <x v="1"/>
    <n v="43211503"/>
    <m/>
    <s v="2.6.1.3.01"/>
    <s v="Computadora Portátil"/>
    <n v="121"/>
    <s v="Pacc"/>
    <s v="Acción Común"/>
    <m/>
  </r>
  <r>
    <x v="7"/>
    <s v="DPSFS.2.1.2.1.74"/>
    <x v="19"/>
    <s v="Viáticos, pasajes "/>
    <s v="UD"/>
    <n v="4"/>
    <n v="0"/>
    <x v="0"/>
    <n v="0"/>
    <n v="0"/>
    <n v="2800"/>
    <x v="1"/>
    <m/>
    <m/>
    <s v="2.2.3.2.01"/>
    <s v="Viáticos fuera del país"/>
    <n v="121"/>
    <s v="Pacc"/>
    <s v="Acción Común"/>
    <m/>
  </r>
  <r>
    <x v="7"/>
    <s v="DPSFS.2.1.2.1.74"/>
    <x v="19"/>
    <s v="Viáticos, pasajes "/>
    <s v="UD"/>
    <n v="12"/>
    <n v="0"/>
    <x v="0"/>
    <n v="0"/>
    <n v="0"/>
    <n v="42000"/>
    <x v="4"/>
    <m/>
    <m/>
    <s v="2.2.3.1.01"/>
    <s v="Viáticos dentro del país"/>
    <n v="121"/>
    <s v="Pacc"/>
    <s v="Acción Común"/>
    <m/>
  </r>
  <r>
    <x v="7"/>
    <s v="DPSFS.2.1.2.1.73"/>
    <x v="20"/>
    <s v="Evento generales, hotel, catering, audiovisuales"/>
    <s v="UD"/>
    <n v="1"/>
    <n v="500000"/>
    <x v="19"/>
    <n v="500000"/>
    <n v="500000"/>
    <n v="500000"/>
    <x v="3"/>
    <m/>
    <m/>
    <s v="2.2.8.6.01"/>
    <s v="Eventos generales"/>
    <n v="121"/>
    <s v="Pacc"/>
    <s v="Acción Común"/>
    <m/>
  </r>
  <r>
    <x v="7"/>
    <s v="DPSFS.2.1.2.1.73"/>
    <x v="20"/>
    <s v="Insumos impresos"/>
    <s v="UD"/>
    <n v="1"/>
    <n v="0"/>
    <x v="0"/>
    <n v="0"/>
    <n v="0"/>
    <n v="100000"/>
    <x v="4"/>
    <m/>
    <m/>
    <s v="2.2.2.2.01"/>
    <s v="Impresión, encuadernación y rotulación"/>
    <n v="121"/>
    <s v="Pacc"/>
    <s v="Acción Común"/>
    <m/>
  </r>
  <r>
    <x v="8"/>
    <s v="DRRHH.6.1.2.1.95"/>
    <x v="8"/>
    <s v="Capacitaciones SFS"/>
    <s v="UD"/>
    <n v="1"/>
    <n v="300000"/>
    <x v="0"/>
    <n v="300000"/>
    <n v="0"/>
    <n v="300000"/>
    <x v="4"/>
    <m/>
    <m/>
    <s v="2.2.8.7.04"/>
    <s v="Servicios de capacitación"/>
    <n v="121"/>
    <s v="Pacc"/>
    <s v="Acción Común"/>
    <m/>
  </r>
  <r>
    <x v="9"/>
    <s v="DRA.4.1.1.1.53"/>
    <x v="21"/>
    <s v="Refrigerio para Taller de actualización de Nobaci"/>
    <s v="UD"/>
    <n v="45"/>
    <n v="0"/>
    <x v="0"/>
    <n v="0"/>
    <n v="0"/>
    <n v="31500"/>
    <x v="1"/>
    <n v="90101603"/>
    <m/>
    <s v="2.2.9.2.03"/>
    <s v="Servicios de Catering"/>
    <n v="121"/>
    <s v="Pacc"/>
    <s v="Acción Común"/>
    <m/>
  </r>
  <r>
    <x v="9"/>
    <s v="DRA.4.1.1.1.53"/>
    <x v="21"/>
    <s v="Laptops"/>
    <s v="UD"/>
    <n v="1"/>
    <n v="0"/>
    <x v="0"/>
    <n v="0"/>
    <n v="0"/>
    <n v="50000"/>
    <x v="1"/>
    <n v="43211503"/>
    <m/>
    <s v="2.6.1.3.01"/>
    <s v="Computadora Portátil"/>
    <n v="121"/>
    <s v="Pacc"/>
    <s v="Acción Común"/>
    <m/>
  </r>
  <r>
    <x v="8"/>
    <s v="DRRHH.6.1.2.1.38"/>
    <x v="22"/>
    <m/>
    <s v="UD"/>
    <n v="1"/>
    <n v="88000000"/>
    <x v="37"/>
    <n v="88000000"/>
    <n v="88000000"/>
    <n v="88000000"/>
    <x v="2"/>
    <m/>
    <m/>
    <s v="2.1.1.1.01"/>
    <s v="Sueldos empleados fijos"/>
    <n v="100"/>
    <s v="Nomina"/>
    <s v="Acción Común"/>
    <m/>
  </r>
  <r>
    <x v="8"/>
    <s v="DRRHH.6.1.2.1.38"/>
    <x v="22"/>
    <m/>
    <s v="UD"/>
    <n v="1"/>
    <n v="260000"/>
    <x v="38"/>
    <n v="260000"/>
    <n v="260000"/>
    <n v="260000"/>
    <x v="2"/>
    <m/>
    <m/>
    <s v="2.1.1.2.05"/>
    <s v="Periodo probatorio de ingreso a carrera"/>
    <n v="100"/>
    <s v="Nomina"/>
    <s v="Acción Común"/>
    <m/>
  </r>
  <r>
    <x v="8"/>
    <s v="DRRHH.6.1.2.1.38"/>
    <x v="22"/>
    <m/>
    <s v="UD"/>
    <n v="1"/>
    <n v="83800000"/>
    <x v="39"/>
    <n v="83800000"/>
    <n v="83800000"/>
    <n v="83800000"/>
    <x v="2"/>
    <m/>
    <m/>
    <s v="2.1.1.2.08"/>
    <s v="Empleados temporales"/>
    <n v="100"/>
    <s v="Nomina"/>
    <s v="Acción Común"/>
    <m/>
  </r>
  <r>
    <x v="8"/>
    <s v="DRRHH.6.1.2.1.38"/>
    <x v="22"/>
    <m/>
    <s v="UD"/>
    <n v="1"/>
    <n v="1000000"/>
    <x v="22"/>
    <n v="1000000"/>
    <n v="1000000"/>
    <n v="1000000"/>
    <x v="2"/>
    <m/>
    <m/>
    <s v="2.1.1.2.09"/>
    <s v="Personal de carácter eventual"/>
    <n v="100"/>
    <s v="Nomina"/>
    <s v="Acción Común"/>
    <m/>
  </r>
  <r>
    <x v="8"/>
    <s v="DRRHH.6.1.2.1.38"/>
    <x v="22"/>
    <m/>
    <s v="UD"/>
    <n v="1"/>
    <n v="1750000"/>
    <x v="40"/>
    <n v="1750000"/>
    <n v="1750000"/>
    <n v="1750000"/>
    <x v="2"/>
    <m/>
    <m/>
    <s v="2.1.1.2.11"/>
    <s v="Interinato"/>
    <n v="100"/>
    <s v="Nomina"/>
    <s v="Acción Común"/>
    <m/>
  </r>
  <r>
    <x v="8"/>
    <s v="DRRHH.6.1.2.1.38"/>
    <x v="22"/>
    <n v="15267500"/>
    <s v="UD"/>
    <n v="1"/>
    <n v="15267500"/>
    <x v="41"/>
    <n v="15267500"/>
    <n v="15267500"/>
    <n v="15267500"/>
    <x v="2"/>
    <m/>
    <m/>
    <s v="2.1.1.4.01"/>
    <s v="Sueldo Anual No. 13"/>
    <n v="100"/>
    <s v="Nomina"/>
    <s v="Acción Común"/>
    <m/>
  </r>
  <r>
    <x v="8"/>
    <s v="DRRHH.6.1.2.1.38"/>
    <x v="22"/>
    <m/>
    <s v="UD"/>
    <n v="1"/>
    <n v="300000"/>
    <x v="15"/>
    <n v="300000"/>
    <n v="300000"/>
    <n v="300000"/>
    <x v="2"/>
    <m/>
    <m/>
    <s v="2.1.1.5.01"/>
    <s v="Prestaciones económicas"/>
    <n v="100"/>
    <s v="Nomina"/>
    <s v="Acción Común"/>
    <m/>
  </r>
  <r>
    <x v="8"/>
    <s v="DRRHH.6.1.2.1.38"/>
    <x v="22"/>
    <m/>
    <s v="UD"/>
    <n v="1"/>
    <n v="300000"/>
    <x v="15"/>
    <n v="300000"/>
    <n v="300000"/>
    <n v="300000"/>
    <x v="2"/>
    <m/>
    <m/>
    <s v="2.1.1.5.04"/>
    <s v="Proporción de vacaciones no disfrutadas"/>
    <n v="100"/>
    <s v="Nomina"/>
    <s v="Acción Común"/>
    <m/>
  </r>
  <r>
    <x v="8"/>
    <s v="DRRHH.6.1.2.1.38"/>
    <x v="22"/>
    <m/>
    <s v="UD"/>
    <n v="1"/>
    <n v="320000"/>
    <x v="42"/>
    <n v="320000"/>
    <n v="320000"/>
    <n v="320000"/>
    <x v="2"/>
    <m/>
    <m/>
    <s v="2.1.2.2.01"/>
    <s v="Compensación por gastos de alimentación"/>
    <n v="100"/>
    <s v="Nomina"/>
    <s v="Acción Común"/>
    <m/>
  </r>
  <r>
    <x v="8"/>
    <s v="DRRHH.6.1.2.1.38"/>
    <x v="22"/>
    <m/>
    <s v="UD"/>
    <n v="1"/>
    <n v="350000"/>
    <x v="14"/>
    <n v="350000"/>
    <n v="350000"/>
    <n v="350000"/>
    <x v="2"/>
    <m/>
    <m/>
    <s v="2.1.2.2.03"/>
    <s v="Pago de horas extraordinarias"/>
    <n v="100"/>
    <s v="Nomina"/>
    <s v="Acción Común"/>
    <m/>
  </r>
  <r>
    <x v="8"/>
    <s v="DRRHH.6.1.2.1.38"/>
    <x v="22"/>
    <m/>
    <s v="UD"/>
    <n v="1"/>
    <n v="280000"/>
    <x v="43"/>
    <n v="280000"/>
    <n v="280000"/>
    <n v="280000"/>
    <x v="2"/>
    <m/>
    <m/>
    <s v="2.1.2.2.04"/>
    <s v="Prima de transporte"/>
    <n v="100"/>
    <s v="Nomina"/>
    <s v="Acción Común"/>
    <m/>
  </r>
  <r>
    <x v="8"/>
    <s v="DRRHH.6.1.2.1.38"/>
    <x v="22"/>
    <m/>
    <s v="UD"/>
    <n v="1"/>
    <n v="8400000"/>
    <x v="44"/>
    <n v="8400000"/>
    <n v="8400000"/>
    <n v="8400000"/>
    <x v="2"/>
    <m/>
    <m/>
    <s v="2.1.2.2.05"/>
    <s v="Compensación servicios de seguridad"/>
    <n v="100"/>
    <s v="Nomina"/>
    <s v="Acción Común"/>
    <m/>
  </r>
  <r>
    <x v="8"/>
    <s v="DRRHH.6.1.2.1.38"/>
    <x v="22"/>
    <m/>
    <s v="UD"/>
    <n v="1"/>
    <n v="15267500"/>
    <x v="41"/>
    <n v="15267500"/>
    <n v="15267500"/>
    <n v="15267500"/>
    <x v="2"/>
    <m/>
    <m/>
    <s v="2.1.2.2.06"/>
    <s v="Incentivo por Rendimiento Individual"/>
    <n v="100"/>
    <s v="Nomina"/>
    <s v="Acción Común"/>
    <m/>
  </r>
  <r>
    <x v="8"/>
    <s v="DRRHH.6.1.2.1.38"/>
    <x v="22"/>
    <n v="440000"/>
    <s v="UD"/>
    <n v="1"/>
    <n v="440000"/>
    <x v="45"/>
    <n v="440000"/>
    <n v="440000"/>
    <n v="440000"/>
    <x v="2"/>
    <m/>
    <m/>
    <s v="2.1.2.2.09"/>
    <s v="Bono por desempeño a servidores de carrera"/>
    <n v="100"/>
    <s v="Nomina"/>
    <s v="Acción Común"/>
    <m/>
  </r>
  <r>
    <x v="8"/>
    <s v="DRRHH.6.1.2.1.38"/>
    <x v="22"/>
    <m/>
    <s v="UD"/>
    <n v="1"/>
    <n v="14598500"/>
    <x v="46"/>
    <n v="14598500"/>
    <n v="14598500"/>
    <n v="14598500"/>
    <x v="2"/>
    <m/>
    <m/>
    <s v="2.1.2.2.10"/>
    <s v="Compensación por cumplimiento de indicadores del MAP"/>
    <n v="100"/>
    <s v="Nomina"/>
    <s v="Acción Común"/>
    <m/>
  </r>
  <r>
    <x v="8"/>
    <s v="DRRHH.6.1.2.1.38"/>
    <x v="22"/>
    <m/>
    <s v="UD"/>
    <n v="1"/>
    <n v="150000"/>
    <x v="26"/>
    <n v="150000"/>
    <n v="150000"/>
    <n v="150000"/>
    <x v="2"/>
    <m/>
    <m/>
    <s v="2.1.4.2.02"/>
    <s v="Gratificaciones por pasantías"/>
    <n v="100"/>
    <s v="Nomina"/>
    <s v="Acción Común"/>
    <m/>
  </r>
  <r>
    <x v="8"/>
    <s v="DRRHH.6.1.2.1.38"/>
    <x v="22"/>
    <m/>
    <s v="UD"/>
    <n v="1"/>
    <n v="12600000"/>
    <x v="47"/>
    <n v="12600000"/>
    <n v="12600000"/>
    <n v="12600000"/>
    <x v="2"/>
    <m/>
    <m/>
    <s v="2.1.5.1.01"/>
    <s v="Contribuciones al seguro de salud"/>
    <n v="100"/>
    <s v="Nomina"/>
    <s v="Acción Común"/>
    <m/>
  </r>
  <r>
    <x v="8"/>
    <s v="DRRHH.6.1.2.1.38"/>
    <x v="22"/>
    <m/>
    <s v="UD"/>
    <n v="1"/>
    <n v="12900000"/>
    <x v="48"/>
    <n v="12900000"/>
    <n v="12900000"/>
    <n v="12900000"/>
    <x v="2"/>
    <m/>
    <m/>
    <s v="2.1.5.2.01"/>
    <s v="Contribuciones al seguro de pensiones"/>
    <n v="100"/>
    <s v="Nomina"/>
    <s v="Acción Común"/>
    <m/>
  </r>
  <r>
    <x v="8"/>
    <s v="DRRHH.6.1.2.1.38"/>
    <x v="22"/>
    <m/>
    <s v="UD"/>
    <n v="1"/>
    <n v="1600000"/>
    <x v="49"/>
    <n v="1600000"/>
    <n v="1600000"/>
    <n v="1600000"/>
    <x v="2"/>
    <m/>
    <m/>
    <s v="2.1.5.3.01"/>
    <s v="Contribuciones al seguro de riesgo laboral"/>
    <n v="100"/>
    <s v="Nomina"/>
    <s v="Acción Común"/>
    <m/>
  </r>
  <r>
    <x v="8"/>
    <s v="DRRHH.6.1.2.1.38"/>
    <x v="22"/>
    <m/>
    <s v="UD"/>
    <n v="1"/>
    <n v="200000"/>
    <x v="21"/>
    <n v="200000"/>
    <n v="200000"/>
    <n v="200000"/>
    <x v="2"/>
    <m/>
    <m/>
    <s v="2.2.4.1.01"/>
    <s v="Pasajes y gastos de transporte"/>
    <n v="121"/>
    <s v="Nomina"/>
    <s v="Acción Común"/>
    <m/>
  </r>
  <r>
    <x v="8"/>
    <s v="DRRHH.6.1.2.1.95"/>
    <x v="8"/>
    <s v="Plan General de Capacitación"/>
    <s v="UD"/>
    <n v="1"/>
    <n v="3400000"/>
    <x v="19"/>
    <n v="1500000"/>
    <n v="1000000"/>
    <n v="3400000"/>
    <x v="2"/>
    <n v="86101808"/>
    <m/>
    <s v="2.2.8.7.04"/>
    <s v="Servicios de Capacitación"/>
    <n v="100"/>
    <s v="Pacc"/>
    <s v="Acción Común"/>
    <m/>
  </r>
  <r>
    <x v="8"/>
    <s v="DRRHH.6.1.2.1.99"/>
    <x v="23"/>
    <s v="Día del padre, madre, secretaria, del hombres, de la mujer, fin de año"/>
    <s v="UD"/>
    <n v="1"/>
    <n v="1500000"/>
    <x v="22"/>
    <n v="1500000"/>
    <n v="1000000"/>
    <n v="1500000"/>
    <x v="2"/>
    <m/>
    <m/>
    <s v="2.3.1.1.01"/>
    <s v="Alimentos y bebidas para personas"/>
    <n v="121"/>
    <s v="Pacc"/>
    <s v="Acción Común"/>
    <m/>
  </r>
  <r>
    <x v="8"/>
    <s v="DRRHH.6.1.2.1.88"/>
    <x v="24"/>
    <m/>
    <s v="UD"/>
    <n v="1"/>
    <n v="300000"/>
    <x v="15"/>
    <n v="300000"/>
    <n v="300000"/>
    <n v="300000"/>
    <x v="2"/>
    <m/>
    <m/>
    <s v="2.2.3.1.01"/>
    <s v="Viáticos dentro del país"/>
    <n v="121"/>
    <s v="Nomina"/>
    <s v="Acción Común"/>
    <m/>
  </r>
  <r>
    <x v="8"/>
    <s v="DRRHH.6.1.2.1.88"/>
    <x v="24"/>
    <m/>
    <s v="UD"/>
    <n v="1"/>
    <n v="30000"/>
    <x v="2"/>
    <n v="30000"/>
    <n v="30000"/>
    <n v="30000"/>
    <x v="2"/>
    <m/>
    <m/>
    <s v="2.3.4.1.01"/>
    <s v="Productos medicinales para uso humano"/>
    <n v="121"/>
    <s v="Pacc"/>
    <s v="Acción Común"/>
    <m/>
  </r>
  <r>
    <x v="8"/>
    <s v="DRRHH.6.1.2.1.99"/>
    <x v="23"/>
    <m/>
    <s v="UD"/>
    <n v="1"/>
    <n v="300000"/>
    <x v="15"/>
    <n v="300000"/>
    <n v="300000"/>
    <n v="300000"/>
    <x v="2"/>
    <m/>
    <m/>
    <s v="2.3.2.3.01"/>
    <s v="Prendas y accesorios de vestir"/>
    <n v="121"/>
    <s v="Pacc"/>
    <s v="Acción Común"/>
    <m/>
  </r>
  <r>
    <x v="10"/>
    <s v="DTIC.5.1.2.1.39"/>
    <x v="25"/>
    <s v="Licencias informáticas"/>
    <s v="UD"/>
    <n v="1"/>
    <n v="12300000"/>
    <x v="50"/>
    <n v="12300000"/>
    <n v="12300000"/>
    <n v="12300000"/>
    <x v="0"/>
    <n v="81112501"/>
    <m/>
    <s v="2.2.8.7.05"/>
    <s v="Servicios de informática y sistemas computarizados"/>
    <n v="121"/>
    <s v="Pacc"/>
    <s v="Acción Común"/>
    <m/>
  </r>
  <r>
    <x v="10"/>
    <s v="DRRHH.6.1.2.1.94"/>
    <x v="26"/>
    <s v="Recursos Humanos"/>
    <s v="UD"/>
    <n v="1"/>
    <n v="0"/>
    <x v="0"/>
    <n v="240000"/>
    <n v="0"/>
    <n v="240000"/>
    <x v="1"/>
    <m/>
    <m/>
    <s v="2.1.1.2.09"/>
    <s v="Personal de carácter eventual"/>
    <n v="100"/>
    <s v="Pacc"/>
    <s v="Acción Común"/>
    <m/>
  </r>
  <r>
    <x v="10"/>
    <s v="DRRHH.6.1.2.1.94"/>
    <x v="26"/>
    <s v="Recursos Humanos"/>
    <s v="UD"/>
    <n v="1"/>
    <n v="0"/>
    <x v="0"/>
    <n v="240000"/>
    <n v="0"/>
    <n v="240000"/>
    <x v="1"/>
    <m/>
    <m/>
    <s v="2.1.1.2.09"/>
    <s v="Personal de carácter eventual"/>
    <n v="100"/>
    <s v="Pacc"/>
    <s v="Acción Común"/>
    <m/>
  </r>
  <r>
    <x v="10"/>
    <s v="DTIC.5.1.2.1.39"/>
    <x v="25"/>
    <s v="Licencia informativa"/>
    <s v="UD"/>
    <n v="1"/>
    <n v="0"/>
    <x v="0"/>
    <n v="6000000"/>
    <n v="0"/>
    <n v="6000000"/>
    <x v="1"/>
    <n v="81112501"/>
    <m/>
    <s v="2.6.8.3.01"/>
    <s v="Programas Informáticos"/>
    <s v="Cooperación"/>
    <s v="Proyecto"/>
    <s v="Acción Común"/>
    <m/>
  </r>
  <r>
    <x v="10"/>
    <s v="DTIC.5.1.2.1.39"/>
    <x v="25"/>
    <s v="Equipos informativos"/>
    <s v="UD"/>
    <n v="1"/>
    <n v="0"/>
    <x v="0"/>
    <n v="2000000"/>
    <n v="0"/>
    <n v="2000000"/>
    <x v="1"/>
    <n v="43211507"/>
    <m/>
    <s v="2.6.1.3.01"/>
    <s v="Equipos de tecnología de la información y comunicación"/>
    <n v="121"/>
    <s v="Proyecto"/>
    <s v="Acción Común"/>
    <m/>
  </r>
  <r>
    <x v="10"/>
    <s v="DTIC.5.1.2.1.39"/>
    <x v="25"/>
    <s v="Mantenimiento de consumibles de impresora"/>
    <s v="UD"/>
    <n v="1"/>
    <n v="1500000"/>
    <x v="27"/>
    <n v="4500000"/>
    <n v="3000000"/>
    <n v="5500000"/>
    <x v="2"/>
    <m/>
    <m/>
    <s v="2.3.9.2.01"/>
    <s v="Útiles  y materiales de escritorio, oficina e informática"/>
    <n v="100"/>
    <s v="Pacc"/>
    <s v="Acción Común"/>
    <m/>
  </r>
  <r>
    <x v="5"/>
    <s v="DPD.2.1.1.2.148"/>
    <x v="27"/>
    <s v="Capacitaciones Infotep"/>
    <s v="UD"/>
    <n v="1"/>
    <n v="0"/>
    <x v="0"/>
    <n v="9750000"/>
    <n v="0"/>
    <n v="4750000"/>
    <x v="1"/>
    <m/>
    <m/>
    <s v="2.2.8.7.04"/>
    <s v="Servicios de capacitación"/>
    <n v="121"/>
    <s v="Pacc"/>
    <s v="Acción Común"/>
    <m/>
  </r>
  <r>
    <x v="5"/>
    <s v="DPD.2.1.1.3.150"/>
    <x v="28"/>
    <s v="Estrategia de comunicación: PE"/>
    <s v="UD"/>
    <n v="1"/>
    <n v="0"/>
    <x v="0"/>
    <n v="5000000"/>
    <n v="0"/>
    <n v="10000000"/>
    <x v="0"/>
    <m/>
    <m/>
    <s v="2.2.9.1.01"/>
    <s v="Otras contrataciones de servicios"/>
    <n v="121"/>
    <s v="Proyecto"/>
    <s v="Acción Común"/>
    <m/>
  </r>
  <r>
    <x v="5"/>
    <s v="DPD.6.1.1.2.191"/>
    <x v="29"/>
    <s v="Cultura de servicio "/>
    <s v="UD"/>
    <n v="1"/>
    <n v="0"/>
    <x v="0"/>
    <n v="1350000"/>
    <n v="0"/>
    <n v="1350000"/>
    <x v="2"/>
    <m/>
    <m/>
    <s v="2.2.9.1.01"/>
    <s v="Otras contrataciones de servicios"/>
    <n v="121"/>
    <s v="Proyecto"/>
    <s v="Acción Común"/>
    <m/>
  </r>
  <r>
    <x v="5"/>
    <s v="DPD.6.1.1.5.199"/>
    <x v="30"/>
    <s v="ISO9001 auditoria de certificación"/>
    <s v="UD"/>
    <n v="1"/>
    <n v="350000"/>
    <x v="14"/>
    <n v="350000"/>
    <n v="350000"/>
    <n v="350000"/>
    <x v="1"/>
    <m/>
    <m/>
    <s v="2.2.9.1.01"/>
    <s v="Otras contrataciones de servicios"/>
    <n v="121"/>
    <s v="Proyecto"/>
    <s v="Acción Común"/>
    <m/>
  </r>
  <r>
    <x v="5"/>
    <s v="DPD.6.1.1.5.199"/>
    <x v="30"/>
    <s v="Auditoria de seguimiento ISO37000 y 37301"/>
    <s v="UD"/>
    <n v="1"/>
    <n v="270000"/>
    <x v="51"/>
    <n v="270000"/>
    <n v="270000"/>
    <n v="270000"/>
    <x v="3"/>
    <m/>
    <m/>
    <s v="2.2.9.1.01"/>
    <s v="Otras contrataciones de servicios"/>
    <n v="121"/>
    <s v="Pacc"/>
    <s v="Acción Común"/>
    <m/>
  </r>
  <r>
    <x v="11"/>
    <s v="GG.6.1.2.1.65"/>
    <x v="31"/>
    <s v="Pago dietas de los consejeros"/>
    <s v="UD"/>
    <n v="1"/>
    <n v="11000000"/>
    <x v="52"/>
    <n v="10000000"/>
    <n v="10000000"/>
    <n v="10000000"/>
    <x v="2"/>
    <m/>
    <m/>
    <s v="2.1.3.1.01"/>
    <s v="Dietas en el país"/>
    <n v="100"/>
    <s v="Nomina"/>
    <n v="6658"/>
    <m/>
  </r>
  <r>
    <x v="11"/>
    <s v="GG.6.1.2.1.212"/>
    <x v="32"/>
    <s v="Mes de la Seguridad Social"/>
    <s v="UD"/>
    <n v="1"/>
    <n v="3000000"/>
    <x v="19"/>
    <n v="4000000"/>
    <n v="1000000"/>
    <n v="10000000"/>
    <x v="2"/>
    <m/>
    <m/>
    <s v="2.2.9.1.01"/>
    <s v="Otras contrataciones de servicios"/>
    <n v="121"/>
    <s v="Pacc"/>
    <s v="Acción Común"/>
    <m/>
  </r>
  <r>
    <x v="11"/>
    <s v="GG.6.1.2.1.65"/>
    <x v="31"/>
    <s v="Shuterr Torre SS y Letreros Institucional"/>
    <s v="UD"/>
    <n v="1"/>
    <n v="7000000"/>
    <x v="0"/>
    <n v="2500000"/>
    <n v="1000000"/>
    <n v="7000000"/>
    <x v="2"/>
    <m/>
    <m/>
    <s v="2.2.8.7.06"/>
    <s v="Otros servicios técnicos profesionales"/>
    <n v="121"/>
    <s v="Pacc"/>
    <s v="Acción Común"/>
    <m/>
  </r>
  <r>
    <x v="5"/>
    <s v="DPD.6.1.1.6.18"/>
    <x v="33"/>
    <s v="Actividades en apoyo a la transversalizacion de genero"/>
    <s v="UD"/>
    <n v="1"/>
    <m/>
    <x v="0"/>
    <n v="0"/>
    <n v="0"/>
    <n v="0"/>
    <x v="2"/>
    <m/>
    <m/>
    <s v="2.2.8.7.06"/>
    <s v="Otros servicios técnicos profesionales"/>
    <n v="121"/>
    <s v="Pacc"/>
    <s v="Acción Común"/>
    <m/>
  </r>
  <r>
    <x v="12"/>
    <s v="DPSVDS.1.1.1.1.102"/>
    <x v="34"/>
    <s v="Eventos generales y contratación de audiovisuales"/>
    <s v="UD"/>
    <n v="1"/>
    <n v="500000"/>
    <x v="19"/>
    <n v="500000"/>
    <n v="500000"/>
    <n v="500000"/>
    <x v="3"/>
    <m/>
    <m/>
    <s v="2.2.8.6.01"/>
    <s v="Eventos generales"/>
    <n v="121"/>
    <s v="Pacc"/>
    <s v="Acción Común"/>
    <m/>
  </r>
  <r>
    <x v="11"/>
    <s v="GG.6.1.2.1.69"/>
    <x v="35"/>
    <s v="Tickets/Hotel/Viaticos"/>
    <s v="UD"/>
    <n v="1"/>
    <n v="1500000"/>
    <x v="17"/>
    <n v="1500000"/>
    <n v="1500000"/>
    <n v="1500000"/>
    <x v="2"/>
    <m/>
    <m/>
    <s v="2.2.4.1.01"/>
    <s v="Pasajes"/>
    <n v="121"/>
    <s v="Pacc"/>
    <s v="Acción Común"/>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n v="150000"/>
    <n v="700000"/>
    <n v="0"/>
    <n v="700000"/>
    <s v="T2"/>
    <m/>
    <m/>
    <s v="2.6.1.3.01"/>
    <s v="Computadora Portátil"/>
    <n v="121"/>
    <s v="Pacc"/>
    <x v="0"/>
  </r>
  <r>
    <n v="0"/>
    <m/>
    <n v="0"/>
    <n v="5150400"/>
    <s v="T1"/>
    <m/>
    <m/>
    <s v="2.7.1.2.01"/>
    <s v="Obras para edificación no residencial"/>
    <n v="121"/>
    <s v="Pacc"/>
    <x v="0"/>
  </r>
  <r>
    <n v="2300000"/>
    <n v="2300000"/>
    <n v="2300000"/>
    <n v="2300000"/>
    <s v="A"/>
    <m/>
    <m/>
    <s v="2.2.1.3.01"/>
    <s v="Teléfono local"/>
    <n v="100"/>
    <s v="Gasto Adm"/>
    <x v="0"/>
  </r>
  <r>
    <n v="30000"/>
    <n v="18000"/>
    <n v="18000"/>
    <n v="18000"/>
    <s v="A"/>
    <m/>
    <m/>
    <s v="2.2.1.4.01"/>
    <s v="Telefax y correos"/>
    <n v="100"/>
    <s v="Gasto Adm"/>
    <x v="0"/>
  </r>
  <r>
    <n v="4380000"/>
    <n v="4380000"/>
    <n v="4380000"/>
    <n v="4380000"/>
    <s v="A"/>
    <m/>
    <m/>
    <s v="2.2.1.5.01"/>
    <s v="Servicio de internet y televisión por cable"/>
    <n v="100"/>
    <s v="Gasto Adm"/>
    <x v="0"/>
  </r>
  <r>
    <n v="7000000"/>
    <n v="9400000"/>
    <n v="9400000"/>
    <n v="9400000"/>
    <s v="A"/>
    <m/>
    <m/>
    <s v="2.2.1.6.01"/>
    <s v="Energía eléctrica"/>
    <n v="100"/>
    <s v="Gasto Adm"/>
    <x v="0"/>
  </r>
  <r>
    <n v="157000"/>
    <n v="157000"/>
    <n v="157000"/>
    <n v="157000"/>
    <s v="T2"/>
    <m/>
    <m/>
    <s v="2.2.1.7.01"/>
    <s v="Agua"/>
    <n v="100"/>
    <s v="Gasto Adm"/>
    <x v="0"/>
  </r>
  <r>
    <n v="155000"/>
    <n v="150000"/>
    <n v="150000"/>
    <n v="150000"/>
    <s v="A"/>
    <m/>
    <m/>
    <s v="2.2.1.8.01"/>
    <s v="Recolección de residuos"/>
    <n v="100"/>
    <s v="Gasto Adm"/>
    <x v="0"/>
  </r>
  <r>
    <n v="800000"/>
    <n v="700000"/>
    <n v="700000"/>
    <n v="700000"/>
    <s v="A"/>
    <m/>
    <m/>
    <s v="2.2.4.3.01"/>
    <s v="Almacenaje"/>
    <n v="100"/>
    <s v="Gasto Adm"/>
    <x v="0"/>
  </r>
  <r>
    <n v="10000"/>
    <n v="150000"/>
    <n v="0"/>
    <n v="150000"/>
    <s v="A"/>
    <m/>
    <m/>
    <s v="2.2.4.4.01"/>
    <s v="Peaje"/>
    <n v="100"/>
    <s v="Gasto Adm"/>
    <x v="0"/>
  </r>
  <r>
    <n v="20000000"/>
    <n v="18000000"/>
    <n v="18000000"/>
    <n v="18000000"/>
    <s v="A"/>
    <m/>
    <m/>
    <s v="2.2.5.1.01"/>
    <s v="Alquileres y rentas de edificaciones y locales"/>
    <n v="100"/>
    <s v="Pacc"/>
    <x v="0"/>
  </r>
  <r>
    <n v="2500000"/>
    <n v="3000000"/>
    <n v="3000000"/>
    <n v="3000000"/>
    <s v="A"/>
    <m/>
    <m/>
    <s v="2.2.6.1.01"/>
    <s v="Seguro de bienes inmuebles e infraestructura"/>
    <n v="100"/>
    <s v="Gasto Adm"/>
    <x v="0"/>
  </r>
  <r>
    <n v="1400000"/>
    <n v="1500000"/>
    <n v="1500000"/>
    <n v="1500000"/>
    <s v="A"/>
    <m/>
    <m/>
    <s v="2.2.6.2.01"/>
    <s v="Seguro de bienes muebles"/>
    <n v="100"/>
    <s v="Gasto Adm"/>
    <x v="0"/>
  </r>
  <r>
    <n v="4500000"/>
    <n v="4200000"/>
    <n v="4200000"/>
    <n v="4200000"/>
    <s v="A"/>
    <m/>
    <m/>
    <s v="2.2.6.3.01"/>
    <s v="Seguros de personas"/>
    <n v="100"/>
    <s v="Gasto Adm"/>
    <x v="0"/>
  </r>
  <r>
    <n v="8000000"/>
    <n v="8000000"/>
    <n v="8000000"/>
    <n v="8000000"/>
    <s v="A"/>
    <m/>
    <m/>
    <s v="2.3.7.1.01"/>
    <s v="Gasolina"/>
    <n v="100"/>
    <s v="Pacc"/>
    <x v="0"/>
  </r>
  <r>
    <n v="350000"/>
    <n v="350000"/>
    <n v="350000"/>
    <n v="350000"/>
    <s v="A"/>
    <m/>
    <m/>
    <s v="2.3.7.1.02"/>
    <s v="Gasoil"/>
    <n v="100"/>
    <s v="Pacc"/>
    <x v="0"/>
  </r>
  <r>
    <n v="300000"/>
    <n v="850000"/>
    <n v="850000"/>
    <n v="850000"/>
    <s v="A"/>
    <m/>
    <m/>
    <s v="2.2.8.7.02"/>
    <s v="Servicios de alguacil"/>
    <n v="100"/>
    <s v="Pacc"/>
    <x v="0"/>
  </r>
  <r>
    <n v="250000"/>
    <n v="150000"/>
    <n v="150000"/>
    <n v="150000"/>
    <s v="A"/>
    <m/>
    <m/>
    <s v="2.2.3.1.01"/>
    <s v="Viáticos dentro del país"/>
    <n v="100"/>
    <s v="Gasto Adm"/>
    <x v="0"/>
  </r>
  <r>
    <n v="1500000"/>
    <n v="500000"/>
    <n v="500000"/>
    <n v="500000"/>
    <s v="A"/>
    <m/>
    <m/>
    <s v="2.2.7.1.01"/>
    <s v="Reparaciones y mantenimientos menores en edificaciones"/>
    <n v="121"/>
    <s v="Pacc"/>
    <x v="0"/>
  </r>
  <r>
    <n v="100000"/>
    <n v="250000"/>
    <n v="100000"/>
    <n v="250000"/>
    <s v="A"/>
    <m/>
    <m/>
    <s v="2.2.5.8.01"/>
    <s v="Otros alquileres y arrendamientos por derechos de usos"/>
    <n v="100"/>
    <s v="Pacc"/>
    <x v="0"/>
  </r>
  <r>
    <n v="500000"/>
    <n v="3500000"/>
    <n v="600000"/>
    <n v="3500000"/>
    <s v="A"/>
    <m/>
    <m/>
    <s v="2.2.7.1.06"/>
    <s v="Mantenimiento y reparación de instalaciones eléctricas"/>
    <n v="100"/>
    <s v="Pacc"/>
    <x v="0"/>
  </r>
  <r>
    <n v="10000"/>
    <n v="300000"/>
    <n v="50000"/>
    <n v="300000"/>
    <s v="A"/>
    <m/>
    <m/>
    <s v="2.2.7.1.07"/>
    <s v="Mantenimiento, reparación, servicios de pintura y sus derivados"/>
    <n v="121"/>
    <s v="Pacc"/>
    <x v="0"/>
  </r>
  <r>
    <n v="2500000"/>
    <n v="1500000"/>
    <n v="1500000"/>
    <n v="1500000"/>
    <s v="A"/>
    <m/>
    <m/>
    <s v="2.2.7.2.06"/>
    <s v="Mantenimiento y reparación de equipos de transporte, tracción y elevación"/>
    <n v="100"/>
    <s v="Pacc"/>
    <x v="0"/>
  </r>
  <r>
    <n v="700000"/>
    <n v="100000"/>
    <n v="200000"/>
    <n v="200000"/>
    <s v="A"/>
    <s v=" "/>
    <m/>
    <s v="2.2.7.2.08"/>
    <s v="Servicios de mantenimiento, reparación, desmonte e instalación"/>
    <n v="100"/>
    <s v="Pacc"/>
    <x v="0"/>
  </r>
  <r>
    <n v="200000"/>
    <n v="200000"/>
    <n v="200000"/>
    <n v="200000"/>
    <s v="A"/>
    <m/>
    <m/>
    <s v="2.2.8.5.01"/>
    <s v="Fumigación"/>
    <n v="100"/>
    <s v="Pacc"/>
    <x v="0"/>
  </r>
  <r>
    <n v="1000000"/>
    <n v="3300000"/>
    <n v="3300000"/>
    <n v="3300000"/>
    <s v="A"/>
    <m/>
    <m/>
    <s v="2.2.8.5.03"/>
    <s v="Limpieza e higiene"/>
    <n v="100"/>
    <s v="Pacc"/>
    <x v="0"/>
  </r>
  <r>
    <n v="300000"/>
    <n v="300000"/>
    <n v="300000"/>
    <n v="300000"/>
    <s v="A"/>
    <m/>
    <m/>
    <s v="2.3.5.3.01"/>
    <s v="Llantas y neumáticos"/>
    <n v="121"/>
    <s v="Gasto Adm"/>
    <x v="0"/>
  </r>
  <r>
    <n v="200000"/>
    <n v="200000"/>
    <n v="200000"/>
    <n v="200000"/>
    <s v="A"/>
    <m/>
    <m/>
    <s v="2.3.6.3.04"/>
    <s v="Herramientas menores"/>
    <n v="121"/>
    <s v="Pacc"/>
    <x v="0"/>
  </r>
  <r>
    <n v="80000"/>
    <n v="200000"/>
    <n v="200000"/>
    <n v="200000"/>
    <s v="A"/>
    <m/>
    <m/>
    <s v="2.3.6.3.06"/>
    <s v="Productos metálicos"/>
    <n v="121"/>
    <s v="Pacc"/>
    <x v="0"/>
  </r>
  <r>
    <n v="100000"/>
    <n v="150000"/>
    <n v="150000"/>
    <n v="150000"/>
    <s v="A"/>
    <m/>
    <m/>
    <s v="2.3.7.2.06"/>
    <s v="Pinturas, lacas, barnices, diluyentes y absorbentes para pinturas"/>
    <n v="121"/>
    <s v="Pacc"/>
    <x v="0"/>
  </r>
  <r>
    <n v="1500000"/>
    <n v="800000"/>
    <n v="800000"/>
    <n v="1200000"/>
    <s v="A"/>
    <m/>
    <m/>
    <s v="2.3.9.1.01"/>
    <s v="Útiles y materiales de limpieza e higiene"/>
    <n v="100"/>
    <s v="Pacc"/>
    <x v="0"/>
  </r>
  <r>
    <n v="4000000"/>
    <n v="800000"/>
    <n v="800000"/>
    <n v="800000"/>
    <s v="A"/>
    <m/>
    <m/>
    <s v="2.3.9.2.01"/>
    <s v="Útiles  y materiales de escritorio, oficina e informática"/>
    <n v="100"/>
    <s v="Pacc"/>
    <x v="0"/>
  </r>
  <r>
    <n v="1000000"/>
    <n v="300000"/>
    <n v="300000"/>
    <n v="300000"/>
    <s v="A"/>
    <m/>
    <m/>
    <s v="2.3.9.5.01"/>
    <s v="Útiles de cocina y comedor"/>
    <n v="100"/>
    <s v="Pacc"/>
    <x v="0"/>
  </r>
  <r>
    <n v="1500000"/>
    <n v="1500000"/>
    <n v="1500000"/>
    <n v="1500000"/>
    <s v="A"/>
    <m/>
    <m/>
    <s v="2.3.9.6.01"/>
    <s v="Productos eléctricos y afines"/>
    <n v="100"/>
    <s v="Pacc"/>
    <x v="0"/>
  </r>
  <r>
    <n v="221730"/>
    <n v="50000"/>
    <n v="50000"/>
    <n v="50000"/>
    <s v="A"/>
    <m/>
    <m/>
    <s v="2.3.9.9.01"/>
    <s v="Productos y Útiles Varios  n.i.p"/>
    <n v="121"/>
    <s v="Pacc"/>
    <x v="0"/>
  </r>
  <r>
    <n v="700000"/>
    <n v="100000"/>
    <n v="200000"/>
    <n v="200000"/>
    <s v="A"/>
    <m/>
    <m/>
    <s v="2.3.9.9.05"/>
    <s v="Productos y útiles diversos"/>
    <n v="100"/>
    <s v="Pacc"/>
    <x v="0"/>
  </r>
  <r>
    <n v="150000"/>
    <n v="100000"/>
    <n v="100000"/>
    <n v="100000"/>
    <s v="A"/>
    <m/>
    <m/>
    <s v="2.3.9.9.04"/>
    <s v="Productos y útiles de defensa y seguridad"/>
    <n v="100"/>
    <s v="Pacc"/>
    <x v="0"/>
  </r>
  <r>
    <n v="500000"/>
    <n v="200000"/>
    <n v="200000"/>
    <n v="200000"/>
    <s v="A"/>
    <m/>
    <m/>
    <s v="2.6.1.1.01"/>
    <s v="Muebles, equipos de oficina y estantería"/>
    <n v="121"/>
    <s v="Pacc"/>
    <x v="0"/>
  </r>
  <r>
    <n v="500000"/>
    <n v="100000"/>
    <n v="100000"/>
    <n v="100000"/>
    <s v="A"/>
    <m/>
    <m/>
    <s v="2.6.1.4.01"/>
    <s v="Electrodomésticos"/>
    <n v="121"/>
    <s v="Pacc"/>
    <x v="0"/>
  </r>
  <r>
    <n v="200000"/>
    <n v="200000"/>
    <n v="200000"/>
    <n v="250000"/>
    <s v="A"/>
    <m/>
    <m/>
    <s v="2.6.5.5.01"/>
    <s v="Equipo de comunicación, telecomunicaciones y señalamiento"/>
    <n v="121"/>
    <s v="Pacc"/>
    <x v="0"/>
  </r>
  <r>
    <n v="150000"/>
    <n v="55000.000000000007"/>
    <n v="55000.000000000007"/>
    <n v="55000.000000000007"/>
    <s v="A"/>
    <m/>
    <m/>
    <s v="2.6.5.6.01"/>
    <s v="Equipo de generación eléctrica y a fines"/>
    <n v="121"/>
    <s v="Pacc"/>
    <x v="0"/>
  </r>
  <r>
    <n v="500000"/>
    <n v="500000"/>
    <n v="500000"/>
    <n v="500000"/>
    <s v="A"/>
    <m/>
    <m/>
    <s v="2.2.5.1.02"/>
    <s v="Hospedaje"/>
    <n v="121"/>
    <s v="Pacc"/>
    <x v="0"/>
  </r>
  <r>
    <n v="100000"/>
    <n v="100000"/>
    <n v="100000"/>
    <n v="100000"/>
    <s v="A"/>
    <m/>
    <m/>
    <s v="2.2.5.4.01"/>
    <s v="Alquileres de equipos de transporte, tracción y elevación"/>
    <n v="100"/>
    <s v="Pacc"/>
    <x v="0"/>
  </r>
  <r>
    <n v="3000000"/>
    <n v="2000000"/>
    <n v="3000000"/>
    <n v="3000000"/>
    <s v="A"/>
    <m/>
    <m/>
    <s v="2.3.3.2.01"/>
    <s v="Papel y cartón"/>
    <n v="100"/>
    <s v="Pacc"/>
    <x v="0"/>
  </r>
  <r>
    <n v="100000"/>
    <n v="100000"/>
    <n v="100000"/>
    <n v="100000"/>
    <s v="A"/>
    <m/>
    <m/>
    <s v="2.3.7.2.99"/>
    <s v="Otros productos químicos y conexos"/>
    <n v="100"/>
    <s v="Pacc"/>
    <x v="0"/>
  </r>
  <r>
    <n v="60000"/>
    <n v="60000"/>
    <n v="60000"/>
    <n v="60000"/>
    <s v="A"/>
    <m/>
    <m/>
    <s v="2.3.9.8.01"/>
    <s v="Repuestos"/>
    <n v="121"/>
    <s v="Pacc"/>
    <x v="0"/>
  </r>
  <r>
    <n v="150000"/>
    <n v="150000"/>
    <n v="150000"/>
    <n v="150000"/>
    <s v="A"/>
    <m/>
    <m/>
    <s v="2.3.9.8.02"/>
    <s v="Accesorios"/>
    <n v="121"/>
    <s v="Pacc"/>
    <x v="0"/>
  </r>
  <r>
    <n v="50000"/>
    <n v="50000"/>
    <n v="50000"/>
    <n v="50000"/>
    <s v="A"/>
    <m/>
    <m/>
    <s v="2.6.6.2.01"/>
    <s v="Equipos de seguridad"/>
    <n v="121"/>
    <s v="Pacc"/>
    <x v="0"/>
  </r>
  <r>
    <n v="850000"/>
    <n v="500000"/>
    <n v="500000"/>
    <n v="500000"/>
    <s v="A"/>
    <m/>
    <m/>
    <s v="2.6.5.4.01"/>
    <s v="Sistemas y equipos de climatización"/>
    <n v="121"/>
    <s v="Pacc"/>
    <x v="0"/>
  </r>
  <r>
    <n v="15000"/>
    <n v="15000"/>
    <n v="15000"/>
    <n v="15000"/>
    <s v="A"/>
    <m/>
    <m/>
    <s v="2.2.8.2.01"/>
    <s v="Comisiones y gastos"/>
    <n v="100"/>
    <s v="Gasto Adm"/>
    <x v="0"/>
  </r>
  <r>
    <n v="8000000"/>
    <n v="7800000"/>
    <n v="7000000"/>
    <n v="7800000"/>
    <s v="T2"/>
    <m/>
    <m/>
    <s v="2.2.9.2.01"/>
    <s v="Servicios de alimentación"/>
    <n v="100"/>
    <s v="Pacc"/>
    <x v="0"/>
  </r>
  <r>
    <n v="2500000"/>
    <n v="2500000"/>
    <n v="2500000"/>
    <n v="5500000"/>
    <s v="A"/>
    <m/>
    <s v="Publicidad en Periódico"/>
    <s v="2.2.2.1.01"/>
    <s v="Publicidad y propaganda"/>
    <n v="100"/>
    <s v="Pacc"/>
    <x v="0"/>
  </r>
  <r>
    <n v="2200000"/>
    <n v="1000000"/>
    <n v="500000"/>
    <n v="1000000"/>
    <s v="A"/>
    <m/>
    <s v="Publicidad en Tv"/>
    <s v="2.2.2.1.01"/>
    <s v="Publicidad y propaganda"/>
    <n v="121"/>
    <s v="Pacc"/>
    <x v="0"/>
  </r>
  <r>
    <n v="500000"/>
    <n v="300000"/>
    <n v="300000"/>
    <n v="500000"/>
    <s v="A"/>
    <m/>
    <s v="Publicidad en intener"/>
    <s v="2.2.2.1.01"/>
    <s v="Publicidad y propaganda"/>
    <n v="121"/>
    <s v="Pacc"/>
    <x v="0"/>
  </r>
  <r>
    <n v="500000"/>
    <n v="300000"/>
    <n v="300000"/>
    <n v="500000"/>
    <s v="A"/>
    <m/>
    <s v="Publicidad en radio"/>
    <s v="2.2.2.1.01"/>
    <s v="Publicidad y propaganda"/>
    <n v="121"/>
    <s v="Pacc"/>
    <x v="0"/>
  </r>
  <r>
    <n v="300000"/>
    <n v="1000000"/>
    <n v="200000"/>
    <n v="1000000"/>
    <s v="A"/>
    <m/>
    <s v="Mercancía Promocional"/>
    <s v="2.2.2.1.02"/>
    <s v="Promoción y patrocinio"/>
    <n v="121"/>
    <s v="Pacc"/>
    <x v="0"/>
  </r>
  <r>
    <n v="1000000"/>
    <n v="1000000"/>
    <n v="500000"/>
    <n v="1000000"/>
    <s v="A"/>
    <m/>
    <s v="Impresión"/>
    <s v="2.2.2.2.01"/>
    <s v="Impresión, encuadernación y rotulación"/>
    <n v="100"/>
    <s v="Pacc"/>
    <x v="0"/>
  </r>
  <r>
    <n v="200000"/>
    <n v="500000"/>
    <n v="200000"/>
    <n v="500000"/>
    <s v="A"/>
    <m/>
    <m/>
    <s v="2.2.8.7.06"/>
    <s v="Otros servicios técnicos profesionales"/>
    <n v="121"/>
    <s v="Pacc"/>
    <x v="0"/>
  </r>
  <r>
    <n v="200000"/>
    <n v="400000"/>
    <n v="200000"/>
    <n v="400000"/>
    <s v="A"/>
    <m/>
    <m/>
    <s v="2.2.8.7.06"/>
    <s v="Otros servicios técnicos profesionales"/>
    <n v="121"/>
    <s v="Pacc"/>
    <x v="0"/>
  </r>
  <r>
    <n v="100000"/>
    <n v="100000"/>
    <n v="100000"/>
    <n v="100000"/>
    <s v="A"/>
    <m/>
    <m/>
    <s v="2.3.3.4.01"/>
    <s v="Libros, revistas y periódicos"/>
    <n v="121"/>
    <s v="Pacc"/>
    <x v="0"/>
  </r>
  <r>
    <n v="0"/>
    <n v="0"/>
    <n v="0"/>
    <n v="500000"/>
    <s v="T1"/>
    <m/>
    <m/>
    <s v="2.2.8.7.06"/>
    <s v="Otros servicios técnicos profesionales"/>
    <n v="121"/>
    <s v="Pacc"/>
    <x v="0"/>
  </r>
  <r>
    <n v="0"/>
    <n v="0"/>
    <n v="0"/>
    <n v="500000"/>
    <s v="T1"/>
    <m/>
    <m/>
    <s v="2.2.8.7.06"/>
    <s v="Otros servicios técnicos profesionales"/>
    <n v="121"/>
    <s v="Pacc"/>
    <x v="0"/>
  </r>
  <r>
    <n v="200000"/>
    <n v="500000"/>
    <n v="200000"/>
    <n v="500000"/>
    <s v="A"/>
    <m/>
    <m/>
    <s v="2.3.9.5.01"/>
    <s v="Útiles de cocina y comedor"/>
    <n v="121"/>
    <s v="Pacc"/>
    <x v="0"/>
  </r>
  <r>
    <n v="100000"/>
    <n v="60000"/>
    <n v="60000"/>
    <n v="60000"/>
    <s v="A"/>
    <m/>
    <m/>
    <s v="2.3.2.2.01"/>
    <s v="Acabados textiles"/>
    <n v="100"/>
    <s v="Pacc"/>
    <x v="0"/>
  </r>
  <r>
    <n v="100000"/>
    <n v="100000"/>
    <n v="130000"/>
    <n v="130000"/>
    <s v="A"/>
    <m/>
    <m/>
    <s v="2.2.8.5.02"/>
    <s v="Lavandería"/>
    <n v="100"/>
    <s v="Pacc"/>
    <x v="0"/>
  </r>
  <r>
    <n v="300000"/>
    <n v="250000"/>
    <n v="100000"/>
    <n v="250000"/>
    <s v="A"/>
    <m/>
    <m/>
    <s v="2.3.1.3.03"/>
    <s v="Productos forestales"/>
    <n v="100"/>
    <s v="Pacc"/>
    <x v="0"/>
  </r>
  <r>
    <n v="2000000"/>
    <n v="1500000"/>
    <n v="1200000"/>
    <n v="2500000"/>
    <s v="A"/>
    <m/>
    <m/>
    <s v="2.2.9.2.03"/>
    <s v="Servicios de Catering"/>
    <n v="100"/>
    <s v="Pacc"/>
    <x v="0"/>
  </r>
  <r>
    <n v="25000000"/>
    <n v="30000000"/>
    <n v="20000000"/>
    <n v="36000000"/>
    <s v="A"/>
    <m/>
    <n v="85101706"/>
    <s v="2.2.8.7.06"/>
    <s v="Otros servicios técnicos profesionales"/>
    <n v="100"/>
    <s v="Pacc"/>
    <x v="1"/>
  </r>
  <r>
    <n v="250000"/>
    <n v="250000"/>
    <n v="250000"/>
    <n v="250000"/>
    <s v="A"/>
    <m/>
    <m/>
    <s v="2.3.9.3.01"/>
    <s v="Útiles menores médico, quirúrgicos o de laboratorio"/>
    <n v="121"/>
    <s v="Pacc"/>
    <x v="0"/>
  </r>
  <r>
    <n v="200000"/>
    <n v="200000"/>
    <n v="200000"/>
    <n v="200000"/>
    <s v="A"/>
    <m/>
    <m/>
    <s v="2.3.9.3.01"/>
    <s v="Útiles menores médico, quirúrgicos o de laboratorio"/>
    <n v="121"/>
    <s v="Pacc"/>
    <x v="0"/>
  </r>
  <r>
    <n v="100000"/>
    <n v="100000"/>
    <n v="100000"/>
    <n v="100000"/>
    <s v="A"/>
    <m/>
    <m/>
    <s v="2.6.3.1.01"/>
    <s v="Equipo médico y de laboratorio"/>
    <n v="121"/>
    <s v="Pacc"/>
    <x v="0"/>
  </r>
  <r>
    <n v="300000"/>
    <n v="300000"/>
    <n v="300000"/>
    <n v="300000"/>
    <s v="A"/>
    <m/>
    <m/>
    <s v="2.4.1.2.02"/>
    <s v="Ayudas y donaciones ocasionales a hogares y personas"/>
    <n v="121"/>
    <s v="Gasto Adm"/>
    <x v="0"/>
  </r>
  <r>
    <n v="500000"/>
    <n v="500000"/>
    <n v="500000"/>
    <n v="800000"/>
    <s v="A"/>
    <m/>
    <m/>
    <s v="2.4.1.6.05"/>
    <s v="Transferencias corrientes ocasionales a asociaciones sin fines de lucro"/>
    <n v="121"/>
    <s v="Gasto Adm"/>
    <x v="0"/>
  </r>
  <r>
    <n v="50000"/>
    <n v="50000"/>
    <n v="50000"/>
    <n v="50000"/>
    <s v="A"/>
    <m/>
    <m/>
    <s v="2.2.8.8.01"/>
    <s v="Impuestos"/>
    <n v="100"/>
    <s v="Gasto Adm"/>
    <x v="0"/>
  </r>
  <r>
    <n v="0"/>
    <n v="0"/>
    <n v="0"/>
    <n v="10500"/>
    <s v="T1"/>
    <n v="90101603"/>
    <m/>
    <s v="2.2.9.2.03"/>
    <s v="Servicios de Catering"/>
    <n v="100"/>
    <s v="Pacc"/>
    <x v="0"/>
  </r>
  <r>
    <n v="80000"/>
    <n v="0"/>
    <n v="0"/>
    <n v="80000"/>
    <s v="T2"/>
    <m/>
    <n v="86101705"/>
    <s v="2.2.8.7.04"/>
    <s v="Servicios de capacitación"/>
    <n v="121"/>
    <s v="Pacc"/>
    <x v="0"/>
  </r>
  <r>
    <n v="90000"/>
    <n v="180000"/>
    <n v="180000"/>
    <n v="180000"/>
    <s v="T2"/>
    <n v="82141501"/>
    <n v="86101705"/>
    <s v="2.2.8.7.04"/>
    <s v="Servicios de capacitación"/>
    <n v="121"/>
    <s v="Pacc"/>
    <x v="0"/>
  </r>
  <r>
    <n v="500000"/>
    <n v="1500000"/>
    <n v="0"/>
    <n v="1500000"/>
    <s v="T1"/>
    <n v="80101504"/>
    <m/>
    <s v="2.2.8.7.06"/>
    <s v="Otros servicios técnicos profesionales"/>
    <n v="100"/>
    <s v="Pacc"/>
    <x v="0"/>
  </r>
  <r>
    <n v="200000"/>
    <n v="200000"/>
    <n v="0"/>
    <n v="310000"/>
    <s v="T1"/>
    <n v="82141501"/>
    <m/>
    <s v="2.2.9.1.01"/>
    <s v="Otras contrataciones de servicios"/>
    <n v="100"/>
    <s v="Pacc"/>
    <x v="0"/>
  </r>
  <r>
    <n v="0"/>
    <n v="0"/>
    <n v="0"/>
    <n v="30000"/>
    <s v="T3"/>
    <m/>
    <n v="90101603"/>
    <s v="2.2.9.2.03"/>
    <s v="Servicios de Catering"/>
    <n v="121"/>
    <s v="Pacc"/>
    <x v="0"/>
  </r>
  <r>
    <n v="2700000"/>
    <n v="2700000"/>
    <n v="2700000"/>
    <n v="2700000"/>
    <s v="T2"/>
    <m/>
    <m/>
    <s v="2.4.7.2.01"/>
    <s v="Transferencias corrientes a Organismos Internacionales"/>
    <n v="100"/>
    <s v="Gasto Adm"/>
    <x v="0"/>
  </r>
  <r>
    <n v="0"/>
    <n v="0"/>
    <n v="0"/>
    <n v="165000"/>
    <s v="A"/>
    <m/>
    <m/>
    <s v="2.2.5.9.01"/>
    <s v="Licencias Informáticas"/>
    <n v="121"/>
    <s v="Pacc"/>
    <x v="0"/>
  </r>
  <r>
    <n v="0"/>
    <n v="1000000"/>
    <n v="0"/>
    <n v="1000000"/>
    <s v="T1"/>
    <m/>
    <m/>
    <s v="2.2.3.2.01"/>
    <s v="Viáticos fuera del país"/>
    <n v="100"/>
    <s v="Gasto Adm"/>
    <x v="0"/>
  </r>
  <r>
    <n v="0"/>
    <n v="2000000"/>
    <n v="0"/>
    <n v="2000000"/>
    <s v="T2"/>
    <m/>
    <m/>
    <s v="2.2.4.1.01"/>
    <s v="Pasajes"/>
    <n v="100"/>
    <s v="Gasto Adm"/>
    <x v="0"/>
  </r>
  <r>
    <n v="0"/>
    <n v="1000000"/>
    <n v="0"/>
    <n v="1000000"/>
    <s v="T3"/>
    <m/>
    <m/>
    <s v="2.2.3.2.01"/>
    <s v="Viáticos fuera del país"/>
    <n v="121"/>
    <s v="Gasto Adm"/>
    <x v="0"/>
  </r>
  <r>
    <n v="0"/>
    <n v="300000"/>
    <n v="0"/>
    <n v="300000"/>
    <s v="T1"/>
    <m/>
    <m/>
    <s v="2.2.8.7.06"/>
    <s v="Otros servicios técnicos profesionales"/>
    <n v="121"/>
    <s v="Pacc"/>
    <x v="0"/>
  </r>
  <r>
    <n v="0"/>
    <n v="500000"/>
    <n v="0"/>
    <n v="800000"/>
    <s v="T1"/>
    <m/>
    <m/>
    <s v="2.2.8.6.01"/>
    <s v="Eventos generales"/>
    <n v="121"/>
    <s v="Pacc"/>
    <x v="0"/>
  </r>
  <r>
    <n v="0"/>
    <n v="0"/>
    <n v="0"/>
    <n v="200000"/>
    <s v="T1"/>
    <m/>
    <m/>
    <s v="2.2.4.1.01"/>
    <s v="Pasajes"/>
    <n v="121"/>
    <s v="Pacc"/>
    <x v="0"/>
  </r>
  <r>
    <n v="0"/>
    <n v="0"/>
    <n v="0"/>
    <n v="200000"/>
    <s v="T1"/>
    <m/>
    <m/>
    <s v="2.2.2.1.01"/>
    <s v="Publicidad y propaganda"/>
    <n v="121"/>
    <s v="Pacc"/>
    <x v="0"/>
  </r>
  <r>
    <n v="500000"/>
    <n v="500000"/>
    <n v="0"/>
    <n v="1200000"/>
    <s v="T3"/>
    <m/>
    <m/>
    <s v="2.2.8.6.01"/>
    <s v="Eventos generales"/>
    <n v="121"/>
    <s v="Pacc"/>
    <x v="0"/>
  </r>
  <r>
    <n v="0"/>
    <n v="0"/>
    <n v="0"/>
    <n v="300000"/>
    <s v="T1"/>
    <m/>
    <m/>
    <s v="2.2.4.1.01"/>
    <s v="Pasajes"/>
    <n v="121"/>
    <s v="Pacc"/>
    <x v="0"/>
  </r>
  <r>
    <n v="0"/>
    <n v="0"/>
    <n v="0"/>
    <n v="300000"/>
    <s v="T1"/>
    <m/>
    <m/>
    <s v="2.2.2.1.01"/>
    <s v="Publicidad y propaganda"/>
    <n v="121"/>
    <s v="Pacc"/>
    <x v="0"/>
  </r>
  <r>
    <n v="0"/>
    <n v="0"/>
    <n v="0"/>
    <n v="11340"/>
    <s v="T1"/>
    <m/>
    <m/>
    <s v="2.6.1.3.01"/>
    <s v="Computadora Portátil"/>
    <n v="121"/>
    <s v="Pacc"/>
    <x v="0"/>
  </r>
  <r>
    <n v="0"/>
    <n v="0"/>
    <n v="0"/>
    <n v="2800"/>
    <s v="T1"/>
    <m/>
    <m/>
    <s v="2.2.3.2.01"/>
    <s v="Viáticos fuera del país"/>
    <n v="121"/>
    <s v="Pacc"/>
    <x v="0"/>
  </r>
  <r>
    <n v="0"/>
    <n v="0"/>
    <n v="0"/>
    <n v="42000"/>
    <s v="T2"/>
    <m/>
    <m/>
    <s v="2.2.3.1.01"/>
    <s v="Viáticos dentro del país"/>
    <n v="121"/>
    <s v="Pacc"/>
    <x v="0"/>
  </r>
  <r>
    <n v="500000"/>
    <n v="500000"/>
    <n v="500000"/>
    <n v="500000"/>
    <s v="T3"/>
    <m/>
    <m/>
    <s v="2.2.8.6.01"/>
    <s v="Eventos generales"/>
    <n v="121"/>
    <s v="Pacc"/>
    <x v="0"/>
  </r>
  <r>
    <n v="0"/>
    <n v="0"/>
    <n v="0"/>
    <n v="100000"/>
    <s v="T2"/>
    <m/>
    <m/>
    <s v="2.2.2.2.01"/>
    <s v="Impresión, encuadernación y rotulación"/>
    <n v="121"/>
    <s v="Pacc"/>
    <x v="0"/>
  </r>
  <r>
    <n v="0"/>
    <n v="300000"/>
    <n v="0"/>
    <n v="300000"/>
    <s v="T2"/>
    <m/>
    <m/>
    <s v="2.2.8.7.04"/>
    <s v="Servicios de capacitación"/>
    <n v="121"/>
    <s v="Pacc"/>
    <x v="0"/>
  </r>
  <r>
    <n v="0"/>
    <n v="0"/>
    <n v="0"/>
    <n v="31500"/>
    <s v="T1"/>
    <m/>
    <m/>
    <s v="2.2.9.2.03"/>
    <s v="Servicios de Catering"/>
    <n v="121"/>
    <s v="Pacc"/>
    <x v="0"/>
  </r>
  <r>
    <n v="0"/>
    <n v="0"/>
    <n v="0"/>
    <n v="50000"/>
    <s v="T1"/>
    <m/>
    <m/>
    <s v="2.6.1.3.01"/>
    <s v="Computadora Portátil"/>
    <n v="121"/>
    <s v="Pacc"/>
    <x v="0"/>
  </r>
  <r>
    <n v="88000000"/>
    <n v="88000000"/>
    <n v="88000000"/>
    <n v="88000000"/>
    <s v="A"/>
    <m/>
    <m/>
    <s v="2.1.1.1.01"/>
    <s v="Sueldos empleados fijos"/>
    <n v="100"/>
    <s v="Nomina"/>
    <x v="0"/>
  </r>
  <r>
    <n v="260000"/>
    <n v="260000"/>
    <n v="260000"/>
    <n v="260000"/>
    <s v="A"/>
    <m/>
    <m/>
    <s v="2.1.1.2.05"/>
    <s v="Periodo probatorio de ingreso a carrera"/>
    <n v="100"/>
    <s v="Nomina"/>
    <x v="0"/>
  </r>
  <r>
    <n v="83800000"/>
    <n v="83800000"/>
    <n v="83800000"/>
    <n v="83800000"/>
    <s v="A"/>
    <m/>
    <m/>
    <s v="2.1.1.2.08"/>
    <s v="Empleados temporales"/>
    <n v="100"/>
    <s v="Nomina"/>
    <x v="0"/>
  </r>
  <r>
    <n v="1000000"/>
    <n v="1000000"/>
    <n v="1000000"/>
    <n v="1000000"/>
    <s v="A"/>
    <m/>
    <m/>
    <s v="2.1.1.2.09"/>
    <s v="Personal de carácter eventual"/>
    <n v="100"/>
    <s v="Nomina"/>
    <x v="0"/>
  </r>
  <r>
    <n v="1750000"/>
    <n v="1750000"/>
    <n v="1750000"/>
    <n v="1750000"/>
    <s v="A"/>
    <m/>
    <m/>
    <s v="2.1.1.2.11"/>
    <s v="Interinato"/>
    <n v="100"/>
    <s v="Nomina"/>
    <x v="0"/>
  </r>
  <r>
    <n v="15267500"/>
    <n v="15267500"/>
    <n v="15267500"/>
    <n v="15267500"/>
    <s v="A"/>
    <m/>
    <m/>
    <s v="2.1.1.4.01"/>
    <s v="Sueldo Anual No. 13"/>
    <n v="100"/>
    <s v="Nomina"/>
    <x v="0"/>
  </r>
  <r>
    <n v="300000"/>
    <n v="300000"/>
    <n v="300000"/>
    <n v="300000"/>
    <s v="A"/>
    <m/>
    <m/>
    <s v="2.1.1.5.01"/>
    <s v="Prestaciones económicas"/>
    <n v="100"/>
    <s v="Nomina"/>
    <x v="0"/>
  </r>
  <r>
    <n v="300000"/>
    <n v="300000"/>
    <n v="300000"/>
    <n v="300000"/>
    <s v="A"/>
    <m/>
    <m/>
    <s v="2.1.1.5.04"/>
    <s v="Proporción de vacaciones no disfrutadas"/>
    <n v="100"/>
    <s v="Nomina"/>
    <x v="0"/>
  </r>
  <r>
    <n v="320000"/>
    <n v="320000"/>
    <n v="320000"/>
    <n v="320000"/>
    <s v="A"/>
    <m/>
    <m/>
    <s v="2.1.2.2.01"/>
    <s v="Compensación por gastos de alimentación"/>
    <n v="100"/>
    <s v="Nomina"/>
    <x v="0"/>
  </r>
  <r>
    <n v="350000"/>
    <n v="350000"/>
    <n v="350000"/>
    <n v="350000"/>
    <s v="A"/>
    <m/>
    <m/>
    <s v="2.1.2.2.03"/>
    <s v="Pago de horas extraordinarias"/>
    <n v="100"/>
    <s v="Nomina"/>
    <x v="0"/>
  </r>
  <r>
    <n v="280000"/>
    <n v="280000"/>
    <n v="280000"/>
    <n v="280000"/>
    <s v="A"/>
    <m/>
    <m/>
    <s v="2.1.2.2.04"/>
    <s v="Prima de transporte"/>
    <n v="100"/>
    <s v="Nomina"/>
    <x v="0"/>
  </r>
  <r>
    <n v="8400000"/>
    <n v="8400000"/>
    <n v="8400000"/>
    <n v="8400000"/>
    <s v="A"/>
    <m/>
    <m/>
    <s v="2.1.2.2.05"/>
    <s v="Compensación servicios de seguridad"/>
    <n v="100"/>
    <s v="Nomina"/>
    <x v="0"/>
  </r>
  <r>
    <n v="15267500"/>
    <n v="15267500"/>
    <n v="15267500"/>
    <n v="15267500"/>
    <s v="A"/>
    <m/>
    <m/>
    <s v="2.1.2.2.06"/>
    <s v="Incentivo por Rendimiento Individual"/>
    <n v="100"/>
    <s v="Nomina"/>
    <x v="0"/>
  </r>
  <r>
    <n v="440000"/>
    <n v="440000"/>
    <n v="440000"/>
    <n v="440000"/>
    <s v="A"/>
    <m/>
    <m/>
    <s v="2.1.2.2.09"/>
    <s v="Bono por desempeño a servidores de carrera"/>
    <n v="100"/>
    <s v="Nomina"/>
    <x v="0"/>
  </r>
  <r>
    <n v="14598500"/>
    <n v="14598500"/>
    <n v="14598500"/>
    <n v="14598500"/>
    <s v="A"/>
    <m/>
    <m/>
    <s v="2.1.2.2.10"/>
    <s v="Compensación por cumplimiento de indicadores del MAP"/>
    <n v="100"/>
    <s v="Nomina"/>
    <x v="0"/>
  </r>
  <r>
    <n v="150000"/>
    <n v="150000"/>
    <n v="150000"/>
    <n v="150000"/>
    <s v="A"/>
    <m/>
    <m/>
    <s v="2.1.4.2.02"/>
    <s v="Gratificaciones por pasantías"/>
    <n v="100"/>
    <s v="Nomina"/>
    <x v="0"/>
  </r>
  <r>
    <n v="12600000"/>
    <n v="12600000"/>
    <n v="12600000"/>
    <n v="12600000"/>
    <s v="A"/>
    <m/>
    <m/>
    <s v="2.1.5.1.01"/>
    <s v="Contribuciones al seguro de salud"/>
    <n v="100"/>
    <s v="Nomina"/>
    <x v="0"/>
  </r>
  <r>
    <n v="12900000"/>
    <n v="12900000"/>
    <n v="12900000"/>
    <n v="12900000"/>
    <s v="A"/>
    <m/>
    <m/>
    <s v="2.1.5.2.01"/>
    <s v="Contribuciones al seguro de pensiones"/>
    <n v="100"/>
    <s v="Nomina"/>
    <x v="0"/>
  </r>
  <r>
    <n v="1600000"/>
    <n v="1600000"/>
    <n v="1600000"/>
    <n v="1600000"/>
    <s v="A"/>
    <m/>
    <m/>
    <s v="2.1.5.3.01"/>
    <s v="Contribuciones al seguro de riesgo laboral"/>
    <n v="100"/>
    <s v="Nomina"/>
    <x v="0"/>
  </r>
  <r>
    <n v="200000"/>
    <n v="200000"/>
    <n v="200000"/>
    <n v="200000"/>
    <s v="A"/>
    <m/>
    <m/>
    <s v="2.2.4.1.01"/>
    <s v="Pasajes y gastos de transporte"/>
    <n v="121"/>
    <s v="Nomina"/>
    <x v="0"/>
  </r>
  <r>
    <n v="1517770"/>
    <n v="1500000"/>
    <n v="1000000"/>
    <n v="3400000"/>
    <s v="A"/>
    <m/>
    <m/>
    <s v="2.2.8.7.04"/>
    <s v="Servicios de Capacitación"/>
    <n v="100"/>
    <s v="Pacc"/>
    <x v="0"/>
  </r>
  <r>
    <n v="1000000"/>
    <n v="1500000"/>
    <n v="1000000"/>
    <n v="1500000"/>
    <s v="A"/>
    <m/>
    <m/>
    <s v="2.3.1.1.01"/>
    <s v="Alimentos y bebidas para personas"/>
    <n v="121"/>
    <s v="Pacc"/>
    <x v="0"/>
  </r>
  <r>
    <n v="300000"/>
    <n v="300000"/>
    <n v="300000"/>
    <n v="300000"/>
    <s v="A"/>
    <m/>
    <m/>
    <s v="2.2.3.1.01"/>
    <s v="Viáticos dentro del país"/>
    <n v="121"/>
    <s v="Nomina"/>
    <x v="0"/>
  </r>
  <r>
    <n v="30000"/>
    <n v="30000"/>
    <n v="30000"/>
    <n v="30000"/>
    <s v="A"/>
    <m/>
    <m/>
    <s v="2.3.4.1.01"/>
    <s v="Productos medicinales para uso humano"/>
    <n v="121"/>
    <s v="Pacc"/>
    <x v="0"/>
  </r>
  <r>
    <n v="1000000"/>
    <n v="300000"/>
    <n v="300000"/>
    <n v="300000"/>
    <s v="A"/>
    <m/>
    <m/>
    <s v="2.3.2.3.01"/>
    <s v="Prendas y accesorios de vestir"/>
    <n v="121"/>
    <s v="Pacc"/>
    <x v="0"/>
  </r>
  <r>
    <n v="11800000"/>
    <n v="12300000"/>
    <n v="12300000"/>
    <n v="12300000"/>
    <s v="A"/>
    <m/>
    <m/>
    <s v="2.2.8.7.05"/>
    <s v="Servicios de informática y sistemas computarizados"/>
    <n v="121"/>
    <s v="Pacc"/>
    <x v="0"/>
  </r>
  <r>
    <n v="0"/>
    <n v="240000"/>
    <n v="0"/>
    <n v="240000"/>
    <s v="T1"/>
    <m/>
    <m/>
    <s v="2.1.1.2.09"/>
    <s v="Personal de carácter eventual"/>
    <n v="100"/>
    <s v="Pacc"/>
    <x v="0"/>
  </r>
  <r>
    <n v="0"/>
    <n v="240000"/>
    <n v="0"/>
    <n v="240000"/>
    <s v="T1"/>
    <m/>
    <m/>
    <s v="2.1.1.2.09"/>
    <s v="Personal de carácter eventual"/>
    <n v="100"/>
    <s v="Pacc"/>
    <x v="0"/>
  </r>
  <r>
    <n v="0"/>
    <n v="6000000"/>
    <n v="0"/>
    <n v="6000000"/>
    <s v="T1"/>
    <m/>
    <m/>
    <s v="2.6.8.3.01"/>
    <s v="Programas Informáticos"/>
    <s v="Cooperación"/>
    <s v="Proyecto"/>
    <x v="0"/>
  </r>
  <r>
    <n v="0"/>
    <n v="2000000"/>
    <n v="0"/>
    <n v="2000000"/>
    <s v="T1"/>
    <m/>
    <m/>
    <s v="2.6.1.3.01"/>
    <s v="Equipos de tecnología de la información y comunicación"/>
    <n v="121"/>
    <s v="Proyecto"/>
    <x v="0"/>
  </r>
  <r>
    <n v="3000000"/>
    <n v="4500000"/>
    <n v="3000000"/>
    <n v="5500000"/>
    <s v="A"/>
    <m/>
    <m/>
    <s v="2.3.9.2.01"/>
    <s v="Útiles  y materiales de escritorio, oficina e informática"/>
    <n v="100"/>
    <s v="Pacc"/>
    <x v="0"/>
  </r>
  <r>
    <n v="0"/>
    <n v="9750000"/>
    <n v="0"/>
    <n v="4750000"/>
    <s v="T1"/>
    <m/>
    <m/>
    <s v="2.2.8.7.04"/>
    <s v="Servicios de capacitación"/>
    <n v="121"/>
    <s v="Pacc"/>
    <x v="0"/>
  </r>
  <r>
    <n v="0"/>
    <n v="5000000"/>
    <n v="0"/>
    <n v="10000000"/>
    <s v="T2"/>
    <m/>
    <m/>
    <s v="2.2.9.1.01"/>
    <s v="Otras contrataciones de servicios"/>
    <n v="121"/>
    <s v="Proyecto"/>
    <x v="0"/>
  </r>
  <r>
    <n v="0"/>
    <n v="1350000"/>
    <n v="0"/>
    <n v="1350000"/>
    <s v="A"/>
    <m/>
    <m/>
    <s v="2.2.9.1.01"/>
    <s v="Otras contrataciones de servicios"/>
    <n v="121"/>
    <s v="Proyecto"/>
    <x v="0"/>
  </r>
  <r>
    <n v="350000"/>
    <n v="350000"/>
    <n v="350000"/>
    <n v="350000"/>
    <s v="T1"/>
    <m/>
    <m/>
    <s v="2.2.9.1.01"/>
    <s v="Otras contrataciones de servicios"/>
    <n v="121"/>
    <s v="Proyecto"/>
    <x v="0"/>
  </r>
  <r>
    <n v="270000"/>
    <n v="270000"/>
    <n v="270000"/>
    <n v="270000"/>
    <s v="T3"/>
    <m/>
    <m/>
    <s v="2.2.9.1.01"/>
    <s v="Otras contrataciones de servicios"/>
    <n v="121"/>
    <s v="Pacc"/>
    <x v="0"/>
  </r>
  <r>
    <n v="12000000"/>
    <n v="10000000"/>
    <n v="10000000"/>
    <n v="10000000"/>
    <s v="A"/>
    <m/>
    <m/>
    <s v="2.1.3.1.01"/>
    <s v="Dietas en el país"/>
    <n v="100"/>
    <s v="Nomina"/>
    <x v="2"/>
  </r>
  <r>
    <n v="500000"/>
    <n v="4000000"/>
    <n v="1000000"/>
    <n v="10000000"/>
    <s v="A"/>
    <m/>
    <m/>
    <s v="2.2.9.1.01"/>
    <s v="Otras contrataciones de servicios"/>
    <n v="121"/>
    <s v="Pacc"/>
    <x v="0"/>
  </r>
  <r>
    <n v="500000"/>
    <n v="2500000"/>
    <n v="1000000"/>
    <n v="7000000"/>
    <s v="T2"/>
    <m/>
    <m/>
    <s v="2.2.8.7.06"/>
    <s v="Otros servicios técnicos profesionales"/>
    <n v="121"/>
    <s v="Pacc"/>
    <x v="0"/>
  </r>
  <r>
    <n v="0"/>
    <n v="0"/>
    <n v="0"/>
    <n v="0"/>
    <s v="A"/>
    <m/>
    <m/>
    <s v="2.2.8.7.06"/>
    <s v="Otros servicios técnicos profesionales"/>
    <n v="121"/>
    <s v="Pacc"/>
    <x v="0"/>
  </r>
  <r>
    <n v="500000"/>
    <n v="500000"/>
    <n v="500000"/>
    <n v="500000"/>
    <s v="T3"/>
    <m/>
    <m/>
    <s v="2.2.8.6.01"/>
    <s v="Eventos generales"/>
    <n v="121"/>
    <s v="Pacc"/>
    <x v="0"/>
  </r>
  <r>
    <n v="1500000"/>
    <n v="1500000"/>
    <n v="1500000"/>
    <n v="1500000"/>
    <s v="A"/>
    <m/>
    <m/>
    <s v="2.2.4.1.01"/>
    <s v="Pasajes"/>
    <n v="121"/>
    <s v="Pacc"/>
    <x v="0"/>
  </r>
  <r>
    <n v="1000000"/>
    <m/>
    <m/>
    <m/>
    <s v="A"/>
    <m/>
    <m/>
    <s v="2.2.3.1.01"/>
    <s v="Viaticos dentro del pais"/>
    <n v="121"/>
    <s v="Gasto Adm"/>
    <x v="0"/>
  </r>
  <r>
    <n v="300000"/>
    <m/>
    <m/>
    <m/>
    <s v="T2"/>
    <m/>
    <m/>
    <s v="2.2.8.6.01"/>
    <s v="Eventos generales"/>
    <n v="121"/>
    <s v="Gasto Adm"/>
    <x v="0"/>
  </r>
  <r>
    <n v="1540000"/>
    <m/>
    <m/>
    <m/>
    <s v="T2"/>
    <m/>
    <m/>
    <s v="2.1.2.2.04"/>
    <s v="Prima de transporte"/>
    <n v="121"/>
    <s v="Gasto Adm"/>
    <x v="0"/>
  </r>
  <r>
    <n v="4000000"/>
    <m/>
    <m/>
    <m/>
    <s v="T2"/>
    <m/>
    <m/>
    <s v="2.6.5.5.01"/>
    <s v="Equipo de comunicación, telecomunicaciones y señalamiento"/>
    <n v="121"/>
    <s v="Gasto Adm"/>
    <x v="0"/>
  </r>
  <r>
    <n v="350000"/>
    <m/>
    <m/>
    <m/>
    <s v="T2"/>
    <m/>
    <m/>
    <s v="2.2.8.6.01"/>
    <s v="Eventos generales"/>
    <n v="121"/>
    <s v="Pacc"/>
    <x v="0"/>
  </r>
  <r>
    <n v="200000"/>
    <m/>
    <m/>
    <m/>
    <s v="T2"/>
    <m/>
    <m/>
    <s v="2.3.2.3.01"/>
    <s v="Prendas de vestir"/>
    <n v="121"/>
    <s v="Pacc"/>
    <x v="0"/>
  </r>
  <r>
    <n v="150000"/>
    <m/>
    <m/>
    <m/>
    <s v="T2"/>
    <m/>
    <m/>
    <s v="2.2.2.2.01"/>
    <s v="Impresión, encuadernación y rotulación"/>
    <n v="121"/>
    <s v="Pacc"/>
    <x v="0"/>
  </r>
  <r>
    <n v="250000"/>
    <m/>
    <m/>
    <m/>
    <s v="T1"/>
    <m/>
    <m/>
    <s v="2.2.8.6.01"/>
    <s v="Eventos generales"/>
    <n v="121"/>
    <s v="Pacc"/>
    <x v="0"/>
  </r>
  <r>
    <n v="100000"/>
    <m/>
    <m/>
    <m/>
    <s v="T2"/>
    <m/>
    <m/>
    <s v="2.2.2.1.01"/>
    <s v="Publicidad y propaganda"/>
    <n v="121"/>
    <s v="Pacc"/>
    <x v="0"/>
  </r>
  <r>
    <n v="100000"/>
    <m/>
    <m/>
    <m/>
    <s v="T2"/>
    <m/>
    <m/>
    <s v="2.4.1.6.05"/>
    <s v="Transferencias corrientes ocasionales a asociaciones sin fines de lucro"/>
    <n v="121"/>
    <s v="Gasto Adm"/>
    <x v="0"/>
  </r>
  <r>
    <n v="500000"/>
    <m/>
    <m/>
    <m/>
    <s v="T2"/>
    <m/>
    <m/>
    <s v="2.2.8.6.01"/>
    <s v="Eventos generales"/>
    <n v="121"/>
    <s v="Pacc"/>
    <x v="0"/>
  </r>
  <r>
    <n v="70000"/>
    <m/>
    <m/>
    <m/>
    <s v="T4"/>
    <m/>
    <m/>
    <s v="2.3.9.8.01"/>
    <s v="Otros repuestos y accesorios menores"/>
    <n v="121"/>
    <s v="Pacc"/>
    <x v="0"/>
  </r>
  <r>
    <n v="6000000"/>
    <m/>
    <m/>
    <m/>
    <s v="T2"/>
    <m/>
    <m/>
    <s v="2.2.8.7.06"/>
    <s v="Otros servicios técnicos profesionales"/>
    <n v="121"/>
    <s v="Gasto Adm"/>
    <x v="0"/>
  </r>
</pivotCacheRecords>
</file>

<file path=xl/pivotCache/pivotCacheRecords5.xml><?xml version="1.0" encoding="utf-8"?>
<pivotCacheRecords xmlns="http://schemas.openxmlformats.org/spreadsheetml/2006/main" xmlns:r="http://schemas.openxmlformats.org/officeDocument/2006/relationships" count="152">
  <r>
    <x v="0"/>
    <s v="DADM.6.1.2.1.136"/>
    <s v="Registrar y ejecutar pagos de servicios básicos institucionales"/>
    <s v="Facturas de servicios"/>
    <s v="UD"/>
    <n v="1"/>
    <m/>
    <n v="2300000"/>
    <n v="2300000"/>
    <n v="2300000"/>
    <n v="2300000"/>
    <s v="A"/>
    <m/>
    <m/>
    <x v="0"/>
    <s v="Teléfono local"/>
    <x v="0"/>
    <x v="0"/>
    <s v="Acción Común"/>
    <m/>
  </r>
  <r>
    <x v="0"/>
    <s v="DADM.6.1.2.1.136"/>
    <s v="Registrar y ejecutar pagos de servicios básicos institucionales"/>
    <s v="Facturas de servicios"/>
    <s v="UD"/>
    <n v="1"/>
    <m/>
    <n v="30000"/>
    <n v="18000"/>
    <n v="18000"/>
    <n v="18000"/>
    <s v="A"/>
    <m/>
    <m/>
    <x v="1"/>
    <s v="Telefax y correos"/>
    <x v="0"/>
    <x v="0"/>
    <s v="Acción Común"/>
    <m/>
  </r>
  <r>
    <x v="0"/>
    <s v="DADM.6.1.2.1.136"/>
    <s v="Registrar y ejecutar pagos de servicios básicos institucionales"/>
    <s v="Facturas de servicios"/>
    <s v="UD"/>
    <n v="1"/>
    <m/>
    <n v="4380000"/>
    <n v="4380000"/>
    <n v="4380000"/>
    <n v="4380000"/>
    <s v="A"/>
    <m/>
    <m/>
    <x v="2"/>
    <s v="Servicio de internet y televisión por cable"/>
    <x v="0"/>
    <x v="0"/>
    <s v="Acción Común"/>
    <m/>
  </r>
  <r>
    <x v="0"/>
    <s v="DADM.6.1.2.1.136"/>
    <s v="Registrar y ejecutar pagos de servicios básicos institucionales"/>
    <s v="Facturas de servicios"/>
    <s v="UD"/>
    <n v="1"/>
    <m/>
    <n v="7000000"/>
    <n v="9400000"/>
    <n v="9400000"/>
    <n v="9400000"/>
    <s v="A"/>
    <m/>
    <m/>
    <x v="3"/>
    <s v="Energía eléctrica"/>
    <x v="0"/>
    <x v="0"/>
    <s v="Acción Común"/>
    <m/>
  </r>
  <r>
    <x v="0"/>
    <s v="DADM.6.1.2.1.136"/>
    <s v="Registrar y ejecutar pagos de servicios básicos institucionales"/>
    <s v="Facturas de servicios"/>
    <s v="UD"/>
    <n v="1"/>
    <m/>
    <n v="157000"/>
    <n v="157000"/>
    <n v="157000"/>
    <n v="157000"/>
    <s v="T2"/>
    <m/>
    <m/>
    <x v="4"/>
    <s v="Agua"/>
    <x v="0"/>
    <x v="0"/>
    <s v="Acción Común"/>
    <m/>
  </r>
  <r>
    <x v="0"/>
    <s v="DADM.6.1.2.1.136"/>
    <s v="Registrar y ejecutar pagos de servicios básicos institucionales"/>
    <s v="Facturas de servicios"/>
    <s v="UD"/>
    <n v="1"/>
    <m/>
    <n v="155000"/>
    <n v="150000"/>
    <n v="150000"/>
    <n v="150000"/>
    <s v="A"/>
    <m/>
    <m/>
    <x v="5"/>
    <s v="Recolección de residuos"/>
    <x v="0"/>
    <x v="0"/>
    <s v="Acción Común"/>
    <m/>
  </r>
  <r>
    <x v="0"/>
    <s v="DADM.6.1.2.1.136"/>
    <s v="Registrar y ejecutar pagos de servicios básicos institucionales"/>
    <s v="Facturas de servicios"/>
    <s v="UD"/>
    <n v="1"/>
    <m/>
    <n v="800000"/>
    <n v="700000"/>
    <n v="700000"/>
    <n v="700000"/>
    <s v="A"/>
    <m/>
    <m/>
    <x v="6"/>
    <s v="Almacenaje"/>
    <x v="0"/>
    <x v="0"/>
    <s v="Acción Común"/>
    <m/>
  </r>
  <r>
    <x v="0"/>
    <s v="DADM.6.1.2.1.136"/>
    <s v="Registrar y ejecutar pagos de servicios básicos institucionales"/>
    <s v="Facturas de servicios"/>
    <s v="UD"/>
    <n v="1"/>
    <m/>
    <n v="10000"/>
    <n v="150000"/>
    <n v="0"/>
    <n v="150000"/>
    <s v="A"/>
    <m/>
    <m/>
    <x v="7"/>
    <s v="Peaje"/>
    <x v="0"/>
    <x v="0"/>
    <s v="Acción Común"/>
    <m/>
  </r>
  <r>
    <x v="0"/>
    <s v="DADM.6.1.2.1.136"/>
    <s v="Registrar y ejecutar pagos de servicios básicos institucionales"/>
    <s v="Facturas de servicios"/>
    <s v="UD"/>
    <n v="1"/>
    <m/>
    <n v="2500000"/>
    <n v="3000000"/>
    <n v="3000000"/>
    <n v="3000000"/>
    <s v="A"/>
    <m/>
    <m/>
    <x v="8"/>
    <s v="Seguro de bienes inmuebles e infraestructura"/>
    <x v="0"/>
    <x v="0"/>
    <s v="Acción Común"/>
    <m/>
  </r>
  <r>
    <x v="0"/>
    <s v="DADM.6.1.2.1.136"/>
    <s v="Registrar y ejecutar pagos de servicios básicos institucionales"/>
    <s v="Facturas de servicios"/>
    <s v="UD"/>
    <n v="1"/>
    <m/>
    <n v="1400000"/>
    <n v="1500000"/>
    <n v="1500000"/>
    <n v="1500000"/>
    <s v="A"/>
    <m/>
    <m/>
    <x v="9"/>
    <s v="Seguro de bienes muebles"/>
    <x v="0"/>
    <x v="0"/>
    <s v="Acción Común"/>
    <m/>
  </r>
  <r>
    <x v="0"/>
    <s v="DADM.6.1.2.1.136"/>
    <s v="Registrar y ejecutar pagos de servicios básicos institucionales"/>
    <s v="Facturas de servicios"/>
    <s v="UD"/>
    <n v="1"/>
    <m/>
    <n v="4500000"/>
    <n v="4200000"/>
    <n v="4200000"/>
    <n v="4200000"/>
    <s v="A"/>
    <m/>
    <m/>
    <x v="10"/>
    <s v="Seguros de personas"/>
    <x v="0"/>
    <x v="0"/>
    <s v="Acción Común"/>
    <m/>
  </r>
  <r>
    <x v="0"/>
    <s v="DADM.6.1.2.1.136"/>
    <s v="Registrar y ejecutar pagos de servicios básicos institucionales"/>
    <s v="Facturas de servicios"/>
    <s v="UD"/>
    <n v="1"/>
    <m/>
    <n v="8000000"/>
    <n v="8000000"/>
    <n v="8000000"/>
    <n v="8000000"/>
    <s v="A"/>
    <m/>
    <m/>
    <x v="11"/>
    <s v="Gasolina"/>
    <x v="0"/>
    <x v="1"/>
    <s v="Acción Común"/>
    <m/>
  </r>
  <r>
    <x v="0"/>
    <s v="DADM.6.1.2.1.136"/>
    <s v="Registrar y ejecutar pagos de servicios básicos institucionales"/>
    <s v="Facturas de servicios"/>
    <s v="UD"/>
    <n v="1"/>
    <m/>
    <n v="350000"/>
    <n v="350000"/>
    <n v="350000"/>
    <n v="350000"/>
    <s v="A"/>
    <m/>
    <m/>
    <x v="12"/>
    <s v="Gasoil"/>
    <x v="0"/>
    <x v="1"/>
    <s v="Acción Común"/>
    <m/>
  </r>
  <r>
    <x v="0"/>
    <s v="DJUR.6.1.2.1.78"/>
    <s v="Elaborar y registrar los contratos, addendum, acuerdos y/o convenio (si aplica) de la institución. "/>
    <s v="Contrataciones"/>
    <s v="UD"/>
    <n v="1"/>
    <m/>
    <n v="300000"/>
    <n v="850000"/>
    <n v="850000"/>
    <n v="850000"/>
    <s v="A"/>
    <m/>
    <m/>
    <x v="13"/>
    <s v="Servicios de alguacil"/>
    <x v="0"/>
    <x v="1"/>
    <s v="Acción Común"/>
    <m/>
  </r>
  <r>
    <x v="0"/>
    <s v="DJUR.6.1.2.1.78"/>
    <s v="Elaborar y registrar los contratos, addendum, acuerdos y/o convenio (si aplica) de la institución. "/>
    <s v="Viáticos, pasajes "/>
    <s v="UD"/>
    <n v="1"/>
    <m/>
    <n v="250000"/>
    <n v="150000"/>
    <n v="150000"/>
    <n v="150000"/>
    <s v="A"/>
    <m/>
    <m/>
    <x v="14"/>
    <s v="Viáticos dentro del país"/>
    <x v="0"/>
    <x v="0"/>
    <s v="Acción Común"/>
    <m/>
  </r>
  <r>
    <x v="0"/>
    <s v="DADM.6.1.2.1.136"/>
    <s v="Registrar y ejecutar pagos de servicios básicos institucionales"/>
    <s v="Plan de mantenimiento"/>
    <s v="UD"/>
    <n v="1"/>
    <m/>
    <n v="1500000"/>
    <n v="500000"/>
    <n v="500000"/>
    <n v="500000"/>
    <s v="A"/>
    <m/>
    <m/>
    <x v="15"/>
    <s v="Reparaciones y mantenimientos menores en edificaciones"/>
    <x v="1"/>
    <x v="1"/>
    <s v="Acción Común"/>
    <m/>
  </r>
  <r>
    <x v="0"/>
    <s v="DADM.6.1.2.1.136"/>
    <s v="Registrar y ejecutar pagos de servicios básicos institucionales"/>
    <s v="Plan de mantenimiento"/>
    <s v="UD"/>
    <n v="1"/>
    <m/>
    <n v="100000"/>
    <n v="250000"/>
    <n v="100000"/>
    <n v="250000"/>
    <s v="A"/>
    <m/>
    <m/>
    <x v="16"/>
    <s v="Otros alquileres y arrendamientos por derechos de usos"/>
    <x v="0"/>
    <x v="1"/>
    <s v="Acción Común"/>
    <m/>
  </r>
  <r>
    <x v="0"/>
    <s v="DADM.6.1.2.1.136"/>
    <s v="Registrar y ejecutar pagos de servicios básicos institucionales"/>
    <s v="Mantenimiento generadores eléctricos"/>
    <s v="UD"/>
    <n v="1"/>
    <m/>
    <n v="500000"/>
    <n v="3500000"/>
    <n v="600000"/>
    <n v="3500000"/>
    <s v="A"/>
    <m/>
    <m/>
    <x v="17"/>
    <s v="Mantenimiento y reparación de instalaciones eléctricas"/>
    <x v="0"/>
    <x v="1"/>
    <s v="Acción Común"/>
    <m/>
  </r>
  <r>
    <x v="0"/>
    <s v="DADM.6.1.2.1.136"/>
    <s v="Registrar y ejecutar pagos de servicios básicos institucionales"/>
    <s v="Servicio de continuidad operativa"/>
    <s v="UD"/>
    <n v="1"/>
    <m/>
    <n v="10000"/>
    <n v="300000"/>
    <n v="50000"/>
    <n v="300000"/>
    <s v="A"/>
    <m/>
    <m/>
    <x v="18"/>
    <s v="Mantenimiento, reparación, servicios de pintura y sus derivados"/>
    <x v="1"/>
    <x v="1"/>
    <s v="Acción Común"/>
    <m/>
  </r>
  <r>
    <x v="0"/>
    <s v="DADM.6.1.2.1.136"/>
    <s v="Registrar y ejecutar pagos de servicios básicos institucionales"/>
    <s v="Vehículos, Ascensores, Lavados de vehículos"/>
    <s v="UD"/>
    <n v="1"/>
    <m/>
    <n v="2500000"/>
    <n v="1500000"/>
    <n v="1500000"/>
    <n v="1500000"/>
    <s v="A"/>
    <m/>
    <m/>
    <x v="19"/>
    <s v="Mantenimiento y reparación de equipos de transporte, tracción y elevación"/>
    <x v="0"/>
    <x v="1"/>
    <s v="Acción Común"/>
    <m/>
  </r>
  <r>
    <x v="0"/>
    <s v="DADM.6.1.2.1.136"/>
    <s v="Registrar y ejecutar pagos de servicios básicos institucionales"/>
    <m/>
    <s v="UD"/>
    <n v="1"/>
    <m/>
    <n v="700000"/>
    <n v="100000"/>
    <n v="200000"/>
    <n v="200000"/>
    <s v="A"/>
    <s v=" "/>
    <m/>
    <x v="20"/>
    <s v="Servicios de mantenimiento, reparación, desmonte e instalación"/>
    <x v="0"/>
    <x v="1"/>
    <s v="Acción Común"/>
    <m/>
  </r>
  <r>
    <x v="0"/>
    <s v="DADM.6.1.2.1.136"/>
    <s v="Registrar y ejecutar pagos de servicios básicos institucionales"/>
    <m/>
    <s v="UD"/>
    <n v="1"/>
    <m/>
    <n v="200000"/>
    <n v="200000"/>
    <n v="200000"/>
    <n v="200000"/>
    <s v="A"/>
    <m/>
    <m/>
    <x v="21"/>
    <s v="Fumigación"/>
    <x v="0"/>
    <x v="1"/>
    <s v="Acción Común"/>
    <m/>
  </r>
  <r>
    <x v="0"/>
    <s v="DADM.6.1.2.1.136"/>
    <s v="Registrar y ejecutar pagos de servicios básicos institucionales"/>
    <s v="Contrato de limpieza"/>
    <s v="UD"/>
    <n v="1"/>
    <m/>
    <n v="1000000"/>
    <n v="3300000"/>
    <n v="3300000"/>
    <n v="3300000"/>
    <s v="A"/>
    <m/>
    <m/>
    <x v="22"/>
    <s v="Limpieza e higiene"/>
    <x v="0"/>
    <x v="1"/>
    <s v="Acción Común"/>
    <m/>
  </r>
  <r>
    <x v="0"/>
    <s v="DADM.6.1.2.1.136"/>
    <s v="Registrar y ejecutar pagos de servicios básicos institucionales"/>
    <m/>
    <s v="UD"/>
    <n v="1"/>
    <m/>
    <n v="300000"/>
    <n v="300000"/>
    <n v="300000"/>
    <n v="300000"/>
    <s v="A"/>
    <m/>
    <m/>
    <x v="23"/>
    <s v="Llantas y neumáticos"/>
    <x v="1"/>
    <x v="0"/>
    <s v="Acción Común"/>
    <m/>
  </r>
  <r>
    <x v="0"/>
    <s v="DADM.6.1.2.1.136"/>
    <s v="Registrar y ejecutar pagos de servicios básicos institucionales"/>
    <m/>
    <s v="UD"/>
    <n v="1"/>
    <m/>
    <n v="200000"/>
    <n v="200000"/>
    <n v="200000"/>
    <n v="200000"/>
    <s v="A"/>
    <m/>
    <m/>
    <x v="24"/>
    <s v="Herramientas menores"/>
    <x v="1"/>
    <x v="1"/>
    <s v="Acción Común"/>
    <m/>
  </r>
  <r>
    <x v="0"/>
    <s v="DADM.6.1.2.1.136"/>
    <s v="Registrar y ejecutar pagos de servicios básicos institucionales"/>
    <m/>
    <s v="UD"/>
    <n v="1"/>
    <m/>
    <n v="80000"/>
    <n v="200000"/>
    <n v="200000"/>
    <n v="200000"/>
    <s v="A"/>
    <m/>
    <m/>
    <x v="25"/>
    <s v="Productos metálicos"/>
    <x v="1"/>
    <x v="1"/>
    <s v="Acción Común"/>
    <m/>
  </r>
  <r>
    <x v="0"/>
    <s v="DADM.6.1.2.1.136"/>
    <s v="Registrar y ejecutar pagos de servicios básicos institucionales"/>
    <m/>
    <s v="UD"/>
    <n v="1"/>
    <m/>
    <n v="100000"/>
    <n v="150000"/>
    <n v="150000"/>
    <n v="150000"/>
    <s v="A"/>
    <m/>
    <m/>
    <x v="26"/>
    <s v="Pinturas, lacas, barnices, diluyentes y absorbentes para pinturas"/>
    <x v="1"/>
    <x v="1"/>
    <s v="Acción Común"/>
    <m/>
  </r>
  <r>
    <x v="0"/>
    <s v="DADM.6.1.2.1.136"/>
    <s v="Registrar y ejecutar pagos de servicios básicos institucionales"/>
    <m/>
    <s v="UD"/>
    <n v="1"/>
    <m/>
    <n v="1500000"/>
    <n v="800000"/>
    <n v="800000"/>
    <n v="1200000"/>
    <s v="A"/>
    <m/>
    <m/>
    <x v="27"/>
    <s v="Útiles y materiales de limpieza e higiene"/>
    <x v="0"/>
    <x v="1"/>
    <s v="Acción Común"/>
    <m/>
  </r>
  <r>
    <x v="0"/>
    <s v="DADM.6.1.2.1.136"/>
    <s v="Registrar y ejecutar pagos de servicios básicos institucionales"/>
    <m/>
    <s v="UD"/>
    <n v="1"/>
    <m/>
    <n v="3200000"/>
    <n v="800000"/>
    <n v="800000"/>
    <n v="800000"/>
    <s v="A"/>
    <m/>
    <m/>
    <x v="28"/>
    <s v="Útiles  y materiales de escritorio, oficina e informática"/>
    <x v="0"/>
    <x v="1"/>
    <s v="Acción Común"/>
    <m/>
  </r>
  <r>
    <x v="0"/>
    <s v="DADM.6.1.2.1.136"/>
    <s v="Registrar y ejecutar pagos de servicios básicos institucionales"/>
    <m/>
    <s v="UD"/>
    <n v="1"/>
    <m/>
    <n v="1500000"/>
    <n v="1500000"/>
    <n v="1500000"/>
    <n v="1500000"/>
    <s v="A"/>
    <m/>
    <m/>
    <x v="29"/>
    <s v="Productos eléctricos y afines"/>
    <x v="0"/>
    <x v="1"/>
    <s v="Acción Común"/>
    <m/>
  </r>
  <r>
    <x v="0"/>
    <s v="DADM.6.1.2.1.136"/>
    <s v="Registrar y ejecutar pagos de servicios básicos institucionales"/>
    <m/>
    <s v="UD"/>
    <n v="1"/>
    <m/>
    <n v="221730"/>
    <n v="50000"/>
    <n v="50000"/>
    <n v="50000"/>
    <s v="A"/>
    <m/>
    <m/>
    <x v="30"/>
    <s v="Productos y Útiles Varios  n.i.p"/>
    <x v="1"/>
    <x v="1"/>
    <s v="Acción Común"/>
    <m/>
  </r>
  <r>
    <x v="0"/>
    <s v="DADM.6.1.2.1.136"/>
    <s v="Registrar y ejecutar pagos de servicios básicos institucionales"/>
    <m/>
    <s v="UD"/>
    <n v="1"/>
    <m/>
    <n v="700000"/>
    <n v="100000"/>
    <n v="200000"/>
    <n v="200000"/>
    <s v="A"/>
    <m/>
    <m/>
    <x v="31"/>
    <s v="Productos y útiles diversos"/>
    <x v="0"/>
    <x v="1"/>
    <s v="Acción Común"/>
    <m/>
  </r>
  <r>
    <x v="0"/>
    <s v="DADM.6.1.2.1.136"/>
    <s v="Registrar y ejecutar pagos de servicios básicos institucionales"/>
    <m/>
    <s v="UD"/>
    <n v="1"/>
    <m/>
    <n v="150000"/>
    <n v="100000"/>
    <n v="100000"/>
    <n v="100000"/>
    <s v="A"/>
    <m/>
    <m/>
    <x v="32"/>
    <s v="Productos y útiles de defensa y seguridad"/>
    <x v="0"/>
    <x v="1"/>
    <s v="Acción Común"/>
    <m/>
  </r>
  <r>
    <x v="0"/>
    <s v="DADM.6.1.2.1.136"/>
    <s v="Registrar y ejecutar pagos de servicios básicos institucionales"/>
    <m/>
    <s v="UD"/>
    <n v="1"/>
    <m/>
    <n v="200000"/>
    <n v="200000"/>
    <n v="200000"/>
    <n v="250000"/>
    <s v="A"/>
    <m/>
    <m/>
    <x v="33"/>
    <s v="Equipo de comunicación, telecomunicaciones y señalamiento"/>
    <x v="1"/>
    <x v="1"/>
    <s v="Acción Común"/>
    <m/>
  </r>
  <r>
    <x v="0"/>
    <s v="DADM.6.1.2.1.136"/>
    <s v="Registrar y ejecutar pagos de servicios básicos institucionales"/>
    <m/>
    <s v="UD"/>
    <n v="1"/>
    <m/>
    <n v="150000"/>
    <n v="55000.000000000007"/>
    <n v="55000.000000000007"/>
    <n v="55000.000000000007"/>
    <s v="A"/>
    <m/>
    <m/>
    <x v="34"/>
    <s v="Equipo de generación eléctrica y a fines"/>
    <x v="1"/>
    <x v="1"/>
    <s v="Acción Común"/>
    <m/>
  </r>
  <r>
    <x v="0"/>
    <s v="DADM.6.1.2.1.136"/>
    <s v="Registrar y ejecutar pagos de servicios básicos institucionales"/>
    <m/>
    <s v="UD"/>
    <n v="1"/>
    <m/>
    <n v="237770"/>
    <n v="500000"/>
    <n v="500000"/>
    <n v="500000"/>
    <s v="A"/>
    <m/>
    <m/>
    <x v="35"/>
    <s v="Hospedaje"/>
    <x v="1"/>
    <x v="1"/>
    <s v="Acción Común"/>
    <m/>
  </r>
  <r>
    <x v="0"/>
    <s v="DADM.6.1.2.1.136"/>
    <s v="Registrar y ejecutar pagos de servicios básicos institucionales"/>
    <m/>
    <s v="UD"/>
    <n v="1"/>
    <m/>
    <n v="100000"/>
    <n v="100000"/>
    <n v="100000"/>
    <n v="100000"/>
    <s v="A"/>
    <m/>
    <m/>
    <x v="36"/>
    <s v="Alquileres de equipos de transporte, tracción y elevación"/>
    <x v="0"/>
    <x v="1"/>
    <s v="Acción Común"/>
    <m/>
  </r>
  <r>
    <x v="0"/>
    <s v="DADM.6.1.2.1.136"/>
    <s v="Registrar y ejecutar pagos de servicios básicos institucionales"/>
    <m/>
    <s v="UD"/>
    <n v="1"/>
    <m/>
    <n v="3000000"/>
    <n v="2000000"/>
    <n v="3000000"/>
    <n v="3000000"/>
    <s v="A"/>
    <m/>
    <m/>
    <x v="37"/>
    <s v="Papel y cartón"/>
    <x v="0"/>
    <x v="1"/>
    <s v="Acción Común"/>
    <m/>
  </r>
  <r>
    <x v="0"/>
    <s v="DADM.6.1.2.1.136"/>
    <s v="Registrar y ejecutar pagos de servicios básicos institucionales"/>
    <m/>
    <s v="UD"/>
    <n v="1"/>
    <m/>
    <n v="100000"/>
    <n v="100000"/>
    <n v="100000"/>
    <n v="100000"/>
    <s v="A"/>
    <m/>
    <m/>
    <x v="38"/>
    <s v="Otros productos químicos y conexos"/>
    <x v="0"/>
    <x v="1"/>
    <s v="Acción Común"/>
    <m/>
  </r>
  <r>
    <x v="0"/>
    <s v="DADM.6.1.2.1.136"/>
    <s v="Registrar y ejecutar pagos de servicios básicos institucionales"/>
    <m/>
    <s v="UD"/>
    <n v="1"/>
    <m/>
    <n v="60000"/>
    <n v="60000"/>
    <n v="60000"/>
    <n v="60000"/>
    <s v="A"/>
    <m/>
    <m/>
    <x v="39"/>
    <s v="Repuestos"/>
    <x v="1"/>
    <x v="1"/>
    <s v="Acción Común"/>
    <m/>
  </r>
  <r>
    <x v="0"/>
    <s v="DADM.6.1.2.1.136"/>
    <s v="Registrar y ejecutar pagos de servicios básicos institucionales"/>
    <m/>
    <s v="UD"/>
    <n v="1"/>
    <m/>
    <n v="150000"/>
    <n v="150000"/>
    <n v="150000"/>
    <n v="150000"/>
    <s v="A"/>
    <m/>
    <m/>
    <x v="40"/>
    <s v="Accesorios"/>
    <x v="1"/>
    <x v="1"/>
    <s v="Acción Común"/>
    <m/>
  </r>
  <r>
    <x v="0"/>
    <s v="DADM.6.1.2.1.136"/>
    <s v="Registrar y ejecutar pagos de servicios básicos institucionales"/>
    <m/>
    <s v="UD"/>
    <n v="1"/>
    <m/>
    <n v="50000"/>
    <n v="50000"/>
    <n v="50000"/>
    <n v="50000"/>
    <s v="A"/>
    <m/>
    <m/>
    <x v="41"/>
    <s v="Equipos de seguridad"/>
    <x v="1"/>
    <x v="1"/>
    <s v="Acción Común"/>
    <m/>
  </r>
  <r>
    <x v="0"/>
    <s v="DADM.6.1.2.1.136"/>
    <s v="Registrar y ejecutar pagos de servicios básicos institucionales"/>
    <m/>
    <s v="UD"/>
    <n v="1"/>
    <m/>
    <n v="850000"/>
    <n v="500000"/>
    <n v="500000"/>
    <n v="500000"/>
    <s v="A"/>
    <m/>
    <m/>
    <x v="42"/>
    <s v="Sistemas y equipos de climatización"/>
    <x v="1"/>
    <x v="1"/>
    <s v="Acción Común"/>
    <m/>
  </r>
  <r>
    <x v="0"/>
    <s v="DADM.6.1.2.1.136"/>
    <s v="Registrar y ejecutar pagos de servicios básicos institucionales"/>
    <m/>
    <s v="UD"/>
    <n v="1"/>
    <m/>
    <n v="15000"/>
    <n v="15000"/>
    <n v="15000"/>
    <n v="15000"/>
    <s v="A"/>
    <m/>
    <m/>
    <x v="43"/>
    <s v="Comisiones y gastos"/>
    <x v="0"/>
    <x v="0"/>
    <s v="Acción Común"/>
    <m/>
  </r>
  <r>
    <x v="0"/>
    <s v="DADM.6.1.2.1.136"/>
    <s v="Registrar y ejecutar pagos de servicios básicos institucionales"/>
    <s v="Frickpic"/>
    <s v="UD"/>
    <n v="1"/>
    <m/>
    <n v="8000000"/>
    <n v="7800000"/>
    <n v="7000000"/>
    <n v="7800000"/>
    <s v="T2"/>
    <m/>
    <m/>
    <x v="44"/>
    <s v="Servicios de alimentación"/>
    <x v="0"/>
    <x v="1"/>
    <s v="Acción Común"/>
    <m/>
  </r>
  <r>
    <x v="1"/>
    <s v="DCOM.6.1.2.1.20"/>
    <s v="Gestión de comunicación externa"/>
    <s v="Publicidad en TV"/>
    <s v="UD"/>
    <n v="1"/>
    <m/>
    <n v="2200000"/>
    <n v="1000000"/>
    <n v="500000"/>
    <n v="1000000"/>
    <s v="A"/>
    <m/>
    <s v="Publicidad en Tv"/>
    <x v="45"/>
    <s v="Publicidad y propaganda"/>
    <x v="1"/>
    <x v="1"/>
    <s v="Acción Común"/>
    <m/>
  </r>
  <r>
    <x v="1"/>
    <s v="DCOM.6.1.2.1.20"/>
    <s v="Gestión de comunicación externa"/>
    <s v="Publicidad en medio digital"/>
    <s v="UD"/>
    <n v="1"/>
    <m/>
    <n v="500000"/>
    <n v="300000"/>
    <n v="300000"/>
    <n v="500000"/>
    <s v="A"/>
    <m/>
    <s v="Publicidad en intener"/>
    <x v="45"/>
    <s v="Publicidad y propaganda"/>
    <x v="1"/>
    <x v="1"/>
    <s v="Acción Común"/>
    <m/>
  </r>
  <r>
    <x v="1"/>
    <s v="DCOM.6.1.2.1.20"/>
    <s v="Gestión de comunicación externa"/>
    <s v="Publicidad radio"/>
    <s v="UD"/>
    <n v="1"/>
    <m/>
    <n v="500000"/>
    <n v="300000"/>
    <n v="300000"/>
    <n v="500000"/>
    <s v="A"/>
    <m/>
    <s v="Publicidad en radio"/>
    <x v="45"/>
    <s v="Publicidad y propaganda"/>
    <x v="1"/>
    <x v="1"/>
    <s v="Acción Común"/>
    <m/>
  </r>
  <r>
    <x v="1"/>
    <s v="DCOM.6.1.2.1.20"/>
    <s v="Gestión de comunicación externa"/>
    <s v="Materiales promocionales"/>
    <s v="UD"/>
    <n v="1"/>
    <m/>
    <n v="300000"/>
    <n v="1000000"/>
    <n v="200000"/>
    <n v="1000000"/>
    <s v="A"/>
    <m/>
    <s v="Mercancía Promocional"/>
    <x v="46"/>
    <s v="Promoción y patrocinio"/>
    <x v="1"/>
    <x v="1"/>
    <s v="Acción Común"/>
    <m/>
  </r>
  <r>
    <x v="1"/>
    <s v="DCOM.6.1.2.1.20"/>
    <s v="Gestión de comunicación externa"/>
    <s v="Impresiones"/>
    <s v="UD"/>
    <n v="1"/>
    <m/>
    <n v="1000000"/>
    <n v="1000000"/>
    <n v="500000"/>
    <n v="1000000"/>
    <s v="A"/>
    <m/>
    <s v="Impresión"/>
    <x v="47"/>
    <s v="Impresión, encuadernación y rotulación"/>
    <x v="0"/>
    <x v="1"/>
    <s v="Acción Común"/>
    <m/>
  </r>
  <r>
    <x v="1"/>
    <s v="DCOM.6.1.2.1.20"/>
    <s v="Gestión de comunicación externa"/>
    <s v="Diagramación"/>
    <s v="UD"/>
    <n v="1"/>
    <m/>
    <n v="200000"/>
    <n v="500000"/>
    <n v="200000"/>
    <n v="500000"/>
    <s v="A"/>
    <m/>
    <m/>
    <x v="48"/>
    <s v="Otros servicios técnicos profesionales"/>
    <x v="1"/>
    <x v="1"/>
    <s v="Acción Común"/>
    <m/>
  </r>
  <r>
    <x v="1"/>
    <s v="DCOM.6.1.2.1.20"/>
    <s v="Gestión de comunicación externa"/>
    <s v="Corrección de estilo"/>
    <s v="UD"/>
    <n v="1"/>
    <m/>
    <n v="200000"/>
    <n v="400000"/>
    <n v="200000"/>
    <n v="400000"/>
    <s v="A"/>
    <m/>
    <m/>
    <x v="48"/>
    <s v="Otros servicios técnicos profesionales"/>
    <x v="1"/>
    <x v="1"/>
    <s v="Acción Común"/>
    <m/>
  </r>
  <r>
    <x v="1"/>
    <s v="DCOM.6.1.2.1.20"/>
    <s v="Gestión de comunicación externa"/>
    <s v="Pago a medios"/>
    <s v="UD"/>
    <n v="1"/>
    <m/>
    <n v="100000"/>
    <n v="100000"/>
    <n v="100000"/>
    <n v="100000"/>
    <s v="A"/>
    <m/>
    <m/>
    <x v="49"/>
    <s v="Libros, revistas y periódicos"/>
    <x v="1"/>
    <x v="1"/>
    <s v="Acción Común"/>
    <m/>
  </r>
  <r>
    <x v="1"/>
    <s v="DCOM.6.1.2.1.20"/>
    <s v="Gestión de comunicación externa"/>
    <s v="Servicios de producción audiovisuales institucionales"/>
    <s v="UD"/>
    <n v="1"/>
    <m/>
    <n v="0"/>
    <n v="0"/>
    <n v="0"/>
    <n v="500000"/>
    <s v="T1"/>
    <m/>
    <m/>
    <x v="48"/>
    <s v="Otros servicios técnicos profesionales"/>
    <x v="1"/>
    <x v="1"/>
    <s v="Acción Común"/>
    <m/>
  </r>
  <r>
    <x v="1"/>
    <s v="DCOM.6.1.2.1.20"/>
    <s v="Gestión de comunicación externa"/>
    <s v="Servicios de producción audiovisuales institucionales"/>
    <s v="UD"/>
    <n v="1"/>
    <m/>
    <n v="0"/>
    <n v="0"/>
    <n v="0"/>
    <n v="500000"/>
    <s v="T1"/>
    <m/>
    <m/>
    <x v="48"/>
    <s v="Otros servicios técnicos profesionales"/>
    <x v="1"/>
    <x v="1"/>
    <s v="Acción Común"/>
    <m/>
  </r>
  <r>
    <x v="1"/>
    <s v="DCOM.6.1.1.1.28"/>
    <s v="Plan protocolo institucional de las actividades del CNSS."/>
    <s v="Utensilios de cocina"/>
    <s v="UD"/>
    <n v="1"/>
    <m/>
    <n v="200000"/>
    <n v="500000"/>
    <n v="200000"/>
    <n v="500000"/>
    <s v="A"/>
    <m/>
    <m/>
    <x v="50"/>
    <s v="Útiles de cocina y comedor"/>
    <x v="1"/>
    <x v="1"/>
    <s v="Acción Común"/>
    <m/>
  </r>
  <r>
    <x v="1"/>
    <s v="DCOM.6.1.1.1.28"/>
    <s v="Plan protocolo institucional de las actividades del CNSS."/>
    <s v="Banderas exterior/interior"/>
    <s v="UD"/>
    <n v="1"/>
    <m/>
    <n v="100000"/>
    <n v="60000"/>
    <n v="60000"/>
    <n v="60000"/>
    <s v="A"/>
    <m/>
    <m/>
    <x v="51"/>
    <s v="Acabados textiles"/>
    <x v="0"/>
    <x v="1"/>
    <s v="Acción Común"/>
    <m/>
  </r>
  <r>
    <x v="1"/>
    <s v="DCOM.6.1.1.1.28"/>
    <s v="Plan protocolo institucional de las actividades del CNSS."/>
    <s v="Servicios de lavandería"/>
    <s v="UD"/>
    <n v="1"/>
    <m/>
    <n v="100000"/>
    <n v="100000"/>
    <n v="130000"/>
    <n v="130000"/>
    <s v="A"/>
    <m/>
    <m/>
    <x v="52"/>
    <s v="Lavandería"/>
    <x v="0"/>
    <x v="1"/>
    <s v="Acción Común"/>
    <m/>
  </r>
  <r>
    <x v="1"/>
    <s v="DCOM.6.1.1.1.28"/>
    <s v="Plan protocolo institucional de las actividades del CNSS."/>
    <s v="Servicios de floristería"/>
    <s v="UD"/>
    <n v="1"/>
    <m/>
    <n v="300000"/>
    <n v="250000"/>
    <n v="100000"/>
    <n v="250000"/>
    <s v="A"/>
    <m/>
    <m/>
    <x v="53"/>
    <s v="Productos forestales"/>
    <x v="0"/>
    <x v="1"/>
    <s v="Acción Común"/>
    <m/>
  </r>
  <r>
    <x v="1"/>
    <s v="DCOM.6.1.1.1.28"/>
    <s v="Plan protocolo institucional de las actividades del CNSS."/>
    <s v="Servicios de catering"/>
    <s v="UD"/>
    <n v="1"/>
    <m/>
    <n v="2000000"/>
    <n v="1500000"/>
    <n v="1200000"/>
    <n v="2500000"/>
    <s v="A"/>
    <m/>
    <m/>
    <x v="54"/>
    <s v="Servicios de Catering"/>
    <x v="0"/>
    <x v="1"/>
    <s v="Acción Común"/>
    <m/>
  </r>
  <r>
    <x v="2"/>
    <s v="DEMD.6.1.2.1.121"/>
    <s v="Evaluar, calificar, dictaminar, revisar y  notificar las solicitudes de evaluación medica"/>
    <s v="Compras de consumibles médicos"/>
    <s v="UD"/>
    <n v="1"/>
    <m/>
    <n v="250000"/>
    <n v="250000"/>
    <n v="250000"/>
    <n v="250000"/>
    <s v="A"/>
    <m/>
    <m/>
    <x v="55"/>
    <s v="Útiles menores médico, quirúrgicos o de laboratorio"/>
    <x v="1"/>
    <x v="1"/>
    <s v="Acción Común"/>
    <m/>
  </r>
  <r>
    <x v="2"/>
    <s v="DEMD.6.1.2.1.121"/>
    <s v="Evaluar, calificar, dictaminar, revisar y  notificar las solicitudes de evaluación medica"/>
    <s v="Equipos médicos"/>
    <s v="UD"/>
    <n v="1"/>
    <m/>
    <n v="200000"/>
    <n v="200000"/>
    <n v="200000"/>
    <n v="200000"/>
    <s v="A"/>
    <m/>
    <m/>
    <x v="55"/>
    <s v="Útiles menores médico, quirúrgicos o de laboratorio"/>
    <x v="1"/>
    <x v="1"/>
    <s v="Acción Común"/>
    <m/>
  </r>
  <r>
    <x v="2"/>
    <s v="DEMD.6.1.2.1.121"/>
    <s v="Evaluar, calificar, dictaminar, revisar y  notificar las solicitudes de evaluación medica"/>
    <s v="Equipos médicos"/>
    <s v="UD"/>
    <n v="1"/>
    <m/>
    <n v="100000"/>
    <n v="100000"/>
    <n v="100000"/>
    <n v="100000"/>
    <s v="A"/>
    <m/>
    <m/>
    <x v="56"/>
    <s v="Equipo médico y de laboratorio"/>
    <x v="1"/>
    <x v="1"/>
    <s v="Acción Común"/>
    <m/>
  </r>
  <r>
    <x v="3"/>
    <s v="DF.4.1.1.2.124"/>
    <s v="Gestión de la ejecución presupuestaria 2024"/>
    <s v="Aportes a la sociedad civil"/>
    <s v="UD"/>
    <n v="1"/>
    <m/>
    <n v="500000"/>
    <n v="500000"/>
    <n v="500000"/>
    <n v="800000"/>
    <s v="A"/>
    <m/>
    <m/>
    <x v="57"/>
    <s v="Transferencias corrientes ocasionales a asociaciones sin fines de lucro"/>
    <x v="1"/>
    <x v="0"/>
    <s v="Acción Común"/>
    <m/>
  </r>
  <r>
    <x v="3"/>
    <s v="DF.4.1.1.2.124"/>
    <s v="Gestión de la ejecución presupuestaria 2024"/>
    <s v="Pago impuestos"/>
    <s v="UD"/>
    <n v="1"/>
    <m/>
    <n v="50000"/>
    <n v="50000"/>
    <n v="50000"/>
    <n v="50000"/>
    <s v="A"/>
    <m/>
    <m/>
    <x v="58"/>
    <s v="Impuestos"/>
    <x v="0"/>
    <x v="0"/>
    <s v="Acción Común"/>
    <m/>
  </r>
  <r>
    <x v="4"/>
    <s v="DPD.6.1.1.1.2"/>
    <s v="Realizar mesa de negociación técnica"/>
    <s v="Refrigerio (Picaderos varias)"/>
    <s v="UD"/>
    <n v="15"/>
    <m/>
    <n v="0"/>
    <n v="0"/>
    <n v="0"/>
    <n v="10500"/>
    <s v="T1"/>
    <n v="90101603"/>
    <m/>
    <x v="54"/>
    <s v="Servicios de Catering"/>
    <x v="0"/>
    <x v="1"/>
    <s v="Acción Común"/>
    <m/>
  </r>
  <r>
    <x v="4"/>
    <s v="DRRHH.6.1.2.1.96"/>
    <s v="Ejecución del  Plan de Capacitación Institucional"/>
    <s v="Cursos básicos de formulación de proyectos"/>
    <s v="UD"/>
    <n v="20"/>
    <m/>
    <n v="0"/>
    <n v="0"/>
    <n v="0"/>
    <n v="80000"/>
    <s v="T2"/>
    <m/>
    <n v="86101705"/>
    <x v="59"/>
    <s v="Servicios de capacitación"/>
    <x v="1"/>
    <x v="1"/>
    <s v="Acción Común"/>
    <m/>
  </r>
  <r>
    <x v="4"/>
    <s v="DRRHH.6.1.2.1.96"/>
    <s v="Ejecución del  Plan de Capacitación Institucional"/>
    <s v="Certificación PMI"/>
    <s v="UD"/>
    <n v="3"/>
    <m/>
    <n v="90000"/>
    <n v="180000"/>
    <n v="180000"/>
    <n v="180000"/>
    <s v="T2"/>
    <n v="82141501"/>
    <n v="86101705"/>
    <x v="59"/>
    <s v="Servicios de capacitación"/>
    <x v="1"/>
    <x v="1"/>
    <s v="Acción Común"/>
    <m/>
  </r>
  <r>
    <x v="4"/>
    <s v="DPD.6.1.2.3.11"/>
    <s v="Contratar empresa consultora para la Formulación PES 2025-2029"/>
    <s v="Firma consultora Sectorial"/>
    <s v="UD"/>
    <n v="1"/>
    <m/>
    <n v="500000"/>
    <n v="1500000"/>
    <n v="0"/>
    <n v="1500000"/>
    <s v="T1"/>
    <n v="80101504"/>
    <m/>
    <x v="48"/>
    <s v="Otros servicios técnicos profesionales"/>
    <x v="0"/>
    <x v="1"/>
    <s v="Acción Común"/>
    <m/>
  </r>
  <r>
    <x v="1"/>
    <s v="DPD.6.1.2.4.15"/>
    <s v=" Elaborar Memoria SDSS 2025"/>
    <s v="Empresa diagramadora y correctora de estilo"/>
    <s v="UD"/>
    <n v="1"/>
    <m/>
    <n v="200000"/>
    <n v="200000"/>
    <n v="0"/>
    <n v="310000"/>
    <s v="T1"/>
    <n v="82141501"/>
    <m/>
    <x v="60"/>
    <s v="Otras contrataciones de servicios"/>
    <x v="0"/>
    <x v="1"/>
    <s v="Acción Común"/>
    <m/>
  </r>
  <r>
    <x v="4"/>
    <s v="DPD.6.1.2.3.10"/>
    <s v="Socialización documentos oficiales POA PACC 2025"/>
    <s v="Refrigerio (Picaderos varias)"/>
    <s v="UD"/>
    <n v="40"/>
    <m/>
    <n v="0"/>
    <n v="0"/>
    <n v="0"/>
    <n v="30000"/>
    <s v="T3"/>
    <m/>
    <n v="90101603"/>
    <x v="54"/>
    <s v="Servicios de Catering"/>
    <x v="1"/>
    <x v="1"/>
    <s v="Acción Común"/>
    <m/>
  </r>
  <r>
    <x v="4"/>
    <s v="DPD.6.1.2.1.168"/>
    <s v="Renovación de membresías con Organismos Internacionales"/>
    <s v="Renovación de membresías"/>
    <s v="UD"/>
    <n v="1"/>
    <m/>
    <n v="2700000"/>
    <n v="2700000"/>
    <n v="2700000"/>
    <n v="2700000"/>
    <s v="T2"/>
    <m/>
    <m/>
    <x v="61"/>
    <s v="Transferencias corrientes a Organismos Internacionales"/>
    <x v="0"/>
    <x v="0"/>
    <s v="Acción Común"/>
    <m/>
  </r>
  <r>
    <x v="4"/>
    <s v="DPD.5.1.1.1.38"/>
    <s v="Elaboración de datos abiertos del SDSS"/>
    <s v="Power BI"/>
    <s v="UD"/>
    <n v="25"/>
    <m/>
    <n v="0"/>
    <n v="0"/>
    <n v="0"/>
    <n v="165000"/>
    <s v="A"/>
    <m/>
    <m/>
    <x v="62"/>
    <s v="Licencias Informáticas"/>
    <x v="1"/>
    <x v="1"/>
    <s v="Acción Común"/>
    <m/>
  </r>
  <r>
    <x v="4"/>
    <s v="DPD.6.1.2.1.167"/>
    <s v="Gestión de Representación en reuniones, asambleas, actividades y/o eventos de índole internacional"/>
    <s v="Viáticos int. (Viaje y hospedaje)"/>
    <s v="UD"/>
    <n v="1"/>
    <m/>
    <n v="0"/>
    <n v="1000000"/>
    <n v="0"/>
    <n v="1000000"/>
    <s v="T1"/>
    <m/>
    <m/>
    <x v="63"/>
    <s v="Viáticos fuera del país"/>
    <x v="0"/>
    <x v="0"/>
    <s v="Acción Común"/>
    <m/>
  </r>
  <r>
    <x v="4"/>
    <s v="DPD.6.1.2.1.167"/>
    <s v="Gestión de Representación en reuniones, asambleas, actividades y/o eventos de índole internacional"/>
    <s v="Viáticos int. (Viaje y hospedaje)"/>
    <s v="UD"/>
    <n v="1"/>
    <m/>
    <n v="0"/>
    <n v="2000000"/>
    <n v="0"/>
    <n v="2000000"/>
    <s v="T2"/>
    <m/>
    <m/>
    <x v="64"/>
    <s v="Pasajes"/>
    <x v="0"/>
    <x v="0"/>
    <s v="Acción Común"/>
    <m/>
  </r>
  <r>
    <x v="4"/>
    <s v="DPD.6.1.2.1.167"/>
    <s v="Gestión de Representación en reuniones, asambleas, actividades y/o eventos de índole internacional"/>
    <s v="Viáticos int. (Viaje y hospedaje)"/>
    <s v="UD"/>
    <n v="1"/>
    <m/>
    <n v="0"/>
    <n v="1000000"/>
    <n v="0"/>
    <n v="1000000"/>
    <s v="T3"/>
    <m/>
    <m/>
    <x v="63"/>
    <s v="Viáticos fuera del país"/>
    <x v="1"/>
    <x v="0"/>
    <s v="Acción Común"/>
    <m/>
  </r>
  <r>
    <x v="5"/>
    <s v="DPRL.2.1.2.4.134"/>
    <s v="Diseñar la acción formativa en materia de Sensibilización de SRL a los estudiantes y facilitadores del sistema educativo"/>
    <s v="Contratar asesores para el diseño del programa"/>
    <s v="UD"/>
    <n v="1"/>
    <m/>
    <n v="0"/>
    <n v="300000"/>
    <n v="0"/>
    <n v="300000"/>
    <s v="T1"/>
    <m/>
    <m/>
    <x v="48"/>
    <s v="Otros servicios técnicos profesionales"/>
    <x v="1"/>
    <x v="1"/>
    <s v="Acción Común"/>
    <m/>
  </r>
  <r>
    <x v="5"/>
    <s v="DPRL.6.1.2.2.131"/>
    <s v="Ejecutar plan de sensibilización del SRL relativo a las domesticas"/>
    <s v="Eventos generales y contratación de audiovisuales"/>
    <s v="UD"/>
    <n v="1"/>
    <m/>
    <n v="0"/>
    <n v="500000"/>
    <n v="0"/>
    <n v="800000"/>
    <s v="T1"/>
    <m/>
    <m/>
    <x v="65"/>
    <s v="Eventos generales"/>
    <x v="1"/>
    <x v="1"/>
    <s v="Acción Común"/>
    <m/>
  </r>
  <r>
    <x v="5"/>
    <s v="DPRL.6.1.2.2.131"/>
    <s v="Ejecutar plan de sensibilización del SRL relativo a las domesticas"/>
    <s v="Viáticos y pasajes internacionales: Invitados"/>
    <s v="UD"/>
    <n v="1"/>
    <m/>
    <n v="0"/>
    <n v="0"/>
    <n v="0"/>
    <n v="200000"/>
    <s v="T1"/>
    <m/>
    <m/>
    <x v="64"/>
    <s v="Pasajes"/>
    <x v="1"/>
    <x v="1"/>
    <s v="Acción Común"/>
    <m/>
  </r>
  <r>
    <x v="5"/>
    <s v="DPRL.6.1.2.2.131"/>
    <s v="Ejecutar plan de sensibilización del SRL relativo a las domesticas"/>
    <s v="Publicidad y artículos promocionales para el evento"/>
    <s v="UD"/>
    <n v="1"/>
    <m/>
    <n v="0"/>
    <n v="0"/>
    <n v="0"/>
    <n v="200000"/>
    <s v="T1"/>
    <m/>
    <m/>
    <x v="45"/>
    <s v="Publicidad y propaganda"/>
    <x v="1"/>
    <x v="1"/>
    <s v="Acción Común"/>
    <m/>
  </r>
  <r>
    <x v="5"/>
    <s v="DPRL.2.1.2.4.135"/>
    <s v="Ejecutar plan de sensibilización del SRL"/>
    <s v="Eventos generales y contratación de audiovisuales"/>
    <s v="UD"/>
    <n v="1"/>
    <m/>
    <n v="500000"/>
    <n v="500000"/>
    <n v="0"/>
    <n v="1200000"/>
    <s v="T3"/>
    <m/>
    <m/>
    <x v="65"/>
    <s v="Eventos generales"/>
    <x v="1"/>
    <x v="1"/>
    <s v="Acción Común"/>
    <m/>
  </r>
  <r>
    <x v="5"/>
    <s v="DPRL.2.1.2.4.135"/>
    <s v="Ejecutar plan de sensibilización del SRL"/>
    <s v="Viáticos y pasajes internacionales: Invitados"/>
    <s v="UD"/>
    <n v="1"/>
    <m/>
    <n v="0"/>
    <n v="0"/>
    <n v="0"/>
    <n v="300000"/>
    <s v="T1"/>
    <m/>
    <m/>
    <x v="64"/>
    <s v="Pasajes"/>
    <x v="1"/>
    <x v="1"/>
    <s v="Acción Común"/>
    <m/>
  </r>
  <r>
    <x v="5"/>
    <s v="DPRL.2.1.2.4.135"/>
    <s v="Ejecutar plan de sensibilización del SRL"/>
    <s v="Publicidad y artículos promocionales para el evento"/>
    <s v="UD"/>
    <n v="1"/>
    <m/>
    <n v="0"/>
    <n v="0"/>
    <n v="0"/>
    <n v="300000"/>
    <s v="T1"/>
    <m/>
    <m/>
    <x v="45"/>
    <s v="Publicidad y propaganda"/>
    <x v="1"/>
    <x v="1"/>
    <s v="Acción Común"/>
    <m/>
  </r>
  <r>
    <x v="6"/>
    <s v="DPSFS.1.1.1.1.68"/>
    <s v="Seguimiento al cumplimientos de las resoluciones emitidas por las comisiones"/>
    <s v="Tablet"/>
    <s v="UD"/>
    <n v="1"/>
    <m/>
    <n v="0"/>
    <n v="0"/>
    <n v="0"/>
    <n v="11340"/>
    <s v="T1"/>
    <m/>
    <m/>
    <x v="66"/>
    <s v="Computadora Portátil"/>
    <x v="1"/>
    <x v="1"/>
    <s v="Acción Común"/>
    <m/>
  </r>
  <r>
    <x v="6"/>
    <s v="DPSFS.2.1.2.1.75"/>
    <s v="Participar o impartir acciones formativas en espacios institucionales o externos"/>
    <s v="Viáticos, pasajes "/>
    <s v="UD"/>
    <n v="4"/>
    <m/>
    <n v="0"/>
    <n v="0"/>
    <n v="0"/>
    <n v="2800"/>
    <s v="T1"/>
    <m/>
    <m/>
    <x v="63"/>
    <s v="Viáticos fuera del país"/>
    <x v="1"/>
    <x v="1"/>
    <s v="Acción Común"/>
    <m/>
  </r>
  <r>
    <x v="6"/>
    <s v="DPSFS.2.1.2.1.75"/>
    <s v="Participar o impartir acciones formativas en espacios institucionales o externos"/>
    <s v="Viáticos, pasajes "/>
    <s v="UD"/>
    <n v="12"/>
    <m/>
    <n v="0"/>
    <n v="0"/>
    <n v="0"/>
    <n v="42000"/>
    <s v="T2"/>
    <m/>
    <m/>
    <x v="14"/>
    <s v="Viáticos dentro del país"/>
    <x v="1"/>
    <x v="1"/>
    <s v="Acción Común"/>
    <m/>
  </r>
  <r>
    <x v="6"/>
    <s v="DPSFS.2.1.2.1.74"/>
    <s v="Gestionar acciones de sensibilización relativos al SFS"/>
    <s v="Evento generales, hotel, catering, audiovisuales"/>
    <s v="UD"/>
    <n v="1"/>
    <m/>
    <n v="500000"/>
    <n v="500000"/>
    <n v="500000"/>
    <n v="500000"/>
    <s v="T3"/>
    <m/>
    <m/>
    <x v="65"/>
    <s v="Eventos generales"/>
    <x v="1"/>
    <x v="1"/>
    <s v="Acción Común"/>
    <m/>
  </r>
  <r>
    <x v="6"/>
    <s v="DPSFS.2.1.2.1.74"/>
    <s v="Gestionar acciones de sensibilización relativos al SFS"/>
    <s v="Insumos impresos"/>
    <s v="UD"/>
    <n v="1"/>
    <m/>
    <n v="0"/>
    <n v="0"/>
    <n v="0"/>
    <n v="100000"/>
    <s v="T2"/>
    <m/>
    <m/>
    <x v="47"/>
    <s v="Impresión, encuadernación y rotulación"/>
    <x v="1"/>
    <x v="1"/>
    <s v="Acción Común"/>
    <m/>
  </r>
  <r>
    <x v="7"/>
    <s v="DRRHH.6.1.2.1.96"/>
    <s v="Ejecución del  Plan de Capacitación Institucional"/>
    <s v="Capacitaciones SFS"/>
    <s v="UD"/>
    <n v="1"/>
    <m/>
    <n v="0"/>
    <n v="300000"/>
    <n v="0"/>
    <n v="300000"/>
    <s v="T2"/>
    <m/>
    <m/>
    <x v="59"/>
    <s v="Servicios de capacitación"/>
    <x v="1"/>
    <x v="1"/>
    <s v="Acción Común"/>
    <m/>
  </r>
  <r>
    <x v="8"/>
    <s v="DRA.4.1.1.1.54"/>
    <s v="Coordinar las Acciones del Comité Administrador de las NOBACI-CNSS y gestionar la actualización del conocimiento de las NOBACI. "/>
    <s v="Refrigerio para Taller de actualización de Nobaci"/>
    <s v="UD"/>
    <n v="45"/>
    <m/>
    <n v="0"/>
    <n v="0"/>
    <n v="0"/>
    <n v="31500"/>
    <s v="T1"/>
    <m/>
    <m/>
    <x v="54"/>
    <s v="Servicios de Catering"/>
    <x v="1"/>
    <x v="1"/>
    <s v="Acción Común"/>
    <m/>
  </r>
  <r>
    <x v="8"/>
    <s v="DRA.4.1.1.1.54"/>
    <s v="Coordinar las Acciones del Comité Administrador de las NOBACI-CNSS y gestionar la actualización del conocimiento de las NOBACI. "/>
    <s v="Laptops"/>
    <s v="UD"/>
    <n v="1"/>
    <m/>
    <n v="0"/>
    <n v="0"/>
    <n v="0"/>
    <n v="50000"/>
    <s v="T1"/>
    <m/>
    <m/>
    <x v="66"/>
    <s v="Computadora Portátil"/>
    <x v="1"/>
    <x v="1"/>
    <s v="Acción Común"/>
    <m/>
  </r>
  <r>
    <x v="7"/>
    <s v="DRRHH.6.1.2.1.39"/>
    <s v="Gestionar pagos nominales"/>
    <m/>
    <s v="UD"/>
    <n v="1"/>
    <m/>
    <n v="88000000"/>
    <n v="88000000"/>
    <n v="88000000"/>
    <n v="88000000"/>
    <s v="A"/>
    <m/>
    <m/>
    <x v="67"/>
    <s v="Sueldos empleados fijos"/>
    <x v="0"/>
    <x v="2"/>
    <s v="Acción Común"/>
    <m/>
  </r>
  <r>
    <x v="7"/>
    <s v="DRRHH.6.1.2.1.39"/>
    <s v="Gestionar pagos nominales"/>
    <m/>
    <s v="UD"/>
    <n v="1"/>
    <m/>
    <n v="260000"/>
    <n v="260000"/>
    <n v="260000"/>
    <n v="260000"/>
    <s v="A"/>
    <m/>
    <m/>
    <x v="68"/>
    <s v="Periodo probatorio de ingreso a carrera"/>
    <x v="0"/>
    <x v="2"/>
    <s v="Acción Común"/>
    <m/>
  </r>
  <r>
    <x v="7"/>
    <s v="DRRHH.6.1.2.1.39"/>
    <s v="Gestionar pagos nominales"/>
    <m/>
    <s v="UD"/>
    <n v="1"/>
    <m/>
    <n v="83800000"/>
    <n v="83800000"/>
    <n v="83800000"/>
    <n v="83800000"/>
    <s v="A"/>
    <m/>
    <m/>
    <x v="69"/>
    <s v="Empleados temporales"/>
    <x v="0"/>
    <x v="2"/>
    <s v="Acción Común"/>
    <m/>
  </r>
  <r>
    <x v="7"/>
    <s v="DRRHH.6.1.2.1.39"/>
    <s v="Gestionar pagos nominales"/>
    <m/>
    <s v="UD"/>
    <n v="1"/>
    <m/>
    <n v="1000000"/>
    <n v="1000000"/>
    <n v="1000000"/>
    <n v="1000000"/>
    <s v="A"/>
    <m/>
    <m/>
    <x v="70"/>
    <s v="Personal de carácter eventual"/>
    <x v="0"/>
    <x v="2"/>
    <s v="Acción Común"/>
    <m/>
  </r>
  <r>
    <x v="7"/>
    <s v="DRRHH.6.1.2.1.39"/>
    <s v="Gestionar pagos nominales"/>
    <m/>
    <s v="UD"/>
    <n v="1"/>
    <m/>
    <n v="1750000"/>
    <n v="1750000"/>
    <n v="1750000"/>
    <n v="1750000"/>
    <s v="A"/>
    <m/>
    <m/>
    <x v="71"/>
    <s v="Interinato"/>
    <x v="0"/>
    <x v="2"/>
    <s v="Acción Común"/>
    <m/>
  </r>
  <r>
    <x v="7"/>
    <s v="DRRHH.6.1.2.1.39"/>
    <s v="Gestionar pagos nominales"/>
    <m/>
    <s v="UD"/>
    <n v="1"/>
    <m/>
    <n v="15267500"/>
    <n v="15267500"/>
    <n v="15267500"/>
    <n v="15267500"/>
    <s v="A"/>
    <m/>
    <m/>
    <x v="72"/>
    <s v="Sueldo Anual No. 13"/>
    <x v="0"/>
    <x v="2"/>
    <s v="Acción Común"/>
    <m/>
  </r>
  <r>
    <x v="7"/>
    <s v="DRRHH.6.1.2.1.39"/>
    <s v="Gestionar pagos nominales"/>
    <m/>
    <s v="UD"/>
    <n v="1"/>
    <m/>
    <n v="5000000"/>
    <n v="300000"/>
    <n v="300000"/>
    <n v="300000"/>
    <s v="A"/>
    <m/>
    <m/>
    <x v="73"/>
    <s v="Prestaciones económicas"/>
    <x v="0"/>
    <x v="2"/>
    <s v="Acción Común"/>
    <m/>
  </r>
  <r>
    <x v="7"/>
    <s v="DRRHH.6.1.2.1.39"/>
    <s v="Gestionar pagos nominales"/>
    <m/>
    <s v="UD"/>
    <n v="1"/>
    <m/>
    <n v="300000"/>
    <n v="300000"/>
    <n v="300000"/>
    <n v="300000"/>
    <s v="A"/>
    <m/>
    <m/>
    <x v="74"/>
    <s v="Proporción de vacaciones no disfrutadas"/>
    <x v="0"/>
    <x v="2"/>
    <s v="Acción Común"/>
    <m/>
  </r>
  <r>
    <x v="7"/>
    <s v="DRRHH.6.1.2.1.39"/>
    <s v="Gestionar pagos nominales"/>
    <m/>
    <s v="UD"/>
    <n v="1"/>
    <m/>
    <n v="320000"/>
    <n v="320000"/>
    <n v="320000"/>
    <n v="320000"/>
    <s v="A"/>
    <m/>
    <m/>
    <x v="75"/>
    <s v="Compensación por gastos de alimentación"/>
    <x v="0"/>
    <x v="2"/>
    <s v="Acción Común"/>
    <m/>
  </r>
  <r>
    <x v="7"/>
    <s v="DRRHH.6.1.2.1.39"/>
    <s v="Gestionar pagos nominales"/>
    <m/>
    <s v="UD"/>
    <n v="1"/>
    <m/>
    <n v="350000"/>
    <n v="350000"/>
    <n v="350000"/>
    <n v="350000"/>
    <s v="A"/>
    <m/>
    <m/>
    <x v="76"/>
    <s v="Pago de horas extraordinarias"/>
    <x v="0"/>
    <x v="2"/>
    <s v="Acción Común"/>
    <m/>
  </r>
  <r>
    <x v="7"/>
    <s v="DRRHH.6.1.2.1.39"/>
    <s v="Gestionar pagos nominales"/>
    <m/>
    <s v="UD"/>
    <n v="1"/>
    <m/>
    <n v="280000"/>
    <n v="280000"/>
    <n v="280000"/>
    <n v="280000"/>
    <s v="A"/>
    <m/>
    <m/>
    <x v="77"/>
    <s v="Prima de transporte"/>
    <x v="0"/>
    <x v="2"/>
    <s v="Acción Común"/>
    <m/>
  </r>
  <r>
    <x v="7"/>
    <s v="DRRHH.6.1.2.1.39"/>
    <s v="Gestionar pagos nominales"/>
    <m/>
    <s v="UD"/>
    <n v="1"/>
    <m/>
    <n v="8400000"/>
    <n v="8400000"/>
    <n v="8400000"/>
    <n v="8400000"/>
    <s v="A"/>
    <m/>
    <m/>
    <x v="78"/>
    <s v="Compensación servicios de seguridad"/>
    <x v="0"/>
    <x v="2"/>
    <s v="Acción Común"/>
    <m/>
  </r>
  <r>
    <x v="7"/>
    <s v="DRRHH.6.1.2.1.39"/>
    <s v="Gestionar pagos nominales"/>
    <m/>
    <s v="UD"/>
    <n v="1"/>
    <m/>
    <n v="15267500"/>
    <n v="15267500"/>
    <n v="15267500"/>
    <n v="15267500"/>
    <s v="A"/>
    <m/>
    <m/>
    <x v="79"/>
    <s v="Incentivo por Rendimiento Individual"/>
    <x v="0"/>
    <x v="2"/>
    <s v="Acción Común"/>
    <m/>
  </r>
  <r>
    <x v="7"/>
    <s v="DRRHH.6.1.2.1.39"/>
    <s v="Gestionar pagos nominales"/>
    <m/>
    <s v="UD"/>
    <n v="1"/>
    <m/>
    <n v="440000"/>
    <n v="440000"/>
    <n v="440000"/>
    <n v="440000"/>
    <s v="A"/>
    <m/>
    <m/>
    <x v="80"/>
    <s v="Bono por desempeño a servidores de carrera"/>
    <x v="0"/>
    <x v="2"/>
    <s v="Acción Común"/>
    <m/>
  </r>
  <r>
    <x v="7"/>
    <s v="DRRHH.6.1.2.1.39"/>
    <s v="Gestionar pagos nominales"/>
    <m/>
    <s v="UD"/>
    <n v="1"/>
    <m/>
    <n v="14598500"/>
    <n v="14598500"/>
    <n v="14598500"/>
    <n v="14598500"/>
    <s v="A"/>
    <m/>
    <m/>
    <x v="81"/>
    <s v="Compensación por cumplimiento de indicadores del MAP"/>
    <x v="0"/>
    <x v="2"/>
    <s v="Acción Común"/>
    <m/>
  </r>
  <r>
    <x v="7"/>
    <s v="DRRHH.6.1.2.1.39"/>
    <s v="Gestionar pagos nominales"/>
    <m/>
    <s v="UD"/>
    <n v="1"/>
    <m/>
    <n v="150000"/>
    <n v="150000"/>
    <n v="150000"/>
    <n v="150000"/>
    <s v="A"/>
    <m/>
    <m/>
    <x v="82"/>
    <s v="Gratificaciones por pasantías"/>
    <x v="0"/>
    <x v="2"/>
    <s v="Acción Común"/>
    <m/>
  </r>
  <r>
    <x v="7"/>
    <s v="DRRHH.6.1.2.1.39"/>
    <s v="Gestionar pagos nominales"/>
    <m/>
    <s v="UD"/>
    <n v="1"/>
    <m/>
    <n v="12600000"/>
    <n v="12600000"/>
    <n v="12600000"/>
    <n v="12600000"/>
    <s v="A"/>
    <m/>
    <m/>
    <x v="83"/>
    <s v="Contribuciones al seguro de salud"/>
    <x v="0"/>
    <x v="2"/>
    <s v="Acción Común"/>
    <m/>
  </r>
  <r>
    <x v="7"/>
    <s v="DRRHH.6.1.2.1.39"/>
    <s v="Gestionar pagos nominales"/>
    <m/>
    <s v="UD"/>
    <n v="1"/>
    <m/>
    <n v="12900000"/>
    <n v="12900000"/>
    <n v="12900000"/>
    <n v="12900000"/>
    <s v="A"/>
    <m/>
    <m/>
    <x v="84"/>
    <s v="Contribuciones al seguro de pensiones"/>
    <x v="0"/>
    <x v="2"/>
    <s v="Acción Común"/>
    <m/>
  </r>
  <r>
    <x v="7"/>
    <s v="DRRHH.6.1.2.1.39"/>
    <s v="Gestionar pagos nominales"/>
    <m/>
    <s v="UD"/>
    <n v="1"/>
    <m/>
    <n v="1600000"/>
    <n v="1600000"/>
    <n v="1600000"/>
    <n v="1600000"/>
    <s v="A"/>
    <m/>
    <m/>
    <x v="85"/>
    <s v="Contribuciones al seguro de riesgo laboral"/>
    <x v="0"/>
    <x v="2"/>
    <s v="Acción Común"/>
    <m/>
  </r>
  <r>
    <x v="7"/>
    <s v="DRRHH.6.1.2.1.39"/>
    <s v="Gestionar pagos nominales"/>
    <m/>
    <s v="UD"/>
    <n v="1"/>
    <m/>
    <n v="200000"/>
    <n v="200000"/>
    <n v="200000"/>
    <n v="200000"/>
    <s v="A"/>
    <m/>
    <m/>
    <x v="64"/>
    <s v="Pasajes y gastos de transporte"/>
    <x v="1"/>
    <x v="2"/>
    <s v="Acción Común"/>
    <m/>
  </r>
  <r>
    <x v="7"/>
    <s v="DRRHH.6.1.2.1.96"/>
    <s v="Ejecución del  Plan de Capacitación Institucional"/>
    <s v="Plan General de Capacitación"/>
    <s v="UD"/>
    <n v="1"/>
    <m/>
    <n v="500000"/>
    <n v="1500000"/>
    <n v="1000000"/>
    <n v="3400000"/>
    <s v="A"/>
    <m/>
    <m/>
    <x v="59"/>
    <s v="Servicios de Capacitación"/>
    <x v="0"/>
    <x v="1"/>
    <s v="Acción Común"/>
    <m/>
  </r>
  <r>
    <x v="7"/>
    <s v="DRRHH.6.1.2.1.89"/>
    <s v="Procesar nominas, bonificaciones y gratificaciones institucionales"/>
    <m/>
    <s v="UD"/>
    <n v="1"/>
    <m/>
    <n v="300000"/>
    <n v="300000"/>
    <n v="300000"/>
    <n v="300000"/>
    <s v="A"/>
    <m/>
    <m/>
    <x v="14"/>
    <s v="Viáticos dentro del país"/>
    <x v="1"/>
    <x v="2"/>
    <s v="Acción Común"/>
    <m/>
  </r>
  <r>
    <x v="7"/>
    <s v="DRRHH.6.1.2.1.89"/>
    <s v="Procesar nominas, bonificaciones y gratificaciones institucionales"/>
    <m/>
    <s v="UD"/>
    <n v="1"/>
    <m/>
    <n v="30000"/>
    <n v="30000"/>
    <n v="30000"/>
    <n v="30000"/>
    <s v="A"/>
    <m/>
    <m/>
    <x v="86"/>
    <s v="Productos medicinales para uso humano"/>
    <x v="1"/>
    <x v="1"/>
    <s v="Acción Común"/>
    <m/>
  </r>
  <r>
    <x v="7"/>
    <s v="DRRHH.6.1.2.1.100"/>
    <s v="Ejecutar actividades de fortalecimiento institucional"/>
    <s v="Uniformes: Servicio al cliente, servicio generales, choferes"/>
    <s v="UD"/>
    <n v="1"/>
    <m/>
    <n v="300000"/>
    <n v="300000"/>
    <n v="300000"/>
    <n v="300000"/>
    <s v="A"/>
    <m/>
    <m/>
    <x v="87"/>
    <s v="Prendas y accesorios de vestir"/>
    <x v="1"/>
    <x v="1"/>
    <s v="Acción Común"/>
    <m/>
  </r>
  <r>
    <x v="9"/>
    <s v="DRRHH.6.1.2.1.95"/>
    <s v="Realizar el Programa de Pasantías. "/>
    <s v="Recursos Humanos"/>
    <s v="UD"/>
    <n v="1"/>
    <m/>
    <n v="0"/>
    <n v="240000"/>
    <n v="0"/>
    <n v="240000"/>
    <s v="T1"/>
    <m/>
    <m/>
    <x v="70"/>
    <s v="Personal de carácter eventual"/>
    <x v="0"/>
    <x v="1"/>
    <s v="Acción Común"/>
    <m/>
  </r>
  <r>
    <x v="9"/>
    <s v="DRRHH.6.1.2.1.95"/>
    <s v="Realizar el Programa de Pasantías. "/>
    <s v="Recursos Humanos"/>
    <s v="UD"/>
    <n v="1"/>
    <m/>
    <n v="0"/>
    <n v="240000"/>
    <n v="0"/>
    <n v="240000"/>
    <s v="T1"/>
    <m/>
    <m/>
    <x v="70"/>
    <s v="Personal de carácter eventual"/>
    <x v="0"/>
    <x v="1"/>
    <s v="Acción Común"/>
    <m/>
  </r>
  <r>
    <x v="9"/>
    <s v="DTIC.5.1.2.1.40"/>
    <s v="Gestionar licenciamiento de software y equipos de continuidad"/>
    <s v="Equipos informativos"/>
    <s v="UD"/>
    <n v="1"/>
    <m/>
    <n v="0"/>
    <n v="2000000"/>
    <n v="0"/>
    <n v="2000000"/>
    <s v="T1"/>
    <m/>
    <m/>
    <x v="66"/>
    <s v="Equipos de tecnología de la información y comunicación"/>
    <x v="1"/>
    <x v="3"/>
    <s v="Acción Común"/>
    <m/>
  </r>
  <r>
    <x v="9"/>
    <s v="DTIC.5.1.2.1.40"/>
    <s v="Gestionar licenciamiento de software y equipos de continuidad"/>
    <s v="Mantenimiento de consumibles de impresora"/>
    <s v="UD"/>
    <n v="1"/>
    <m/>
    <n v="3000000"/>
    <n v="4500000"/>
    <n v="3000000"/>
    <n v="5500000"/>
    <s v="A"/>
    <m/>
    <m/>
    <x v="28"/>
    <s v="Útiles  y materiales de escritorio, oficina e informática"/>
    <x v="0"/>
    <x v="1"/>
    <s v="Acción Común"/>
    <m/>
  </r>
  <r>
    <x v="4"/>
    <s v="DPD.2.1.1.2.151"/>
    <s v="Ejecutar programas de Diplomados en Seguridad Social a través de las instituciones aliadas "/>
    <s v="Capacitaciones Infotep"/>
    <s v="UD"/>
    <n v="1"/>
    <m/>
    <n v="0"/>
    <n v="9750000"/>
    <n v="0"/>
    <n v="4750000"/>
    <s v="T1"/>
    <m/>
    <m/>
    <x v="59"/>
    <s v="Servicios de capacitación"/>
    <x v="1"/>
    <x v="1"/>
    <s v="Acción Común"/>
    <m/>
  </r>
  <r>
    <x v="4"/>
    <s v="DPD.2.1.1.3.153"/>
    <s v="Elaborar plan estratégico de comunicación para difundir la cultura en seguridad social"/>
    <s v="Estrategia de comunicación: PE"/>
    <s v="UD"/>
    <n v="1"/>
    <m/>
    <n v="0"/>
    <n v="5000000"/>
    <n v="0"/>
    <n v="10000000"/>
    <s v="T2"/>
    <m/>
    <m/>
    <x v="60"/>
    <s v="Otras contrataciones de servicios"/>
    <x v="1"/>
    <x v="3"/>
    <s v="Acción Común"/>
    <m/>
  </r>
  <r>
    <x v="4"/>
    <s v="DPD.6.1.1.2.194"/>
    <s v="Monitorear los procesos organizacionales documentos"/>
    <s v="Cultura de servicio "/>
    <s v="UD"/>
    <n v="1"/>
    <m/>
    <n v="0"/>
    <n v="1350000"/>
    <n v="0"/>
    <n v="1350000"/>
    <s v="A"/>
    <m/>
    <m/>
    <x v="60"/>
    <s v="Otras contrataciones de servicios"/>
    <x v="1"/>
    <x v="3"/>
    <s v="Acción Común"/>
    <m/>
  </r>
  <r>
    <x v="4"/>
    <s v="DPD.6.1.1.5.202"/>
    <s v="Gestionar  auditoría Externa"/>
    <s v="ISO9001 auditoria de certificación"/>
    <s v="UD"/>
    <n v="1"/>
    <m/>
    <n v="0"/>
    <n v="350000"/>
    <n v="350000"/>
    <n v="350000"/>
    <s v="T1"/>
    <m/>
    <m/>
    <x v="60"/>
    <s v="Otras contrataciones de servicios"/>
    <x v="1"/>
    <x v="3"/>
    <s v="Acción Común"/>
    <m/>
  </r>
  <r>
    <x v="4"/>
    <s v="DPD.6.1.1.5.202"/>
    <s v="Gestionar  auditoría Externa"/>
    <s v="Auditoria de seguimiento ISO37000 y 37301"/>
    <s v="UD"/>
    <n v="1"/>
    <m/>
    <n v="270000"/>
    <n v="270000"/>
    <n v="270000"/>
    <n v="270000"/>
    <s v="T3"/>
    <m/>
    <m/>
    <x v="60"/>
    <s v="Otras contrataciones de servicios"/>
    <x v="1"/>
    <x v="1"/>
    <s v="Acción Común"/>
    <m/>
  </r>
  <r>
    <x v="3"/>
    <s v="GG.6.1.2.1.65"/>
    <s v="Agendar las reuniones ordinarias y extraordinarias del Pleno del CNSS"/>
    <s v="Pago dietas de los consejeros"/>
    <s v="UD"/>
    <n v="1"/>
    <m/>
    <n v="12000000"/>
    <n v="10000000"/>
    <n v="10000000"/>
    <n v="10000000"/>
    <s v="A"/>
    <m/>
    <m/>
    <x v="88"/>
    <s v="Dietas en el país"/>
    <x v="0"/>
    <x v="2"/>
    <n v="6658"/>
    <m/>
  </r>
  <r>
    <x v="3"/>
    <s v="GG.6.1.2.1.212"/>
    <s v="Ejecutar las responsabilidades establecidas en el Art 26."/>
    <s v="Mes de la Seguridad Social"/>
    <s v="UD"/>
    <n v="1"/>
    <m/>
    <n v="500000"/>
    <n v="4000000"/>
    <n v="1000000"/>
    <n v="10000000"/>
    <s v="A"/>
    <m/>
    <m/>
    <x v="60"/>
    <s v="Otras contrataciones de servicios"/>
    <x v="1"/>
    <x v="1"/>
    <s v="Acción Común"/>
    <m/>
  </r>
  <r>
    <x v="3"/>
    <s v="GG.6.1.2.1.65"/>
    <s v="Agendar las reuniones ordinarias y extraordinarias del Pleno del CNSS"/>
    <s v=" Letreros Institucional"/>
    <s v="UD"/>
    <n v="1"/>
    <m/>
    <n v="500000"/>
    <n v="2500000"/>
    <n v="1000000"/>
    <n v="7000000"/>
    <s v="T2"/>
    <m/>
    <m/>
    <x v="48"/>
    <s v="Otros servicios técnicos profesionales"/>
    <x v="1"/>
    <x v="1"/>
    <s v="Acción Común"/>
    <m/>
  </r>
  <r>
    <x v="4"/>
    <s v="DPD.6.1.1.6.18"/>
    <s v="Ejecutar Plan de Apoyo al Comité Nacional de Transversalización de Genero"/>
    <s v="Actividades en apoyo a la transversalizacion de genero"/>
    <s v="UD"/>
    <n v="1"/>
    <m/>
    <n v="70000"/>
    <n v="0"/>
    <n v="0"/>
    <n v="0"/>
    <s v="A"/>
    <m/>
    <m/>
    <x v="48"/>
    <s v="Otros servicios técnicos profesionales"/>
    <x v="1"/>
    <x v="1"/>
    <s v="Acción Común"/>
    <m/>
  </r>
  <r>
    <x v="10"/>
    <s v="DPSVDS.1.1.1.1.103"/>
    <s v="Apoyo técnico y/o pedagógico con la ejecución de Acciones de acciones formativa en materia de SVDS"/>
    <s v="Eventos generales y contratación de audiovisuales"/>
    <s v="UD"/>
    <n v="1"/>
    <m/>
    <n v="500000"/>
    <n v="500000"/>
    <n v="500000"/>
    <n v="500000"/>
    <s v="T3"/>
    <m/>
    <m/>
    <x v="65"/>
    <s v="Eventos generales"/>
    <x v="1"/>
    <x v="1"/>
    <s v="Acción Común"/>
    <m/>
  </r>
  <r>
    <x v="4"/>
    <s v="GG.6.1.2.1.69"/>
    <s v="Representar al CNSS ante organismos nacionales"/>
    <s v="Tickets/Hotel/Viaticos"/>
    <s v="UD"/>
    <n v="1"/>
    <m/>
    <n v="300000"/>
    <n v="1500000"/>
    <n v="1500000"/>
    <n v="1500000"/>
    <s v="A"/>
    <m/>
    <m/>
    <x v="64"/>
    <s v="Pasajes"/>
    <x v="1"/>
    <x v="1"/>
    <s v="Acción Común"/>
    <m/>
  </r>
  <r>
    <x v="4"/>
    <s v="GG.6.1.2.1.69"/>
    <s v="Representar al CNSS ante organismos nacionales"/>
    <s v="Tickets/Hotel/Viaticos"/>
    <s v="UD"/>
    <n v="1"/>
    <m/>
    <n v="500000"/>
    <m/>
    <m/>
    <m/>
    <s v="A"/>
    <m/>
    <m/>
    <x v="14"/>
    <s v="Viaticos dentro del pais"/>
    <x v="1"/>
    <x v="0"/>
    <s v="Acción Común"/>
    <m/>
  </r>
  <r>
    <x v="3"/>
    <s v="GG.6.1.2.1.212"/>
    <s v="Ejecutar las responsabilidades establecidas en el Art 26."/>
    <s v="Comité de Integridad"/>
    <s v="UD"/>
    <n v="1"/>
    <m/>
    <n v="300000"/>
    <m/>
    <m/>
    <m/>
    <s v="T2"/>
    <m/>
    <m/>
    <x v="65"/>
    <s v="Eventos generales"/>
    <x v="1"/>
    <x v="0"/>
    <s v="Acción Común"/>
    <m/>
  </r>
  <r>
    <x v="3"/>
    <s v="GG.6.1.2.1.65"/>
    <s v="Agendar las reuniones ordinarias y extraordinarias del Pleno del CNSS"/>
    <s v="Compensación de vehiculo"/>
    <s v="UD"/>
    <n v="1"/>
    <m/>
    <n v="1540000"/>
    <m/>
    <m/>
    <m/>
    <s v="T2"/>
    <m/>
    <m/>
    <x v="77"/>
    <s v="Prima de transporte"/>
    <x v="1"/>
    <x v="0"/>
    <s v="Acción Común"/>
    <m/>
  </r>
  <r>
    <x v="3"/>
    <s v="GG.6.1.2.1.65"/>
    <s v="Agendar las reuniones ordinarias y extraordinarias del Pleno del CNSS"/>
    <s v="Microfonos del CNSS"/>
    <s v="UD"/>
    <n v="1"/>
    <m/>
    <n v="4000000"/>
    <m/>
    <m/>
    <m/>
    <s v="T2"/>
    <m/>
    <m/>
    <x v="33"/>
    <s v="Equipo de comunicación, telecomunicaciones y señalamiento"/>
    <x v="1"/>
    <x v="0"/>
    <s v="Acción Común"/>
    <m/>
  </r>
  <r>
    <x v="4"/>
    <s v="DPD.2.1.1.2.151"/>
    <s v="Ejecutar programas de Diplomados en Seguridad Social a través de las instituciones aliadas "/>
    <s v="Graduacion "/>
    <s v="UD"/>
    <n v="2"/>
    <m/>
    <n v="350000"/>
    <m/>
    <m/>
    <m/>
    <s v="T2"/>
    <m/>
    <m/>
    <x v="65"/>
    <s v="Eventos generales"/>
    <x v="1"/>
    <x v="1"/>
    <s v="Acción Común"/>
    <m/>
  </r>
  <r>
    <x v="4"/>
    <s v="DPD.2.1.1.2.151"/>
    <s v="Ejecutar programas de Diplomados en Seguridad Social a través de las instituciones aliadas "/>
    <s v="Mascota CNSS"/>
    <s v="UD"/>
    <n v="1"/>
    <m/>
    <n v="200000"/>
    <m/>
    <m/>
    <m/>
    <s v="T2"/>
    <m/>
    <m/>
    <x v="87"/>
    <s v="Prendas de vestir"/>
    <x v="1"/>
    <x v="1"/>
    <s v="Acción Común"/>
    <m/>
  </r>
  <r>
    <x v="4"/>
    <s v="DPD.2.1.1.2.151"/>
    <s v="Ejecutar programas de Diplomados en Seguridad Social a través de las instituciones aliadas "/>
    <s v="Ruta Educativa"/>
    <s v="UD"/>
    <n v="1"/>
    <m/>
    <n v="150000"/>
    <m/>
    <m/>
    <m/>
    <s v="T2"/>
    <m/>
    <m/>
    <x v="47"/>
    <s v="Impresión, encuadernación y rotulación"/>
    <x v="1"/>
    <x v="1"/>
    <s v="Acción Común"/>
    <m/>
  </r>
  <r>
    <x v="4"/>
    <s v="DPD.5.1.1.1.38"/>
    <s v="Elaboración de datos abiertos del SDSS"/>
    <s v="Lanzamiento Repo"/>
    <s v="UD"/>
    <n v="1"/>
    <m/>
    <n v="250000"/>
    <m/>
    <m/>
    <m/>
    <s v="T1"/>
    <m/>
    <m/>
    <x v="65"/>
    <s v="Eventos generales"/>
    <x v="1"/>
    <x v="1"/>
    <s v="Acción Común"/>
    <m/>
  </r>
  <r>
    <x v="4"/>
    <s v="DPD.6.1.1.5.202"/>
    <s v="Gestionar  auditoría Externa"/>
    <s v="Plan de Comunicaciones ISO"/>
    <s v="UD"/>
    <n v="1"/>
    <m/>
    <n v="100000"/>
    <m/>
    <m/>
    <m/>
    <s v="T2"/>
    <m/>
    <m/>
    <x v="45"/>
    <s v="Publicidad y propaganda"/>
    <x v="1"/>
    <x v="1"/>
    <s v="Acción Común"/>
    <m/>
  </r>
  <r>
    <x v="4"/>
    <s v="DPD.6.1.1.5.202"/>
    <s v="Gestionar  auditoría Externa"/>
    <s v="Acuerdo Indocal"/>
    <s v="UD"/>
    <n v="1"/>
    <m/>
    <n v="100000"/>
    <m/>
    <m/>
    <m/>
    <s v="T2"/>
    <m/>
    <m/>
    <x v="57"/>
    <s v="Transferencias corrientes ocasionales a asociaciones sin fines de lucro"/>
    <x v="1"/>
    <x v="0"/>
    <s v="Acción Común"/>
    <m/>
  </r>
  <r>
    <x v="4"/>
    <s v="DPD.6.1.1.5.202"/>
    <s v="Gestionar  auditoría Externa"/>
    <s v="Semana de la Calidad"/>
    <s v="UD"/>
    <n v="1"/>
    <m/>
    <n v="500000"/>
    <m/>
    <m/>
    <m/>
    <s v="T2"/>
    <m/>
    <m/>
    <x v="65"/>
    <s v="Eventos generales"/>
    <x v="1"/>
    <x v="1"/>
    <s v="Acción Común"/>
    <m/>
  </r>
  <r>
    <x v="4"/>
    <s v="DPD.6.1.2.3.10"/>
    <s v="Socialización documentos oficiales POA PACC 2025"/>
    <s v="Placas de reconocimiento operativo"/>
    <s v="UD"/>
    <n v="1"/>
    <m/>
    <n v="70000"/>
    <m/>
    <m/>
    <m/>
    <s v="T4"/>
    <m/>
    <m/>
    <x v="39"/>
    <s v="Otros repuestos y accesorios menores"/>
    <x v="1"/>
    <x v="1"/>
    <s v="Acción Común"/>
    <m/>
  </r>
  <r>
    <x v="0"/>
    <s v="DADM.6.1.2.1.136"/>
    <s v="Registrar y ejecutar pagos de servicios básicos institucionales"/>
    <s v="Facturas de servicios "/>
    <s v="UD"/>
    <n v="1"/>
    <m/>
    <n v="18000000"/>
    <n v="18000000"/>
    <n v="18000000"/>
    <n v="18000000"/>
    <s v="A"/>
    <m/>
    <m/>
    <x v="89"/>
    <s v="Alquileres y rentas de edificaciones y locales"/>
    <x v="0"/>
    <x v="1"/>
    <s v="Acción Común"/>
    <m/>
  </r>
  <r>
    <x v="0"/>
    <s v="DADM.6.1.2.1.136"/>
    <s v="Registrar y ejecutar pagos de servicios básicos institucionales"/>
    <m/>
    <s v="UD"/>
    <n v="1"/>
    <m/>
    <n v="200000"/>
    <n v="300000"/>
    <n v="300000"/>
    <n v="300000"/>
    <s v="A"/>
    <m/>
    <m/>
    <x v="50"/>
    <s v="Útiles de cocina y comedor"/>
    <x v="0"/>
    <x v="1"/>
    <s v="Acción Común"/>
    <m/>
  </r>
  <r>
    <x v="2"/>
    <s v="DEMD.6.1.2.1.121"/>
    <s v="Evaluar, calificar, dictaminar, revisar y  notificar las solicitudes de evaluación medica"/>
    <s v="Pago a comisionados médicos"/>
    <s v="UD"/>
    <n v="1"/>
    <m/>
    <n v="20000000"/>
    <n v="30000000"/>
    <n v="20000000"/>
    <n v="36000000"/>
    <s v="A"/>
    <m/>
    <n v="85101706"/>
    <x v="48"/>
    <s v="Otros servicios técnicos profesionales"/>
    <x v="0"/>
    <x v="1"/>
    <n v="6710"/>
    <m/>
  </r>
  <r>
    <x v="7"/>
    <s v="DRRHH.6.1.2.1.100"/>
    <s v="Ejecutar actividades de fortalecimiento institucional"/>
    <s v="Día del padre, madre, secretaria, del hombres, de la mujer, fin de año"/>
    <s v="UD"/>
    <n v="1"/>
    <m/>
    <n v="500000"/>
    <n v="1500000"/>
    <n v="1000000"/>
    <n v="1500000"/>
    <s v="A"/>
    <m/>
    <m/>
    <x v="90"/>
    <s v="Alimentos y bebidas para personas"/>
    <x v="1"/>
    <x v="1"/>
    <s v="Acción Común"/>
    <m/>
  </r>
  <r>
    <x v="9"/>
    <s v="DTIC.5.1.2.1.40"/>
    <s v="Gestionar licenciamiento de software y equipos de continuidad"/>
    <s v="Licencias informáticas"/>
    <s v="UD"/>
    <n v="1"/>
    <m/>
    <n v="11800000"/>
    <n v="12300000"/>
    <n v="12300000"/>
    <n v="12300000"/>
    <s v="A"/>
    <m/>
    <m/>
    <x v="91"/>
    <s v="Servicios de informática y sistemas computarizados"/>
    <x v="1"/>
    <x v="1"/>
    <s v="Acción Común"/>
    <m/>
  </r>
  <r>
    <x v="3"/>
    <s v="GG.6.1.2.1.65"/>
    <s v="Agendar las reuniones ordinarias y extraordinarias del Pleno del CNSS"/>
    <s v="Proyecto Digitalizacion CNSS"/>
    <s v="UD"/>
    <n v="1"/>
    <m/>
    <n v="0"/>
    <m/>
    <m/>
    <m/>
    <s v="T2"/>
    <m/>
    <m/>
    <x v="48"/>
    <s v="Otros servicios técnicos profesionales"/>
    <x v="1"/>
    <x v="3"/>
    <s v="Acción Común"/>
    <m/>
  </r>
  <r>
    <x v="11"/>
    <s v="CG.4.1.1.1.109"/>
    <s v="Ejecución del Plan de Auditoria TSS 2023"/>
    <s v="Laptops"/>
    <s v="UD"/>
    <n v="5"/>
    <m/>
    <n v="150000"/>
    <n v="700000"/>
    <n v="0"/>
    <n v="700000"/>
    <s v="T2"/>
    <m/>
    <m/>
    <x v="66"/>
    <s v="Computadora Portátil"/>
    <x v="1"/>
    <x v="1"/>
    <s v="Acción Común"/>
    <m/>
  </r>
  <r>
    <x v="0"/>
    <s v="DADM.6.1.2.1.136"/>
    <s v="Registrar y ejecutar pagos de servicios básicos institucionales"/>
    <m/>
    <s v="UD"/>
    <n v="1"/>
    <m/>
    <n v="500000"/>
    <n v="200000"/>
    <n v="200000"/>
    <n v="200000"/>
    <s v="A"/>
    <m/>
    <m/>
    <x v="92"/>
    <s v="Muebles, equipos de oficina y estantería"/>
    <x v="1"/>
    <x v="1"/>
    <s v="Acción Común"/>
    <m/>
  </r>
  <r>
    <x v="0"/>
    <s v="DADM.6.1.2.1.136"/>
    <s v="Registrar y ejecutar pagos de servicios básicos institucionales"/>
    <m/>
    <s v="UD"/>
    <n v="1"/>
    <m/>
    <n v="500000"/>
    <n v="100000"/>
    <n v="100000"/>
    <n v="100000"/>
    <s v="A"/>
    <m/>
    <m/>
    <x v="93"/>
    <s v="Electrodomésticos"/>
    <x v="1"/>
    <x v="1"/>
    <s v="Acción Común"/>
    <m/>
  </r>
  <r>
    <x v="1"/>
    <s v="DCOM.6.1.2.1.20"/>
    <s v="Gestión de comunicación externa"/>
    <s v="Publicidad en periódicos de circulación nacional"/>
    <s v="UD"/>
    <n v="1"/>
    <m/>
    <n v="2500000"/>
    <n v="2500000"/>
    <n v="2500000"/>
    <n v="5500000"/>
    <s v="A"/>
    <m/>
    <s v="Publicidad en Periódico"/>
    <x v="45"/>
    <s v="Publicidad y propaganda"/>
    <x v="0"/>
    <x v="1"/>
    <s v="Acción Común"/>
    <m/>
  </r>
</pivotCacheRecords>
</file>

<file path=xl/pivotCache/pivotCacheRecords6.xml><?xml version="1.0" encoding="utf-8"?>
<pivotCacheRecords xmlns="http://schemas.openxmlformats.org/spreadsheetml/2006/main" xmlns:r="http://schemas.openxmlformats.org/officeDocument/2006/relationships" count="154">
  <r>
    <x v="0"/>
    <s v="DADM.6.1.2.1.136"/>
    <x v="0"/>
    <s v="Facturas de servicios"/>
    <s v="UD"/>
    <n v="1"/>
    <m/>
    <n v="2300000"/>
    <n v="2300000"/>
    <n v="2300000"/>
    <n v="2300000"/>
    <s v="A"/>
    <m/>
    <m/>
    <s v="2.2.1.3.01"/>
    <s v="Teléfono local"/>
    <x v="0"/>
    <x v="0"/>
    <s v="Acción Común"/>
    <m/>
  </r>
  <r>
    <x v="0"/>
    <s v="DADM.6.1.2.1.136"/>
    <x v="0"/>
    <s v="Facturas de servicios"/>
    <s v="UD"/>
    <n v="1"/>
    <m/>
    <n v="30000"/>
    <n v="18000"/>
    <n v="18000"/>
    <n v="18000"/>
    <s v="A"/>
    <m/>
    <m/>
    <s v="2.2.1.4.01"/>
    <s v="Telefax y correos"/>
    <x v="0"/>
    <x v="0"/>
    <s v="Acción Común"/>
    <m/>
  </r>
  <r>
    <x v="0"/>
    <s v="DADM.6.1.2.1.136"/>
    <x v="0"/>
    <s v="Facturas de servicios"/>
    <s v="UD"/>
    <n v="1"/>
    <m/>
    <n v="4380000"/>
    <n v="4380000"/>
    <n v="4380000"/>
    <n v="4380000"/>
    <s v="A"/>
    <m/>
    <m/>
    <s v="2.2.1.5.01"/>
    <s v="Servicio de internet y televisión por cable"/>
    <x v="0"/>
    <x v="0"/>
    <s v="Acción Común"/>
    <m/>
  </r>
  <r>
    <x v="0"/>
    <s v="DADM.6.1.2.1.136"/>
    <x v="0"/>
    <s v="Facturas de servicios"/>
    <s v="UD"/>
    <n v="1"/>
    <m/>
    <n v="7000000"/>
    <n v="9400000"/>
    <n v="9400000"/>
    <n v="9400000"/>
    <s v="A"/>
    <m/>
    <m/>
    <s v="2.2.1.6.01"/>
    <s v="Energía eléctrica"/>
    <x v="0"/>
    <x v="0"/>
    <s v="Acción Común"/>
    <m/>
  </r>
  <r>
    <x v="0"/>
    <s v="DADM.6.1.2.1.136"/>
    <x v="0"/>
    <s v="Facturas de servicios"/>
    <s v="UD"/>
    <n v="1"/>
    <m/>
    <n v="157000"/>
    <n v="157000"/>
    <n v="157000"/>
    <n v="157000"/>
    <s v="T2"/>
    <m/>
    <m/>
    <s v="2.2.1.7.01"/>
    <s v="Agua"/>
    <x v="0"/>
    <x v="0"/>
    <s v="Acción Común"/>
    <m/>
  </r>
  <r>
    <x v="0"/>
    <s v="DADM.6.1.2.1.136"/>
    <x v="0"/>
    <s v="Facturas de servicios"/>
    <s v="UD"/>
    <n v="1"/>
    <m/>
    <n v="155000"/>
    <n v="150000"/>
    <n v="150000"/>
    <n v="150000"/>
    <s v="A"/>
    <m/>
    <m/>
    <s v="2.2.1.8.01"/>
    <s v="Recolección de residuos"/>
    <x v="0"/>
    <x v="0"/>
    <s v="Acción Común"/>
    <m/>
  </r>
  <r>
    <x v="0"/>
    <s v="DADM.6.1.2.1.136"/>
    <x v="0"/>
    <s v="Facturas de servicios"/>
    <s v="UD"/>
    <n v="1"/>
    <m/>
    <n v="800000"/>
    <n v="700000"/>
    <n v="700000"/>
    <n v="700000"/>
    <s v="A"/>
    <m/>
    <m/>
    <s v="2.2.4.3.01"/>
    <s v="Almacenaje"/>
    <x v="0"/>
    <x v="0"/>
    <s v="Acción Común"/>
    <m/>
  </r>
  <r>
    <x v="0"/>
    <s v="DADM.6.1.2.1.136"/>
    <x v="0"/>
    <s v="Facturas de servicios"/>
    <s v="UD"/>
    <n v="1"/>
    <m/>
    <n v="10000"/>
    <n v="150000"/>
    <n v="0"/>
    <n v="150000"/>
    <s v="A"/>
    <m/>
    <m/>
    <s v="2.2.4.4.01"/>
    <s v="Peaje"/>
    <x v="0"/>
    <x v="0"/>
    <s v="Acción Común"/>
    <m/>
  </r>
  <r>
    <x v="0"/>
    <s v="DADM.6.1.2.1.136"/>
    <x v="0"/>
    <s v="Facturas de servicios"/>
    <s v="UD"/>
    <n v="1"/>
    <m/>
    <n v="2500000"/>
    <n v="3000000"/>
    <n v="3000000"/>
    <n v="3000000"/>
    <s v="A"/>
    <m/>
    <m/>
    <s v="2.2.6.1.01"/>
    <s v="Seguro de bienes inmuebles e infraestructura"/>
    <x v="0"/>
    <x v="0"/>
    <s v="Acción Común"/>
    <m/>
  </r>
  <r>
    <x v="0"/>
    <s v="DADM.6.1.2.1.136"/>
    <x v="0"/>
    <s v="Facturas de servicios"/>
    <s v="UD"/>
    <n v="1"/>
    <m/>
    <n v="1400000"/>
    <n v="1500000"/>
    <n v="1500000"/>
    <n v="1500000"/>
    <s v="A"/>
    <m/>
    <m/>
    <s v="2.2.6.2.01"/>
    <s v="Seguro de bienes muebles"/>
    <x v="0"/>
    <x v="0"/>
    <s v="Acción Común"/>
    <m/>
  </r>
  <r>
    <x v="0"/>
    <s v="DADM.6.1.2.1.136"/>
    <x v="0"/>
    <s v="Facturas de servicios"/>
    <s v="UD"/>
    <n v="1"/>
    <m/>
    <n v="4500000"/>
    <n v="4200000"/>
    <n v="4200000"/>
    <n v="4200000"/>
    <s v="A"/>
    <m/>
    <m/>
    <s v="2.2.6.3.01"/>
    <s v="Seguros de personas"/>
    <x v="0"/>
    <x v="0"/>
    <s v="Acción Común"/>
    <m/>
  </r>
  <r>
    <x v="0"/>
    <s v="DADM.6.1.2.1.136"/>
    <x v="0"/>
    <s v="Facturas de servicios"/>
    <s v="UD"/>
    <n v="1"/>
    <m/>
    <n v="8000000"/>
    <n v="8000000"/>
    <n v="8000000"/>
    <n v="8000000"/>
    <s v="A"/>
    <m/>
    <m/>
    <s v="2.3.7.1.01"/>
    <s v="Gasolina"/>
    <x v="0"/>
    <x v="1"/>
    <s v="Acción Común"/>
    <m/>
  </r>
  <r>
    <x v="0"/>
    <s v="DADM.6.1.2.1.136"/>
    <x v="0"/>
    <s v="Facturas de servicios"/>
    <s v="UD"/>
    <n v="1"/>
    <m/>
    <n v="350000"/>
    <n v="350000"/>
    <n v="350000"/>
    <n v="350000"/>
    <s v="A"/>
    <m/>
    <m/>
    <s v="2.3.7.1.02"/>
    <s v="Gasoil"/>
    <x v="0"/>
    <x v="1"/>
    <s v="Acción Común"/>
    <m/>
  </r>
  <r>
    <x v="0"/>
    <s v="DJUR.6.1.2.1.78"/>
    <x v="1"/>
    <s v="Contrataciones"/>
    <s v="UD"/>
    <n v="1"/>
    <m/>
    <n v="300000"/>
    <n v="850000"/>
    <n v="850000"/>
    <n v="850000"/>
    <s v="A"/>
    <m/>
    <m/>
    <s v="2.2.8.7.02"/>
    <s v="Servicios de alguacil"/>
    <x v="0"/>
    <x v="1"/>
    <s v="Acción Común"/>
    <m/>
  </r>
  <r>
    <x v="0"/>
    <s v="DJUR.6.1.2.1.78"/>
    <x v="1"/>
    <s v="Viáticos, pasajes "/>
    <s v="UD"/>
    <n v="1"/>
    <m/>
    <n v="250000"/>
    <n v="150000"/>
    <n v="150000"/>
    <n v="150000"/>
    <s v="A"/>
    <m/>
    <m/>
    <s v="2.2.3.1.01"/>
    <s v="Viáticos dentro del país"/>
    <x v="0"/>
    <x v="0"/>
    <s v="Acción Común"/>
    <m/>
  </r>
  <r>
    <x v="0"/>
    <s v="DADM.6.1.2.1.136"/>
    <x v="0"/>
    <s v="Plan de mantenimiento"/>
    <s v="UD"/>
    <n v="1"/>
    <m/>
    <n v="1500000"/>
    <n v="500000"/>
    <n v="500000"/>
    <n v="500000"/>
    <s v="A"/>
    <m/>
    <m/>
    <s v="2.2.7.1.01"/>
    <s v="Reparaciones y mantenimientos menores en edificaciones"/>
    <x v="1"/>
    <x v="1"/>
    <s v="Acción Común"/>
    <m/>
  </r>
  <r>
    <x v="0"/>
    <s v="DADM.6.1.2.1.136"/>
    <x v="0"/>
    <s v="Plan de mantenimiento"/>
    <s v="UD"/>
    <n v="1"/>
    <m/>
    <n v="100000"/>
    <n v="250000"/>
    <n v="100000"/>
    <n v="250000"/>
    <s v="A"/>
    <m/>
    <m/>
    <s v="2.2.5.8.01"/>
    <s v="Otros alquileres y arrendamientos por derechos de usos"/>
    <x v="0"/>
    <x v="1"/>
    <s v="Acción Común"/>
    <m/>
  </r>
  <r>
    <x v="0"/>
    <s v="DADM.6.1.2.1.136"/>
    <x v="0"/>
    <s v="Mantenimiento generadores eléctricos"/>
    <s v="UD"/>
    <n v="1"/>
    <m/>
    <n v="500000"/>
    <n v="3500000"/>
    <n v="600000"/>
    <n v="3500000"/>
    <s v="A"/>
    <m/>
    <m/>
    <s v="2.2.7.1.06"/>
    <s v="Mantenimiento y reparación de instalaciones eléctricas"/>
    <x v="0"/>
    <x v="1"/>
    <s v="Acción Común"/>
    <m/>
  </r>
  <r>
    <x v="0"/>
    <s v="DADM.6.1.2.1.136"/>
    <x v="0"/>
    <s v="Servicio de continuidad operativa"/>
    <s v="UD"/>
    <n v="1"/>
    <m/>
    <n v="10000"/>
    <n v="300000"/>
    <n v="50000"/>
    <n v="300000"/>
    <s v="A"/>
    <m/>
    <m/>
    <s v="2.2.7.1.07"/>
    <s v="Mantenimiento, reparación, servicios de pintura y sus derivados"/>
    <x v="1"/>
    <x v="1"/>
    <s v="Acción Común"/>
    <m/>
  </r>
  <r>
    <x v="0"/>
    <s v="DADM.6.1.2.1.136"/>
    <x v="0"/>
    <s v="Vehículos, Ascensores, Lavados de vehículos"/>
    <s v="UD"/>
    <n v="1"/>
    <m/>
    <n v="2500000"/>
    <n v="1500000"/>
    <n v="1500000"/>
    <n v="1500000"/>
    <s v="A"/>
    <m/>
    <m/>
    <s v="2.2.7.2.06"/>
    <s v="Mantenimiento y reparación de equipos de transporte, tracción y elevación"/>
    <x v="0"/>
    <x v="1"/>
    <s v="Acción Común"/>
    <m/>
  </r>
  <r>
    <x v="0"/>
    <s v="DADM.6.1.2.1.136"/>
    <x v="0"/>
    <m/>
    <s v="UD"/>
    <n v="1"/>
    <m/>
    <n v="700000"/>
    <n v="100000"/>
    <n v="200000"/>
    <n v="200000"/>
    <s v="A"/>
    <s v=" "/>
    <m/>
    <s v="2.2.7.2.08"/>
    <s v="Servicios de mantenimiento, reparación, desmonte e instalación"/>
    <x v="0"/>
    <x v="1"/>
    <s v="Acción Común"/>
    <m/>
  </r>
  <r>
    <x v="0"/>
    <s v="DADM.6.1.2.1.136"/>
    <x v="0"/>
    <m/>
    <s v="UD"/>
    <n v="1"/>
    <m/>
    <n v="200000"/>
    <n v="200000"/>
    <n v="200000"/>
    <n v="200000"/>
    <s v="A"/>
    <m/>
    <m/>
    <s v="2.2.8.5.01"/>
    <s v="Fumigación"/>
    <x v="0"/>
    <x v="1"/>
    <s v="Acción Común"/>
    <m/>
  </r>
  <r>
    <x v="0"/>
    <s v="DADM.6.1.2.1.136"/>
    <x v="0"/>
    <s v="Contrato de limpieza"/>
    <s v="UD"/>
    <n v="1"/>
    <m/>
    <n v="1000000"/>
    <n v="3300000"/>
    <n v="3300000"/>
    <n v="3300000"/>
    <s v="A"/>
    <m/>
    <m/>
    <s v="2.2.8.5.03"/>
    <s v="Limpieza e higiene"/>
    <x v="0"/>
    <x v="1"/>
    <s v="Acción Común"/>
    <m/>
  </r>
  <r>
    <x v="0"/>
    <s v="DADM.6.1.2.1.136"/>
    <x v="0"/>
    <m/>
    <s v="UD"/>
    <n v="1"/>
    <m/>
    <n v="300000"/>
    <n v="300000"/>
    <n v="300000"/>
    <n v="300000"/>
    <s v="A"/>
    <m/>
    <m/>
    <s v="2.3.5.3.01"/>
    <s v="Llantas y neumáticos"/>
    <x v="1"/>
    <x v="0"/>
    <s v="Acción Común"/>
    <m/>
  </r>
  <r>
    <x v="0"/>
    <s v="DADM.6.1.2.1.136"/>
    <x v="0"/>
    <m/>
    <s v="UD"/>
    <n v="1"/>
    <m/>
    <n v="200000"/>
    <n v="200000"/>
    <n v="200000"/>
    <n v="200000"/>
    <s v="A"/>
    <m/>
    <m/>
    <s v="2.3.6.3.04"/>
    <s v="Herramientas menores"/>
    <x v="1"/>
    <x v="1"/>
    <s v="Acción Común"/>
    <m/>
  </r>
  <r>
    <x v="0"/>
    <s v="DADM.6.1.2.1.136"/>
    <x v="0"/>
    <m/>
    <s v="UD"/>
    <n v="1"/>
    <m/>
    <n v="80000"/>
    <n v="200000"/>
    <n v="200000"/>
    <n v="200000"/>
    <s v="A"/>
    <m/>
    <m/>
    <s v="2.3.6.3.06"/>
    <s v="Productos metálicos"/>
    <x v="1"/>
    <x v="1"/>
    <s v="Acción Común"/>
    <m/>
  </r>
  <r>
    <x v="0"/>
    <s v="DADM.6.1.2.1.136"/>
    <x v="0"/>
    <m/>
    <s v="UD"/>
    <n v="1"/>
    <m/>
    <n v="100000"/>
    <n v="150000"/>
    <n v="150000"/>
    <n v="150000"/>
    <s v="A"/>
    <m/>
    <m/>
    <s v="2.3.7.2.06"/>
    <s v="Pinturas, lacas, barnices, diluyentes y absorbentes para pinturas"/>
    <x v="1"/>
    <x v="1"/>
    <s v="Acción Común"/>
    <m/>
  </r>
  <r>
    <x v="0"/>
    <s v="DADM.6.1.2.1.136"/>
    <x v="0"/>
    <m/>
    <s v="UD"/>
    <n v="1"/>
    <m/>
    <n v="1500000"/>
    <n v="800000"/>
    <n v="800000"/>
    <n v="1200000"/>
    <s v="A"/>
    <m/>
    <m/>
    <s v="2.3.9.1.01"/>
    <s v="Útiles y materiales de limpieza e higiene"/>
    <x v="0"/>
    <x v="1"/>
    <s v="Acción Común"/>
    <m/>
  </r>
  <r>
    <x v="0"/>
    <s v="DADM.6.1.2.1.136"/>
    <x v="0"/>
    <m/>
    <s v="UD"/>
    <n v="1"/>
    <m/>
    <n v="3200000"/>
    <n v="800000"/>
    <n v="800000"/>
    <n v="800000"/>
    <s v="A"/>
    <m/>
    <m/>
    <s v="2.3.9.2.01"/>
    <s v="Útiles  y materiales de escritorio, oficina e informática"/>
    <x v="0"/>
    <x v="1"/>
    <s v="Acción Común"/>
    <m/>
  </r>
  <r>
    <x v="0"/>
    <s v="DADM.6.1.2.1.136"/>
    <x v="0"/>
    <m/>
    <s v="UD"/>
    <n v="1"/>
    <m/>
    <n v="1500000"/>
    <n v="1500000"/>
    <n v="1500000"/>
    <n v="1500000"/>
    <s v="A"/>
    <m/>
    <m/>
    <s v="2.3.9.6.01"/>
    <s v="Productos eléctricos y afines"/>
    <x v="0"/>
    <x v="1"/>
    <s v="Acción Común"/>
    <m/>
  </r>
  <r>
    <x v="0"/>
    <s v="DADM.6.1.2.1.136"/>
    <x v="0"/>
    <m/>
    <s v="UD"/>
    <n v="1"/>
    <m/>
    <n v="221730"/>
    <n v="50000"/>
    <n v="50000"/>
    <n v="50000"/>
    <s v="A"/>
    <m/>
    <m/>
    <s v="2.3.9.9.01"/>
    <s v="Productos y Útiles Varios  n.i.p"/>
    <x v="1"/>
    <x v="1"/>
    <s v="Acción Común"/>
    <m/>
  </r>
  <r>
    <x v="0"/>
    <s v="DADM.6.1.2.1.136"/>
    <x v="0"/>
    <m/>
    <s v="UD"/>
    <n v="1"/>
    <m/>
    <n v="700000"/>
    <n v="100000"/>
    <n v="200000"/>
    <n v="200000"/>
    <s v="A"/>
    <m/>
    <m/>
    <s v="2.3.9.9.05"/>
    <s v="Productos y útiles diversos"/>
    <x v="0"/>
    <x v="1"/>
    <s v="Acción Común"/>
    <m/>
  </r>
  <r>
    <x v="0"/>
    <s v="DADM.6.1.2.1.136"/>
    <x v="0"/>
    <m/>
    <s v="UD"/>
    <n v="1"/>
    <m/>
    <n v="150000"/>
    <n v="100000"/>
    <n v="100000"/>
    <n v="100000"/>
    <s v="A"/>
    <m/>
    <m/>
    <s v="2.3.9.9.04"/>
    <s v="Productos y útiles de defensa y seguridad"/>
    <x v="0"/>
    <x v="1"/>
    <s v="Acción Común"/>
    <m/>
  </r>
  <r>
    <x v="0"/>
    <s v="DADM.6.1.2.1.136"/>
    <x v="0"/>
    <m/>
    <s v="UD"/>
    <n v="1"/>
    <m/>
    <n v="200000"/>
    <n v="200000"/>
    <n v="200000"/>
    <n v="250000"/>
    <s v="A"/>
    <m/>
    <m/>
    <s v="2.6.5.5.01"/>
    <s v="Equipo de comunicación, telecomunicaciones y señalamiento"/>
    <x v="1"/>
    <x v="1"/>
    <s v="Acción Común"/>
    <m/>
  </r>
  <r>
    <x v="0"/>
    <s v="DADM.6.1.2.1.136"/>
    <x v="0"/>
    <m/>
    <s v="UD"/>
    <n v="1"/>
    <m/>
    <n v="150000"/>
    <n v="55000.000000000007"/>
    <n v="55000.000000000007"/>
    <n v="55000.000000000007"/>
    <s v="A"/>
    <m/>
    <m/>
    <s v="2.6.5.6.01"/>
    <s v="Equipo de generación eléctrica y a fines"/>
    <x v="1"/>
    <x v="1"/>
    <s v="Acción Común"/>
    <m/>
  </r>
  <r>
    <x v="0"/>
    <s v="DADM.6.1.2.1.136"/>
    <x v="0"/>
    <m/>
    <s v="UD"/>
    <n v="1"/>
    <m/>
    <n v="237770"/>
    <n v="500000"/>
    <n v="500000"/>
    <n v="500000"/>
    <s v="A"/>
    <m/>
    <m/>
    <s v="2.2.5.1.02"/>
    <s v="Hospedaje"/>
    <x v="1"/>
    <x v="1"/>
    <s v="Acción Común"/>
    <m/>
  </r>
  <r>
    <x v="0"/>
    <s v="DADM.6.1.2.1.136"/>
    <x v="0"/>
    <m/>
    <s v="UD"/>
    <n v="1"/>
    <m/>
    <n v="100000"/>
    <n v="100000"/>
    <n v="100000"/>
    <n v="100000"/>
    <s v="A"/>
    <m/>
    <m/>
    <s v="2.2.5.4.01"/>
    <s v="Alquileres de equipos de transporte, tracción y elevación"/>
    <x v="0"/>
    <x v="1"/>
    <s v="Acción Común"/>
    <m/>
  </r>
  <r>
    <x v="0"/>
    <s v="DADM.6.1.2.1.136"/>
    <x v="0"/>
    <m/>
    <s v="UD"/>
    <n v="1"/>
    <m/>
    <n v="3000000"/>
    <n v="2000000"/>
    <n v="3000000"/>
    <n v="3000000"/>
    <s v="A"/>
    <m/>
    <m/>
    <s v="2.3.3.2.01"/>
    <s v="Papel y cartón"/>
    <x v="0"/>
    <x v="1"/>
    <s v="Acción Común"/>
    <m/>
  </r>
  <r>
    <x v="0"/>
    <s v="DADM.6.1.2.1.136"/>
    <x v="0"/>
    <m/>
    <s v="UD"/>
    <n v="1"/>
    <m/>
    <n v="100000"/>
    <n v="100000"/>
    <n v="100000"/>
    <n v="100000"/>
    <s v="A"/>
    <m/>
    <m/>
    <s v="2.3.7.2.99"/>
    <s v="Otros productos químicos y conexos"/>
    <x v="0"/>
    <x v="1"/>
    <s v="Acción Común"/>
    <m/>
  </r>
  <r>
    <x v="0"/>
    <s v="DADM.6.1.2.1.136"/>
    <x v="0"/>
    <m/>
    <s v="UD"/>
    <n v="1"/>
    <m/>
    <n v="60000"/>
    <n v="60000"/>
    <n v="60000"/>
    <n v="60000"/>
    <s v="A"/>
    <m/>
    <m/>
    <s v="2.3.9.8.01"/>
    <s v="Repuestos"/>
    <x v="1"/>
    <x v="1"/>
    <s v="Acción Común"/>
    <m/>
  </r>
  <r>
    <x v="0"/>
    <s v="DADM.6.1.2.1.136"/>
    <x v="0"/>
    <m/>
    <s v="UD"/>
    <n v="1"/>
    <m/>
    <n v="150000"/>
    <n v="150000"/>
    <n v="150000"/>
    <n v="150000"/>
    <s v="A"/>
    <m/>
    <m/>
    <s v="2.3.9.8.02"/>
    <s v="Accesorios"/>
    <x v="1"/>
    <x v="1"/>
    <s v="Acción Común"/>
    <m/>
  </r>
  <r>
    <x v="0"/>
    <s v="DADM.6.1.2.1.136"/>
    <x v="0"/>
    <m/>
    <s v="UD"/>
    <n v="1"/>
    <m/>
    <n v="50000"/>
    <n v="50000"/>
    <n v="50000"/>
    <n v="50000"/>
    <s v="A"/>
    <m/>
    <m/>
    <s v="2.6.6.2.01"/>
    <s v="Equipos de seguridad"/>
    <x v="1"/>
    <x v="1"/>
    <s v="Acción Común"/>
    <m/>
  </r>
  <r>
    <x v="0"/>
    <s v="DADM.6.1.2.1.136"/>
    <x v="0"/>
    <m/>
    <s v="UD"/>
    <n v="1"/>
    <m/>
    <n v="850000"/>
    <n v="500000"/>
    <n v="500000"/>
    <n v="500000"/>
    <s v="A"/>
    <m/>
    <m/>
    <s v="2.6.5.4.01"/>
    <s v="Sistemas y equipos de climatización"/>
    <x v="1"/>
    <x v="1"/>
    <s v="Acción Común"/>
    <m/>
  </r>
  <r>
    <x v="0"/>
    <s v="DADM.6.1.2.1.136"/>
    <x v="0"/>
    <m/>
    <s v="UD"/>
    <n v="1"/>
    <m/>
    <n v="15000"/>
    <n v="15000"/>
    <n v="15000"/>
    <n v="15000"/>
    <s v="A"/>
    <m/>
    <m/>
    <s v="2.2.8.2.01"/>
    <s v="Comisiones y gastos"/>
    <x v="0"/>
    <x v="0"/>
    <s v="Acción Común"/>
    <m/>
  </r>
  <r>
    <x v="0"/>
    <s v="DADM.6.1.2.1.136"/>
    <x v="0"/>
    <s v="Frickpic"/>
    <s v="UD"/>
    <n v="1"/>
    <m/>
    <n v="8000000"/>
    <n v="7800000"/>
    <n v="7000000"/>
    <n v="7800000"/>
    <s v="T2"/>
    <m/>
    <m/>
    <s v="2.2.9.2.01"/>
    <s v="Servicios de alimentación"/>
    <x v="0"/>
    <x v="1"/>
    <s v="Acción Común"/>
    <m/>
  </r>
  <r>
    <x v="1"/>
    <s v="DCOM.6.1.2.1.20"/>
    <x v="2"/>
    <s v="Publicidad en TV"/>
    <s v="UD"/>
    <n v="1"/>
    <m/>
    <n v="2200000"/>
    <n v="1000000"/>
    <n v="500000"/>
    <n v="1000000"/>
    <s v="A"/>
    <m/>
    <s v="Publicidad en Tv"/>
    <s v="2.2.2.1.01"/>
    <s v="Publicidad y propaganda"/>
    <x v="1"/>
    <x v="1"/>
    <s v="Acción Común"/>
    <m/>
  </r>
  <r>
    <x v="1"/>
    <s v="DCOM.6.1.2.1.20"/>
    <x v="2"/>
    <s v="Publicidad en medio digital"/>
    <s v="UD"/>
    <n v="1"/>
    <m/>
    <n v="500000"/>
    <n v="300000"/>
    <n v="300000"/>
    <n v="500000"/>
    <s v="A"/>
    <m/>
    <s v="Publicidad en intener"/>
    <s v="2.2.2.1.01"/>
    <s v="Publicidad y propaganda"/>
    <x v="1"/>
    <x v="1"/>
    <s v="Acción Común"/>
    <m/>
  </r>
  <r>
    <x v="1"/>
    <s v="DCOM.6.1.2.1.20"/>
    <x v="2"/>
    <s v="Publicidad radio"/>
    <s v="UD"/>
    <n v="1"/>
    <m/>
    <n v="500000"/>
    <n v="300000"/>
    <n v="300000"/>
    <n v="500000"/>
    <s v="A"/>
    <m/>
    <s v="Publicidad en radio"/>
    <s v="2.2.2.1.01"/>
    <s v="Publicidad y propaganda"/>
    <x v="1"/>
    <x v="1"/>
    <s v="Acción Común"/>
    <m/>
  </r>
  <r>
    <x v="1"/>
    <s v="DCOM.6.1.2.1.20"/>
    <x v="2"/>
    <s v="Materiales promocionales"/>
    <s v="UD"/>
    <n v="1"/>
    <m/>
    <n v="300000"/>
    <n v="1000000"/>
    <n v="200000"/>
    <n v="1000000"/>
    <s v="A"/>
    <m/>
    <s v="Mercancía Promocional"/>
    <s v="2.2.2.1.02"/>
    <s v="Promoción y patrocinio"/>
    <x v="1"/>
    <x v="1"/>
    <s v="Acción Común"/>
    <m/>
  </r>
  <r>
    <x v="1"/>
    <s v="DCOM.6.1.2.1.20"/>
    <x v="2"/>
    <s v="Impresiones"/>
    <s v="UD"/>
    <n v="1"/>
    <m/>
    <n v="1000000"/>
    <n v="1000000"/>
    <n v="500000"/>
    <n v="1000000"/>
    <s v="A"/>
    <m/>
    <s v="Impresión"/>
    <s v="2.2.2.2.01"/>
    <s v="Impresión, encuadernación y rotulación"/>
    <x v="0"/>
    <x v="1"/>
    <s v="Acción Común"/>
    <m/>
  </r>
  <r>
    <x v="1"/>
    <s v="DCOM.6.1.2.1.20"/>
    <x v="2"/>
    <s v="Diagramación"/>
    <s v="UD"/>
    <n v="1"/>
    <m/>
    <n v="200000"/>
    <n v="500000"/>
    <n v="200000"/>
    <n v="500000"/>
    <s v="A"/>
    <m/>
    <m/>
    <s v="2.2.8.7.06"/>
    <s v="Otros servicios técnicos profesionales"/>
    <x v="1"/>
    <x v="1"/>
    <s v="Acción Común"/>
    <m/>
  </r>
  <r>
    <x v="1"/>
    <s v="DCOM.6.1.2.1.20"/>
    <x v="2"/>
    <s v="Corrección de estilo"/>
    <s v="UD"/>
    <n v="1"/>
    <m/>
    <n v="200000"/>
    <n v="400000"/>
    <n v="200000"/>
    <n v="400000"/>
    <s v="A"/>
    <m/>
    <m/>
    <s v="2.2.8.7.06"/>
    <s v="Otros servicios técnicos profesionales"/>
    <x v="1"/>
    <x v="1"/>
    <s v="Acción Común"/>
    <m/>
  </r>
  <r>
    <x v="1"/>
    <s v="DCOM.6.1.2.1.20"/>
    <x v="2"/>
    <s v="Pago a medios"/>
    <s v="UD"/>
    <n v="1"/>
    <m/>
    <n v="100000"/>
    <n v="100000"/>
    <n v="100000"/>
    <n v="100000"/>
    <s v="A"/>
    <m/>
    <m/>
    <s v="2.3.3.4.01"/>
    <s v="Libros, revistas y periódicos"/>
    <x v="1"/>
    <x v="1"/>
    <s v="Acción Común"/>
    <m/>
  </r>
  <r>
    <x v="1"/>
    <s v="DCOM.6.1.2.1.20"/>
    <x v="2"/>
    <s v="Servicios de producción audiovisuales institucionales"/>
    <s v="UD"/>
    <n v="1"/>
    <m/>
    <n v="0"/>
    <n v="0"/>
    <n v="0"/>
    <n v="500000"/>
    <s v="T1"/>
    <m/>
    <m/>
    <s v="2.2.8.7.06"/>
    <s v="Otros servicios técnicos profesionales"/>
    <x v="1"/>
    <x v="1"/>
    <s v="Acción Común"/>
    <m/>
  </r>
  <r>
    <x v="1"/>
    <s v="DCOM.6.1.2.1.20"/>
    <x v="2"/>
    <s v="Servicios de producción audiovisuales institucionales"/>
    <s v="UD"/>
    <n v="1"/>
    <m/>
    <n v="0"/>
    <n v="0"/>
    <n v="0"/>
    <n v="500000"/>
    <s v="T1"/>
    <m/>
    <m/>
    <s v="2.2.8.7.06"/>
    <s v="Otros servicios técnicos profesionales"/>
    <x v="1"/>
    <x v="1"/>
    <s v="Acción Común"/>
    <m/>
  </r>
  <r>
    <x v="1"/>
    <s v="DCOM.6.1.1.1.28"/>
    <x v="3"/>
    <s v="Utensilios de cocina"/>
    <s v="UD"/>
    <n v="1"/>
    <m/>
    <n v="200000"/>
    <n v="500000"/>
    <n v="200000"/>
    <n v="500000"/>
    <s v="A"/>
    <m/>
    <m/>
    <s v="2.3.9.5.01"/>
    <s v="Útiles de cocina y comedor"/>
    <x v="1"/>
    <x v="1"/>
    <s v="Acción Común"/>
    <m/>
  </r>
  <r>
    <x v="1"/>
    <s v="DCOM.6.1.1.1.28"/>
    <x v="3"/>
    <s v="Banderas exterior/interior"/>
    <s v="UD"/>
    <n v="1"/>
    <m/>
    <n v="100000"/>
    <n v="60000"/>
    <n v="60000"/>
    <n v="60000"/>
    <s v="A"/>
    <m/>
    <m/>
    <s v="2.3.2.2.01"/>
    <s v="Acabados textiles"/>
    <x v="0"/>
    <x v="1"/>
    <s v="Acción Común"/>
    <m/>
  </r>
  <r>
    <x v="1"/>
    <s v="DCOM.6.1.1.1.28"/>
    <x v="3"/>
    <s v="Servicios de lavandería"/>
    <s v="UD"/>
    <n v="1"/>
    <m/>
    <n v="100000"/>
    <n v="100000"/>
    <n v="130000"/>
    <n v="130000"/>
    <s v="A"/>
    <m/>
    <m/>
    <s v="2.2.8.5.02"/>
    <s v="Lavandería"/>
    <x v="0"/>
    <x v="1"/>
    <s v="Acción Común"/>
    <m/>
  </r>
  <r>
    <x v="1"/>
    <s v="DCOM.6.1.1.1.28"/>
    <x v="3"/>
    <s v="Servicios de floristería"/>
    <s v="UD"/>
    <n v="1"/>
    <m/>
    <n v="300000"/>
    <n v="250000"/>
    <n v="100000"/>
    <n v="250000"/>
    <s v="A"/>
    <m/>
    <m/>
    <s v="2.3.1.3.03"/>
    <s v="Productos forestales"/>
    <x v="0"/>
    <x v="1"/>
    <s v="Acción Común"/>
    <m/>
  </r>
  <r>
    <x v="1"/>
    <s v="DCOM.6.1.1.1.28"/>
    <x v="3"/>
    <s v="Servicios de catering"/>
    <s v="UD"/>
    <n v="1"/>
    <m/>
    <n v="2000000"/>
    <n v="1500000"/>
    <n v="1200000"/>
    <n v="2500000"/>
    <s v="A"/>
    <m/>
    <m/>
    <s v="2.2.9.2.03"/>
    <s v="Servicios de Catering"/>
    <x v="0"/>
    <x v="1"/>
    <s v="Acción Común"/>
    <m/>
  </r>
  <r>
    <x v="2"/>
    <s v="DEMD.6.1.2.1.121"/>
    <x v="4"/>
    <s v="Compras de consumibles médicos"/>
    <s v="UD"/>
    <n v="1"/>
    <m/>
    <n v="250000"/>
    <n v="250000"/>
    <n v="250000"/>
    <n v="250000"/>
    <s v="A"/>
    <m/>
    <m/>
    <s v="2.3.9.3.01"/>
    <s v="Útiles menores médico, quirúrgicos o de laboratorio"/>
    <x v="1"/>
    <x v="1"/>
    <s v="Acción Común"/>
    <m/>
  </r>
  <r>
    <x v="2"/>
    <s v="DEMD.6.1.2.1.121"/>
    <x v="4"/>
    <s v="Equipos médicos"/>
    <s v="UD"/>
    <n v="1"/>
    <m/>
    <n v="200000"/>
    <n v="200000"/>
    <n v="200000"/>
    <n v="200000"/>
    <s v="A"/>
    <m/>
    <m/>
    <s v="2.3.9.3.01"/>
    <s v="Útiles menores médico, quirúrgicos o de laboratorio"/>
    <x v="1"/>
    <x v="1"/>
    <s v="Acción Común"/>
    <m/>
  </r>
  <r>
    <x v="2"/>
    <s v="DEMD.6.1.2.1.121"/>
    <x v="4"/>
    <s v="Equipos médicos"/>
    <s v="UD"/>
    <n v="1"/>
    <m/>
    <n v="100000"/>
    <n v="100000"/>
    <n v="100000"/>
    <n v="100000"/>
    <s v="A"/>
    <m/>
    <m/>
    <s v="2.6.3.1.01"/>
    <s v="Equipo médico y de laboratorio"/>
    <x v="1"/>
    <x v="1"/>
    <s v="Acción Común"/>
    <m/>
  </r>
  <r>
    <x v="3"/>
    <s v="DF.4.1.1.2.124"/>
    <x v="5"/>
    <s v="Aportes a la sociedad civil"/>
    <s v="UD"/>
    <n v="1"/>
    <m/>
    <n v="500000"/>
    <n v="500000"/>
    <n v="500000"/>
    <n v="800000"/>
    <s v="A"/>
    <m/>
    <m/>
    <s v="2.4.1.6.05"/>
    <s v="Transferencias corrientes ocasionales a asociaciones sin fines de lucro"/>
    <x v="1"/>
    <x v="0"/>
    <s v="Acción Común"/>
    <m/>
  </r>
  <r>
    <x v="3"/>
    <s v="DF.4.1.1.2.124"/>
    <x v="5"/>
    <s v="Pago impuestos"/>
    <s v="UD"/>
    <n v="1"/>
    <m/>
    <n v="50000"/>
    <n v="50000"/>
    <n v="50000"/>
    <n v="50000"/>
    <s v="A"/>
    <m/>
    <m/>
    <s v="2.2.8.8.01"/>
    <s v="Impuestos"/>
    <x v="0"/>
    <x v="0"/>
    <s v="Acción Común"/>
    <m/>
  </r>
  <r>
    <x v="4"/>
    <s v="DPD.6.1.1.1.2"/>
    <x v="6"/>
    <s v="Refrigerio (Picaderos varias)"/>
    <s v="UD"/>
    <n v="15"/>
    <m/>
    <n v="0"/>
    <n v="0"/>
    <n v="0"/>
    <n v="10500"/>
    <s v="T1"/>
    <n v="90101603"/>
    <m/>
    <s v="2.2.9.2.03"/>
    <s v="Servicios de Catering"/>
    <x v="0"/>
    <x v="1"/>
    <s v="Acción Común"/>
    <m/>
  </r>
  <r>
    <x v="4"/>
    <s v="DRRHH.6.1.2.1.96"/>
    <x v="7"/>
    <s v="Cursos básicos de formulación de proyectos"/>
    <s v="UD"/>
    <n v="20"/>
    <m/>
    <n v="0"/>
    <n v="0"/>
    <n v="0"/>
    <n v="80000"/>
    <s v="T2"/>
    <m/>
    <n v="86101705"/>
    <s v="2.2.8.7.04"/>
    <s v="Servicios de capacitación"/>
    <x v="1"/>
    <x v="1"/>
    <s v="Acción Común"/>
    <m/>
  </r>
  <r>
    <x v="4"/>
    <s v="DRRHH.6.1.2.1.96"/>
    <x v="7"/>
    <s v="Certificación PMI"/>
    <s v="UD"/>
    <n v="3"/>
    <m/>
    <n v="90000"/>
    <n v="180000"/>
    <n v="180000"/>
    <n v="180000"/>
    <s v="T2"/>
    <n v="82141501"/>
    <n v="86101705"/>
    <s v="2.2.8.7.04"/>
    <s v="Servicios de capacitación"/>
    <x v="1"/>
    <x v="1"/>
    <s v="Acción Común"/>
    <m/>
  </r>
  <r>
    <x v="4"/>
    <s v="DPD.6.1.2.3.11"/>
    <x v="8"/>
    <s v="Firma consultora Sectorial"/>
    <s v="UD"/>
    <n v="1"/>
    <m/>
    <n v="500000"/>
    <n v="1500000"/>
    <n v="0"/>
    <n v="1500000"/>
    <s v="T1"/>
    <n v="80101504"/>
    <m/>
    <s v="2.2.8.7.06"/>
    <s v="Otros servicios técnicos profesionales"/>
    <x v="0"/>
    <x v="1"/>
    <s v="Acción Común"/>
    <m/>
  </r>
  <r>
    <x v="1"/>
    <s v="DPD.6.1.2.4.15"/>
    <x v="9"/>
    <s v="Empresa diagramadora y correctora de estilo"/>
    <s v="UD"/>
    <n v="1"/>
    <m/>
    <n v="200000"/>
    <n v="200000"/>
    <n v="0"/>
    <n v="310000"/>
    <s v="T1"/>
    <n v="82141501"/>
    <m/>
    <s v="2.2.9.1.01"/>
    <s v="Otras contrataciones de servicios"/>
    <x v="0"/>
    <x v="1"/>
    <s v="Acción Común"/>
    <m/>
  </r>
  <r>
    <x v="4"/>
    <s v="DPD.6.1.2.3.10"/>
    <x v="10"/>
    <s v="Refrigerio (Picaderos varias)"/>
    <s v="UD"/>
    <n v="40"/>
    <m/>
    <n v="0"/>
    <n v="0"/>
    <n v="0"/>
    <n v="30000"/>
    <s v="T3"/>
    <m/>
    <n v="90101603"/>
    <s v="2.2.9.2.03"/>
    <s v="Servicios de Catering"/>
    <x v="1"/>
    <x v="1"/>
    <s v="Acción Común"/>
    <m/>
  </r>
  <r>
    <x v="4"/>
    <s v="DPD.6.1.2.1.168"/>
    <x v="11"/>
    <s v="Renovación de membresías"/>
    <s v="UD"/>
    <n v="1"/>
    <m/>
    <n v="2700000"/>
    <n v="2700000"/>
    <n v="2700000"/>
    <n v="2700000"/>
    <s v="T2"/>
    <m/>
    <m/>
    <s v="2.4.7.2.01"/>
    <s v="Transferencias corrientes a Organismos Internacionales"/>
    <x v="0"/>
    <x v="0"/>
    <s v="Acción Común"/>
    <m/>
  </r>
  <r>
    <x v="4"/>
    <s v="DPD.5.1.1.1.38"/>
    <x v="12"/>
    <s v="Power BI"/>
    <s v="UD"/>
    <n v="25"/>
    <m/>
    <n v="0"/>
    <n v="0"/>
    <n v="0"/>
    <n v="165000"/>
    <s v="A"/>
    <m/>
    <m/>
    <s v="2.2.5.9.01"/>
    <s v="Licencias Informáticas"/>
    <x v="1"/>
    <x v="1"/>
    <s v="Acción Común"/>
    <m/>
  </r>
  <r>
    <x v="4"/>
    <s v="DPD.6.1.2.1.167"/>
    <x v="13"/>
    <s v="Viáticos int. (Viaje y hospedaje)"/>
    <s v="UD"/>
    <n v="1"/>
    <m/>
    <n v="0"/>
    <n v="1000000"/>
    <n v="0"/>
    <n v="1000000"/>
    <s v="T1"/>
    <m/>
    <m/>
    <s v="2.2.3.2.01"/>
    <s v="Viáticos fuera del país"/>
    <x v="0"/>
    <x v="0"/>
    <s v="Acción Común"/>
    <m/>
  </r>
  <r>
    <x v="4"/>
    <s v="DPD.6.1.2.1.167"/>
    <x v="13"/>
    <s v="Viáticos int. (Viaje y hospedaje)"/>
    <s v="UD"/>
    <n v="1"/>
    <m/>
    <n v="0"/>
    <n v="2000000"/>
    <n v="0"/>
    <n v="2000000"/>
    <s v="T2"/>
    <m/>
    <m/>
    <s v="2.2.4.1.01"/>
    <s v="Pasajes"/>
    <x v="0"/>
    <x v="0"/>
    <s v="Acción Común"/>
    <m/>
  </r>
  <r>
    <x v="4"/>
    <s v="DPD.6.1.2.1.167"/>
    <x v="13"/>
    <s v="Viáticos int. (Viaje y hospedaje)"/>
    <s v="UD"/>
    <n v="1"/>
    <m/>
    <n v="0"/>
    <n v="1000000"/>
    <n v="0"/>
    <n v="1000000"/>
    <s v="T3"/>
    <m/>
    <m/>
    <s v="2.2.3.2.01"/>
    <s v="Viáticos fuera del país"/>
    <x v="1"/>
    <x v="0"/>
    <s v="Acción Común"/>
    <m/>
  </r>
  <r>
    <x v="5"/>
    <s v="DPRL.2.1.2.4.134"/>
    <x v="14"/>
    <s v="Contratar asesores para el diseño del programa"/>
    <s v="UD"/>
    <n v="1"/>
    <m/>
    <n v="0"/>
    <n v="300000"/>
    <n v="0"/>
    <n v="300000"/>
    <s v="T1"/>
    <m/>
    <m/>
    <s v="2.2.8.7.06"/>
    <s v="Otros servicios técnicos profesionales"/>
    <x v="1"/>
    <x v="1"/>
    <s v="Acción Común"/>
    <m/>
  </r>
  <r>
    <x v="5"/>
    <s v="DPRL.6.1.2.2.131"/>
    <x v="15"/>
    <s v="Eventos generales y contratación de audiovisuales"/>
    <s v="UD"/>
    <n v="1"/>
    <m/>
    <n v="0"/>
    <n v="500000"/>
    <n v="0"/>
    <n v="800000"/>
    <s v="T1"/>
    <m/>
    <m/>
    <s v="2.2.8.6.01"/>
    <s v="Eventos generales"/>
    <x v="1"/>
    <x v="1"/>
    <s v="Acción Común"/>
    <m/>
  </r>
  <r>
    <x v="5"/>
    <s v="DPRL.6.1.2.2.131"/>
    <x v="15"/>
    <s v="Viáticos y pasajes internacionales: Invitados"/>
    <s v="UD"/>
    <n v="1"/>
    <m/>
    <n v="0"/>
    <n v="0"/>
    <n v="0"/>
    <n v="200000"/>
    <s v="T1"/>
    <m/>
    <m/>
    <s v="2.2.4.1.01"/>
    <s v="Pasajes"/>
    <x v="1"/>
    <x v="1"/>
    <s v="Acción Común"/>
    <m/>
  </r>
  <r>
    <x v="5"/>
    <s v="DPRL.6.1.2.2.131"/>
    <x v="15"/>
    <s v="Publicidad y artículos promocionales para el evento"/>
    <s v="UD"/>
    <n v="1"/>
    <m/>
    <n v="0"/>
    <n v="0"/>
    <n v="0"/>
    <n v="200000"/>
    <s v="T1"/>
    <m/>
    <m/>
    <s v="2.2.2.1.01"/>
    <s v="Publicidad y propaganda"/>
    <x v="1"/>
    <x v="1"/>
    <s v="Acción Común"/>
    <m/>
  </r>
  <r>
    <x v="5"/>
    <s v="DPRL.2.1.2.4.135"/>
    <x v="16"/>
    <s v="Eventos generales y contratación de audiovisuales"/>
    <s v="UD"/>
    <n v="1"/>
    <m/>
    <n v="500000"/>
    <n v="500000"/>
    <n v="0"/>
    <n v="1200000"/>
    <s v="T3"/>
    <m/>
    <m/>
    <s v="2.2.8.6.01"/>
    <s v="Eventos generales"/>
    <x v="1"/>
    <x v="1"/>
    <s v="Acción Común"/>
    <m/>
  </r>
  <r>
    <x v="5"/>
    <s v="DPRL.2.1.2.4.135"/>
    <x v="16"/>
    <s v="Viáticos y pasajes internacionales: Invitados"/>
    <s v="UD"/>
    <n v="1"/>
    <m/>
    <n v="0"/>
    <n v="0"/>
    <n v="0"/>
    <n v="300000"/>
    <s v="T1"/>
    <m/>
    <m/>
    <s v="2.2.4.1.01"/>
    <s v="Pasajes"/>
    <x v="1"/>
    <x v="1"/>
    <s v="Acción Común"/>
    <m/>
  </r>
  <r>
    <x v="5"/>
    <s v="DPRL.2.1.2.4.135"/>
    <x v="16"/>
    <s v="Publicidad y artículos promocionales para el evento"/>
    <s v="UD"/>
    <n v="1"/>
    <m/>
    <n v="0"/>
    <n v="0"/>
    <n v="0"/>
    <n v="300000"/>
    <s v="T1"/>
    <m/>
    <m/>
    <s v="2.2.2.1.01"/>
    <s v="Publicidad y propaganda"/>
    <x v="1"/>
    <x v="1"/>
    <s v="Acción Común"/>
    <m/>
  </r>
  <r>
    <x v="6"/>
    <s v="DPSFS.1.1.1.1.68"/>
    <x v="17"/>
    <s v="Tablet"/>
    <s v="UD"/>
    <n v="1"/>
    <m/>
    <n v="0"/>
    <n v="0"/>
    <n v="0"/>
    <n v="11340"/>
    <s v="T1"/>
    <m/>
    <m/>
    <s v="2.6.1.3.01"/>
    <s v="Computadora Portátil"/>
    <x v="1"/>
    <x v="1"/>
    <s v="Acción Común"/>
    <m/>
  </r>
  <r>
    <x v="6"/>
    <s v="DPSFS.2.1.2.1.75"/>
    <x v="18"/>
    <s v="Viáticos, pasajes "/>
    <s v="UD"/>
    <n v="4"/>
    <m/>
    <n v="0"/>
    <n v="0"/>
    <n v="0"/>
    <n v="2800"/>
    <s v="T1"/>
    <m/>
    <m/>
    <s v="2.2.3.2.01"/>
    <s v="Viáticos fuera del país"/>
    <x v="1"/>
    <x v="1"/>
    <s v="Acción Común"/>
    <m/>
  </r>
  <r>
    <x v="6"/>
    <s v="DPSFS.2.1.2.1.75"/>
    <x v="18"/>
    <s v="Viáticos, pasajes "/>
    <s v="UD"/>
    <n v="12"/>
    <m/>
    <n v="0"/>
    <n v="0"/>
    <n v="0"/>
    <n v="42000"/>
    <s v="T2"/>
    <m/>
    <m/>
    <s v="2.2.3.1.01"/>
    <s v="Viáticos dentro del país"/>
    <x v="1"/>
    <x v="1"/>
    <s v="Acción Común"/>
    <m/>
  </r>
  <r>
    <x v="6"/>
    <s v="DPSFS.2.1.2.1.74"/>
    <x v="19"/>
    <s v="Evento generales, hotel, catering, audiovisuales"/>
    <s v="UD"/>
    <n v="1"/>
    <m/>
    <n v="500000"/>
    <n v="500000"/>
    <n v="500000"/>
    <n v="500000"/>
    <s v="T3"/>
    <m/>
    <m/>
    <s v="2.2.8.6.01"/>
    <s v="Eventos generales"/>
    <x v="1"/>
    <x v="1"/>
    <s v="Acción Común"/>
    <m/>
  </r>
  <r>
    <x v="6"/>
    <s v="DPSFS.2.1.2.1.74"/>
    <x v="19"/>
    <s v="Insumos impresos"/>
    <s v="UD"/>
    <n v="1"/>
    <m/>
    <n v="0"/>
    <n v="0"/>
    <n v="0"/>
    <n v="100000"/>
    <s v="T2"/>
    <m/>
    <m/>
    <s v="2.2.2.2.01"/>
    <s v="Impresión, encuadernación y rotulación"/>
    <x v="1"/>
    <x v="1"/>
    <s v="Acción Común"/>
    <m/>
  </r>
  <r>
    <x v="7"/>
    <s v="DRRHH.6.1.2.1.96"/>
    <x v="7"/>
    <s v="Capacitaciones SFS"/>
    <s v="UD"/>
    <n v="1"/>
    <m/>
    <n v="0"/>
    <n v="300000"/>
    <n v="0"/>
    <n v="300000"/>
    <s v="T2"/>
    <m/>
    <m/>
    <s v="2.2.8.7.04"/>
    <s v="Servicios de capacitación"/>
    <x v="1"/>
    <x v="1"/>
    <s v="Acción Común"/>
    <m/>
  </r>
  <r>
    <x v="8"/>
    <s v="DRA.4.1.1.1.54"/>
    <x v="20"/>
    <s v="Refrigerio para Taller de actualización de Nobaci"/>
    <s v="UD"/>
    <n v="45"/>
    <m/>
    <n v="0"/>
    <n v="0"/>
    <n v="0"/>
    <n v="31500"/>
    <s v="T1"/>
    <m/>
    <m/>
    <s v="2.2.9.2.03"/>
    <s v="Servicios de Catering"/>
    <x v="1"/>
    <x v="1"/>
    <s v="Acción Común"/>
    <m/>
  </r>
  <r>
    <x v="8"/>
    <s v="DRA.4.1.1.1.54"/>
    <x v="20"/>
    <s v="Laptops"/>
    <s v="UD"/>
    <n v="1"/>
    <m/>
    <n v="0"/>
    <n v="0"/>
    <n v="0"/>
    <n v="50000"/>
    <s v="T1"/>
    <m/>
    <m/>
    <s v="2.6.1.3.01"/>
    <s v="Computadora Portátil"/>
    <x v="1"/>
    <x v="1"/>
    <s v="Acción Común"/>
    <m/>
  </r>
  <r>
    <x v="7"/>
    <s v="DRRHH.6.1.2.1.39"/>
    <x v="21"/>
    <m/>
    <s v="UD"/>
    <n v="1"/>
    <m/>
    <n v="88000000"/>
    <n v="88000000"/>
    <n v="88000000"/>
    <n v="88000000"/>
    <s v="A"/>
    <m/>
    <m/>
    <s v="2.1.1.1.01"/>
    <s v="Sueldos empleados fijos"/>
    <x v="0"/>
    <x v="2"/>
    <s v="Acción Común"/>
    <m/>
  </r>
  <r>
    <x v="7"/>
    <s v="DRRHH.6.1.2.1.39"/>
    <x v="21"/>
    <m/>
    <s v="UD"/>
    <n v="1"/>
    <m/>
    <n v="260000"/>
    <n v="260000"/>
    <n v="260000"/>
    <n v="260000"/>
    <s v="A"/>
    <m/>
    <m/>
    <s v="2.1.1.2.05"/>
    <s v="Periodo probatorio de ingreso a carrera"/>
    <x v="0"/>
    <x v="2"/>
    <s v="Acción Común"/>
    <m/>
  </r>
  <r>
    <x v="7"/>
    <s v="DRRHH.6.1.2.1.39"/>
    <x v="21"/>
    <m/>
    <s v="UD"/>
    <n v="1"/>
    <m/>
    <n v="83800000"/>
    <n v="83800000"/>
    <n v="83800000"/>
    <n v="83800000"/>
    <s v="A"/>
    <m/>
    <m/>
    <s v="2.1.1.2.08"/>
    <s v="Empleados temporales"/>
    <x v="0"/>
    <x v="2"/>
    <s v="Acción Común"/>
    <m/>
  </r>
  <r>
    <x v="7"/>
    <s v="DRRHH.6.1.2.1.39"/>
    <x v="21"/>
    <m/>
    <s v="UD"/>
    <n v="1"/>
    <m/>
    <n v="1000000"/>
    <n v="1000000"/>
    <n v="1000000"/>
    <n v="1000000"/>
    <s v="A"/>
    <m/>
    <m/>
    <s v="2.1.1.2.09"/>
    <s v="Personal de carácter eventual"/>
    <x v="0"/>
    <x v="2"/>
    <s v="Acción Común"/>
    <m/>
  </r>
  <r>
    <x v="7"/>
    <s v="DRRHH.6.1.2.1.39"/>
    <x v="21"/>
    <m/>
    <s v="UD"/>
    <n v="1"/>
    <m/>
    <n v="1750000"/>
    <n v="1750000"/>
    <n v="1750000"/>
    <n v="1750000"/>
    <s v="A"/>
    <m/>
    <m/>
    <s v="2.1.1.2.11"/>
    <s v="Interinato"/>
    <x v="0"/>
    <x v="2"/>
    <s v="Acción Común"/>
    <m/>
  </r>
  <r>
    <x v="7"/>
    <s v="DRRHH.6.1.2.1.39"/>
    <x v="21"/>
    <m/>
    <s v="UD"/>
    <n v="1"/>
    <m/>
    <n v="15267500"/>
    <n v="15267500"/>
    <n v="15267500"/>
    <n v="15267500"/>
    <s v="A"/>
    <m/>
    <m/>
    <s v="2.1.1.4.01"/>
    <s v="Sueldo Anual No. 13"/>
    <x v="0"/>
    <x v="2"/>
    <s v="Acción Común"/>
    <m/>
  </r>
  <r>
    <x v="7"/>
    <s v="DRRHH.6.1.2.1.39"/>
    <x v="21"/>
    <m/>
    <s v="UD"/>
    <n v="1"/>
    <m/>
    <n v="5000000"/>
    <n v="300000"/>
    <n v="300000"/>
    <n v="300000"/>
    <s v="A"/>
    <m/>
    <m/>
    <s v="2.1.1.5.01"/>
    <s v="Prestaciones económicas"/>
    <x v="0"/>
    <x v="2"/>
    <s v="Acción Común"/>
    <m/>
  </r>
  <r>
    <x v="7"/>
    <s v="DRRHH.6.1.2.1.39"/>
    <x v="21"/>
    <m/>
    <s v="UD"/>
    <n v="1"/>
    <m/>
    <n v="300000"/>
    <n v="300000"/>
    <n v="300000"/>
    <n v="300000"/>
    <s v="A"/>
    <m/>
    <m/>
    <s v="2.1.1.5.04"/>
    <s v="Proporción de vacaciones no disfrutadas"/>
    <x v="0"/>
    <x v="2"/>
    <s v="Acción Común"/>
    <m/>
  </r>
  <r>
    <x v="7"/>
    <s v="DRRHH.6.1.2.1.39"/>
    <x v="21"/>
    <m/>
    <s v="UD"/>
    <n v="1"/>
    <m/>
    <n v="320000"/>
    <n v="320000"/>
    <n v="320000"/>
    <n v="320000"/>
    <s v="A"/>
    <m/>
    <m/>
    <s v="2.1.2.2.01"/>
    <s v="Compensación por gastos de alimentación"/>
    <x v="0"/>
    <x v="2"/>
    <s v="Acción Común"/>
    <m/>
  </r>
  <r>
    <x v="7"/>
    <s v="DRRHH.6.1.2.1.39"/>
    <x v="21"/>
    <m/>
    <s v="UD"/>
    <n v="1"/>
    <m/>
    <n v="350000"/>
    <n v="350000"/>
    <n v="350000"/>
    <n v="350000"/>
    <s v="A"/>
    <m/>
    <m/>
    <s v="2.1.2.2.03"/>
    <s v="Pago de horas extraordinarias"/>
    <x v="0"/>
    <x v="2"/>
    <s v="Acción Común"/>
    <m/>
  </r>
  <r>
    <x v="7"/>
    <s v="DRRHH.6.1.2.1.39"/>
    <x v="21"/>
    <m/>
    <s v="UD"/>
    <n v="1"/>
    <m/>
    <n v="280000"/>
    <n v="280000"/>
    <n v="280000"/>
    <n v="280000"/>
    <s v="A"/>
    <m/>
    <m/>
    <s v="2.1.2.2.04"/>
    <s v="Prima de transporte"/>
    <x v="0"/>
    <x v="2"/>
    <s v="Acción Común"/>
    <m/>
  </r>
  <r>
    <x v="7"/>
    <s v="DRRHH.6.1.2.1.39"/>
    <x v="21"/>
    <m/>
    <s v="UD"/>
    <n v="1"/>
    <m/>
    <n v="8400000"/>
    <n v="8400000"/>
    <n v="8400000"/>
    <n v="8400000"/>
    <s v="A"/>
    <m/>
    <m/>
    <s v="2.1.2.2.05"/>
    <s v="Compensación servicios de seguridad"/>
    <x v="0"/>
    <x v="2"/>
    <s v="Acción Común"/>
    <m/>
  </r>
  <r>
    <x v="7"/>
    <s v="DRRHH.6.1.2.1.39"/>
    <x v="21"/>
    <m/>
    <s v="UD"/>
    <n v="1"/>
    <m/>
    <n v="15267500"/>
    <n v="15267500"/>
    <n v="15267500"/>
    <n v="15267500"/>
    <s v="A"/>
    <m/>
    <m/>
    <s v="2.1.2.2.06"/>
    <s v="Incentivo por Rendimiento Individual"/>
    <x v="0"/>
    <x v="2"/>
    <s v="Acción Común"/>
    <m/>
  </r>
  <r>
    <x v="7"/>
    <s v="DRRHH.6.1.2.1.39"/>
    <x v="21"/>
    <m/>
    <s v="UD"/>
    <n v="1"/>
    <m/>
    <n v="440000"/>
    <n v="440000"/>
    <n v="440000"/>
    <n v="440000"/>
    <s v="A"/>
    <m/>
    <m/>
    <s v="2.1.2.2.09"/>
    <s v="Bono por desempeño a servidores de carrera"/>
    <x v="0"/>
    <x v="2"/>
    <s v="Acción Común"/>
    <m/>
  </r>
  <r>
    <x v="7"/>
    <s v="DRRHH.6.1.2.1.39"/>
    <x v="21"/>
    <m/>
    <s v="UD"/>
    <n v="1"/>
    <m/>
    <n v="14598500"/>
    <n v="14598500"/>
    <n v="14598500"/>
    <n v="14598500"/>
    <s v="A"/>
    <m/>
    <m/>
    <s v="2.1.2.2.10"/>
    <s v="Compensación por cumplimiento de indicadores del MAP"/>
    <x v="0"/>
    <x v="2"/>
    <s v="Acción Común"/>
    <m/>
  </r>
  <r>
    <x v="7"/>
    <s v="DRRHH.6.1.2.1.39"/>
    <x v="21"/>
    <m/>
    <s v="UD"/>
    <n v="1"/>
    <m/>
    <n v="150000"/>
    <n v="150000"/>
    <n v="150000"/>
    <n v="150000"/>
    <s v="A"/>
    <m/>
    <m/>
    <s v="2.1.4.2.02"/>
    <s v="Gratificaciones por pasantías"/>
    <x v="0"/>
    <x v="2"/>
    <s v="Acción Común"/>
    <m/>
  </r>
  <r>
    <x v="7"/>
    <s v="DRRHH.6.1.2.1.39"/>
    <x v="21"/>
    <m/>
    <s v="UD"/>
    <n v="1"/>
    <m/>
    <n v="12600000"/>
    <n v="12600000"/>
    <n v="12600000"/>
    <n v="12600000"/>
    <s v="A"/>
    <m/>
    <m/>
    <s v="2.1.5.1.01"/>
    <s v="Contribuciones al seguro de salud"/>
    <x v="0"/>
    <x v="2"/>
    <s v="Acción Común"/>
    <m/>
  </r>
  <r>
    <x v="7"/>
    <s v="DRRHH.6.1.2.1.39"/>
    <x v="21"/>
    <m/>
    <s v="UD"/>
    <n v="1"/>
    <m/>
    <n v="12900000"/>
    <n v="12900000"/>
    <n v="12900000"/>
    <n v="12900000"/>
    <s v="A"/>
    <m/>
    <m/>
    <s v="2.1.5.2.01"/>
    <s v="Contribuciones al seguro de pensiones"/>
    <x v="0"/>
    <x v="2"/>
    <s v="Acción Común"/>
    <m/>
  </r>
  <r>
    <x v="7"/>
    <s v="DRRHH.6.1.2.1.39"/>
    <x v="21"/>
    <m/>
    <s v="UD"/>
    <n v="1"/>
    <m/>
    <n v="1600000"/>
    <n v="1600000"/>
    <n v="1600000"/>
    <n v="1600000"/>
    <s v="A"/>
    <m/>
    <m/>
    <s v="2.1.5.3.01"/>
    <s v="Contribuciones al seguro de riesgo laboral"/>
    <x v="0"/>
    <x v="2"/>
    <s v="Acción Común"/>
    <m/>
  </r>
  <r>
    <x v="7"/>
    <s v="DRRHH.6.1.2.1.39"/>
    <x v="21"/>
    <m/>
    <s v="UD"/>
    <n v="1"/>
    <m/>
    <n v="200000"/>
    <n v="200000"/>
    <n v="200000"/>
    <n v="200000"/>
    <s v="A"/>
    <m/>
    <m/>
    <s v="2.2.4.1.01"/>
    <s v="Pasajes y gastos de transporte"/>
    <x v="1"/>
    <x v="2"/>
    <s v="Acción Común"/>
    <m/>
  </r>
  <r>
    <x v="7"/>
    <s v="DRRHH.6.1.2.1.96"/>
    <x v="7"/>
    <s v="Plan General de Capacitación"/>
    <s v="UD"/>
    <n v="1"/>
    <m/>
    <n v="500000"/>
    <n v="1500000"/>
    <n v="1000000"/>
    <n v="3400000"/>
    <s v="A"/>
    <m/>
    <m/>
    <s v="2.2.8.7.04"/>
    <s v="Servicios de Capacitación"/>
    <x v="0"/>
    <x v="1"/>
    <s v="Acción Común"/>
    <m/>
  </r>
  <r>
    <x v="7"/>
    <s v="DRRHH.6.1.2.1.89"/>
    <x v="22"/>
    <m/>
    <s v="UD"/>
    <n v="1"/>
    <m/>
    <n v="300000"/>
    <n v="300000"/>
    <n v="300000"/>
    <n v="300000"/>
    <s v="A"/>
    <m/>
    <m/>
    <s v="2.2.3.1.01"/>
    <s v="Viáticos dentro del país"/>
    <x v="1"/>
    <x v="2"/>
    <s v="Acción Común"/>
    <m/>
  </r>
  <r>
    <x v="7"/>
    <s v="DRRHH.6.1.2.1.89"/>
    <x v="22"/>
    <m/>
    <s v="UD"/>
    <n v="1"/>
    <m/>
    <n v="30000"/>
    <n v="30000"/>
    <n v="30000"/>
    <n v="30000"/>
    <s v="A"/>
    <m/>
    <m/>
    <s v="2.3.4.1.01"/>
    <s v="Productos medicinales para uso humano"/>
    <x v="1"/>
    <x v="1"/>
    <s v="Acción Común"/>
    <m/>
  </r>
  <r>
    <x v="7"/>
    <s v="DRRHH.6.1.2.1.100"/>
    <x v="23"/>
    <s v="Uniformes: Servicio al cliente, servicio generales, choferes"/>
    <s v="UD"/>
    <n v="1"/>
    <m/>
    <n v="300000"/>
    <n v="300000"/>
    <n v="300000"/>
    <n v="300000"/>
    <s v="A"/>
    <m/>
    <m/>
    <s v="2.3.2.3.01"/>
    <s v="Prendas y accesorios de vestir"/>
    <x v="1"/>
    <x v="1"/>
    <s v="Acción Común"/>
    <m/>
  </r>
  <r>
    <x v="9"/>
    <s v="DRRHH.6.1.2.1.95"/>
    <x v="24"/>
    <s v="Recursos Humanos"/>
    <s v="UD"/>
    <n v="1"/>
    <m/>
    <n v="0"/>
    <n v="240000"/>
    <n v="0"/>
    <n v="240000"/>
    <s v="T1"/>
    <m/>
    <m/>
    <s v="2.1.1.2.09"/>
    <s v="Personal de carácter eventual"/>
    <x v="0"/>
    <x v="1"/>
    <s v="Acción Común"/>
    <m/>
  </r>
  <r>
    <x v="9"/>
    <s v="DRRHH.6.1.2.1.95"/>
    <x v="24"/>
    <s v="Recursos Humanos"/>
    <s v="UD"/>
    <n v="1"/>
    <m/>
    <n v="0"/>
    <n v="240000"/>
    <n v="0"/>
    <n v="240000"/>
    <s v="T1"/>
    <m/>
    <m/>
    <s v="2.1.1.2.09"/>
    <s v="Personal de carácter eventual"/>
    <x v="0"/>
    <x v="1"/>
    <s v="Acción Común"/>
    <m/>
  </r>
  <r>
    <x v="9"/>
    <s v="DTIC.5.1.2.1.40"/>
    <x v="25"/>
    <s v="Equipos informativos"/>
    <s v="UD"/>
    <n v="1"/>
    <m/>
    <n v="0"/>
    <n v="2000000"/>
    <n v="0"/>
    <n v="2000000"/>
    <s v="T1"/>
    <m/>
    <m/>
    <s v="2.6.1.3.01"/>
    <s v="Equipos de tecnología de la información y comunicación"/>
    <x v="1"/>
    <x v="3"/>
    <s v="Acción Común"/>
    <m/>
  </r>
  <r>
    <x v="9"/>
    <s v="DTIC.5.1.2.1.40"/>
    <x v="25"/>
    <s v="Mantenimiento de consumibles de impresora"/>
    <s v="UD"/>
    <n v="1"/>
    <m/>
    <n v="3000000"/>
    <n v="4500000"/>
    <n v="3000000"/>
    <n v="5500000"/>
    <s v="A"/>
    <m/>
    <m/>
    <s v="2.3.9.2.01"/>
    <s v="Útiles  y materiales de escritorio, oficina e informática"/>
    <x v="0"/>
    <x v="1"/>
    <s v="Acción Común"/>
    <m/>
  </r>
  <r>
    <x v="4"/>
    <s v="DPD.2.1.1.2.151"/>
    <x v="26"/>
    <s v="Capacitaciones Infotep"/>
    <s v="UD"/>
    <n v="1"/>
    <m/>
    <n v="0"/>
    <n v="9750000"/>
    <n v="0"/>
    <n v="4750000"/>
    <s v="T1"/>
    <m/>
    <m/>
    <s v="2.2.8.7.04"/>
    <s v="Servicios de capacitación"/>
    <x v="1"/>
    <x v="1"/>
    <s v="Acción Común"/>
    <m/>
  </r>
  <r>
    <x v="4"/>
    <s v="DPD.2.1.1.3.153"/>
    <x v="27"/>
    <s v="Estrategia de comunicación: PE"/>
    <s v="UD"/>
    <n v="1"/>
    <m/>
    <n v="0"/>
    <n v="5000000"/>
    <n v="0"/>
    <n v="10000000"/>
    <s v="T2"/>
    <m/>
    <m/>
    <s v="2.2.9.1.01"/>
    <s v="Otras contrataciones de servicios"/>
    <x v="1"/>
    <x v="3"/>
    <s v="Acción Común"/>
    <m/>
  </r>
  <r>
    <x v="4"/>
    <s v="DPD.6.1.1.2.194"/>
    <x v="28"/>
    <s v="Cultura de servicio "/>
    <s v="UD"/>
    <n v="1"/>
    <m/>
    <n v="0"/>
    <n v="1350000"/>
    <n v="0"/>
    <n v="1350000"/>
    <s v="A"/>
    <m/>
    <m/>
    <s v="2.2.9.1.01"/>
    <s v="Otras contrataciones de servicios"/>
    <x v="1"/>
    <x v="3"/>
    <s v="Acción Común"/>
    <m/>
  </r>
  <r>
    <x v="4"/>
    <s v="DPD.6.1.1.5.202"/>
    <x v="29"/>
    <s v="ISO9001 auditoria de certificación"/>
    <s v="UD"/>
    <n v="1"/>
    <m/>
    <n v="0"/>
    <n v="350000"/>
    <n v="350000"/>
    <n v="350000"/>
    <s v="T1"/>
    <m/>
    <m/>
    <s v="2.2.9.1.01"/>
    <s v="Otras contrataciones de servicios"/>
    <x v="1"/>
    <x v="3"/>
    <s v="Acción Común"/>
    <m/>
  </r>
  <r>
    <x v="4"/>
    <s v="DPD.6.1.1.5.202"/>
    <x v="29"/>
    <s v="Auditoria de seguimiento ISO37000 y 37301"/>
    <s v="UD"/>
    <n v="1"/>
    <m/>
    <n v="270000"/>
    <n v="270000"/>
    <n v="270000"/>
    <n v="270000"/>
    <s v="T3"/>
    <m/>
    <m/>
    <s v="2.2.9.1.01"/>
    <s v="Otras contrataciones de servicios"/>
    <x v="1"/>
    <x v="1"/>
    <s v="Acción Común"/>
    <m/>
  </r>
  <r>
    <x v="3"/>
    <s v="GG.6.1.2.1.65"/>
    <x v="30"/>
    <s v="Pago dietas de los consejeros"/>
    <s v="UD"/>
    <n v="1"/>
    <m/>
    <n v="12000000"/>
    <n v="10000000"/>
    <n v="10000000"/>
    <n v="10000000"/>
    <s v="A"/>
    <m/>
    <m/>
    <s v="2.1.3.1.01"/>
    <s v="Dietas en el país"/>
    <x v="0"/>
    <x v="2"/>
    <n v="6658"/>
    <m/>
  </r>
  <r>
    <x v="3"/>
    <s v="GG.6.1.2.1.212"/>
    <x v="31"/>
    <s v="Mes de la Seguridad Social"/>
    <s v="UD"/>
    <n v="1"/>
    <m/>
    <n v="500000"/>
    <n v="4000000"/>
    <n v="1000000"/>
    <n v="10000000"/>
    <s v="A"/>
    <m/>
    <m/>
    <s v="2.2.9.1.01"/>
    <s v="Otras contrataciones de servicios"/>
    <x v="1"/>
    <x v="1"/>
    <s v="Acción Común"/>
    <m/>
  </r>
  <r>
    <x v="3"/>
    <s v="GG.6.1.2.1.65"/>
    <x v="30"/>
    <s v=" Letreros Institucional"/>
    <s v="UD"/>
    <n v="1"/>
    <m/>
    <n v="500000"/>
    <n v="2500000"/>
    <n v="1000000"/>
    <n v="7000000"/>
    <s v="T2"/>
    <m/>
    <m/>
    <s v="2.2.8.7.06"/>
    <s v="Otros servicios técnicos profesionales"/>
    <x v="1"/>
    <x v="1"/>
    <s v="Acción Común"/>
    <m/>
  </r>
  <r>
    <x v="4"/>
    <s v="DPD.6.1.1.6.18"/>
    <x v="32"/>
    <s v="Actividades en apoyo a la transversalizacion de genero"/>
    <s v="UD"/>
    <n v="1"/>
    <m/>
    <n v="70000"/>
    <n v="0"/>
    <n v="0"/>
    <n v="0"/>
    <s v="A"/>
    <m/>
    <m/>
    <s v="2.2.8.7.06"/>
    <s v="Otros servicios técnicos profesionales"/>
    <x v="1"/>
    <x v="1"/>
    <s v="Acción Común"/>
    <m/>
  </r>
  <r>
    <x v="10"/>
    <s v="DPSVDS.1.1.1.1.103"/>
    <x v="33"/>
    <s v="Eventos generales y contratación de audiovisuales"/>
    <s v="UD"/>
    <n v="1"/>
    <m/>
    <n v="500000"/>
    <n v="500000"/>
    <n v="500000"/>
    <n v="500000"/>
    <s v="T3"/>
    <m/>
    <m/>
    <s v="2.2.8.6.01"/>
    <s v="Eventos generales"/>
    <x v="1"/>
    <x v="1"/>
    <s v="Acción Común"/>
    <m/>
  </r>
  <r>
    <x v="4"/>
    <s v="GG.6.1.2.1.69"/>
    <x v="34"/>
    <s v="Tickets/Hotel/Viaticos"/>
    <s v="UD"/>
    <n v="1"/>
    <m/>
    <n v="300000"/>
    <n v="1500000"/>
    <n v="1500000"/>
    <n v="1500000"/>
    <s v="A"/>
    <m/>
    <m/>
    <s v="2.2.4.1.01"/>
    <s v="Pasajes"/>
    <x v="1"/>
    <x v="1"/>
    <s v="Acción Común"/>
    <m/>
  </r>
  <r>
    <x v="4"/>
    <s v="GG.6.1.2.1.69"/>
    <x v="34"/>
    <s v="Tickets/Hotel/Viaticos"/>
    <s v="UD"/>
    <n v="1"/>
    <m/>
    <n v="500000"/>
    <m/>
    <m/>
    <m/>
    <s v="A"/>
    <m/>
    <m/>
    <s v="2.2.3.1.01"/>
    <s v="Viaticos dentro del pais"/>
    <x v="1"/>
    <x v="0"/>
    <s v="Acción Común"/>
    <m/>
  </r>
  <r>
    <x v="3"/>
    <s v="GG.6.1.2.1.212"/>
    <x v="31"/>
    <s v="Comité de Integridad"/>
    <s v="UD"/>
    <n v="1"/>
    <m/>
    <n v="300000"/>
    <m/>
    <m/>
    <m/>
    <s v="T2"/>
    <m/>
    <m/>
    <s v="2.2.8.6.01"/>
    <s v="Eventos generales"/>
    <x v="1"/>
    <x v="0"/>
    <s v="Acción Común"/>
    <m/>
  </r>
  <r>
    <x v="3"/>
    <s v="GG.6.1.2.1.65"/>
    <x v="30"/>
    <s v="Compensación de vehiculo"/>
    <s v="UD"/>
    <n v="1"/>
    <m/>
    <n v="1540000"/>
    <m/>
    <m/>
    <m/>
    <s v="T2"/>
    <m/>
    <m/>
    <s v="2.1.2.2.04"/>
    <s v="Prima de transporte"/>
    <x v="1"/>
    <x v="0"/>
    <s v="Acción Común"/>
    <m/>
  </r>
  <r>
    <x v="3"/>
    <s v="GG.6.1.2.1.65"/>
    <x v="30"/>
    <s v="Microfonos del CNSS"/>
    <s v="UD"/>
    <n v="1"/>
    <m/>
    <n v="4000000"/>
    <m/>
    <m/>
    <m/>
    <s v="T2"/>
    <m/>
    <m/>
    <s v="2.6.5.5.01"/>
    <s v="Equipo de comunicación, telecomunicaciones y señalamiento"/>
    <x v="1"/>
    <x v="0"/>
    <s v="Acción Común"/>
    <m/>
  </r>
  <r>
    <x v="4"/>
    <s v="DPD.2.1.1.2.151"/>
    <x v="26"/>
    <s v="Graduacion "/>
    <s v="UD"/>
    <n v="2"/>
    <m/>
    <n v="350000"/>
    <m/>
    <m/>
    <m/>
    <s v="T2"/>
    <m/>
    <m/>
    <s v="2.2.8.6.01"/>
    <s v="Eventos generales"/>
    <x v="1"/>
    <x v="1"/>
    <s v="Acción Común"/>
    <m/>
  </r>
  <r>
    <x v="4"/>
    <s v="DPD.2.1.1.2.151"/>
    <x v="26"/>
    <s v="Mascota CNSS"/>
    <s v="UD"/>
    <n v="1"/>
    <m/>
    <n v="200000"/>
    <m/>
    <m/>
    <m/>
    <s v="T2"/>
    <m/>
    <m/>
    <s v="2.3.2.3.01"/>
    <s v="Prendas de vestir"/>
    <x v="1"/>
    <x v="1"/>
    <s v="Acción Común"/>
    <m/>
  </r>
  <r>
    <x v="4"/>
    <s v="DPD.2.1.1.2.151"/>
    <x v="26"/>
    <s v="Ruta Educativa"/>
    <s v="UD"/>
    <n v="1"/>
    <m/>
    <n v="150000"/>
    <m/>
    <m/>
    <m/>
    <s v="T2"/>
    <m/>
    <m/>
    <s v="2.2.2.2.01"/>
    <s v="Impresión, encuadernación y rotulación"/>
    <x v="1"/>
    <x v="1"/>
    <s v="Acción Común"/>
    <m/>
  </r>
  <r>
    <x v="4"/>
    <s v="DPD.5.1.1.1.38"/>
    <x v="12"/>
    <s v="Lanzamiento Repo"/>
    <s v="UD"/>
    <n v="1"/>
    <m/>
    <n v="250000"/>
    <m/>
    <m/>
    <m/>
    <s v="T1"/>
    <m/>
    <m/>
    <s v="2.2.8.6.01"/>
    <s v="Eventos generales"/>
    <x v="1"/>
    <x v="1"/>
    <s v="Acción Común"/>
    <m/>
  </r>
  <r>
    <x v="4"/>
    <s v="DPD.6.1.1.5.202"/>
    <x v="29"/>
    <s v="Plan de Comunicaciones ISO"/>
    <s v="UD"/>
    <n v="1"/>
    <m/>
    <n v="100000"/>
    <m/>
    <m/>
    <m/>
    <s v="T2"/>
    <m/>
    <m/>
    <s v="2.2.2.1.01"/>
    <s v="Publicidad y propaganda"/>
    <x v="1"/>
    <x v="1"/>
    <s v="Acción Común"/>
    <m/>
  </r>
  <r>
    <x v="4"/>
    <s v="DPD.6.1.1.5.202"/>
    <x v="29"/>
    <s v="Acuerdo Indocal"/>
    <s v="UD"/>
    <n v="1"/>
    <m/>
    <n v="100000"/>
    <m/>
    <m/>
    <m/>
    <s v="T2"/>
    <m/>
    <m/>
    <s v="2.4.1.6.05"/>
    <s v="Transferencias corrientes ocasionales a asociaciones sin fines de lucro"/>
    <x v="1"/>
    <x v="0"/>
    <s v="Acción Común"/>
    <m/>
  </r>
  <r>
    <x v="4"/>
    <s v="DPD.6.1.1.5.202"/>
    <x v="29"/>
    <s v="Semana de la Calidad"/>
    <s v="UD"/>
    <n v="1"/>
    <m/>
    <n v="500000"/>
    <m/>
    <m/>
    <m/>
    <s v="T2"/>
    <m/>
    <m/>
    <s v="2.2.8.6.01"/>
    <s v="Eventos generales"/>
    <x v="1"/>
    <x v="1"/>
    <s v="Acción Común"/>
    <m/>
  </r>
  <r>
    <x v="4"/>
    <s v="DPD.6.1.2.3.10"/>
    <x v="10"/>
    <s v="Placas de reconocimiento operativo"/>
    <s v="UD"/>
    <n v="1"/>
    <m/>
    <n v="70000"/>
    <m/>
    <m/>
    <m/>
    <s v="T4"/>
    <m/>
    <m/>
    <s v="2.3.9.8.01"/>
    <s v="Otros repuestos y accesorios menores"/>
    <x v="1"/>
    <x v="1"/>
    <s v="Acción Común"/>
    <m/>
  </r>
  <r>
    <x v="0"/>
    <s v="DADM.6.1.2.1.136"/>
    <x v="0"/>
    <s v="Facturas de servicios "/>
    <s v="UD"/>
    <n v="1"/>
    <m/>
    <n v="18000000"/>
    <n v="18000000"/>
    <n v="18000000"/>
    <n v="18000000"/>
    <s v="A"/>
    <m/>
    <m/>
    <s v="2.2.5.1.01"/>
    <s v="Alquileres y rentas de edificaciones y locales"/>
    <x v="0"/>
    <x v="1"/>
    <s v="Acción Común"/>
    <m/>
  </r>
  <r>
    <x v="0"/>
    <s v="DADM.6.1.2.1.136"/>
    <x v="0"/>
    <m/>
    <s v="UD"/>
    <n v="1"/>
    <m/>
    <n v="200000"/>
    <n v="300000"/>
    <n v="300000"/>
    <n v="300000"/>
    <s v="A"/>
    <m/>
    <m/>
    <s v="2.3.9.5.01"/>
    <s v="Útiles de cocina y comedor"/>
    <x v="0"/>
    <x v="1"/>
    <s v="Acción Común"/>
    <m/>
  </r>
  <r>
    <x v="2"/>
    <s v="DEMD.6.1.2.1.121"/>
    <x v="4"/>
    <s v="Pago a comisionados médicos"/>
    <s v="UD"/>
    <n v="1"/>
    <m/>
    <n v="20000000"/>
    <n v="30000000"/>
    <n v="20000000"/>
    <n v="36000000"/>
    <s v="A"/>
    <m/>
    <n v="85101706"/>
    <s v="2.2.8.7.06"/>
    <s v="Otros servicios técnicos profesionales"/>
    <x v="0"/>
    <x v="1"/>
    <n v="6710"/>
    <m/>
  </r>
  <r>
    <x v="7"/>
    <s v="DRRHH.6.1.2.1.100"/>
    <x v="23"/>
    <s v="Día del padre, madre, secretaria, del hombres, de la mujer, fin de año"/>
    <s v="UD"/>
    <n v="1"/>
    <m/>
    <n v="500000"/>
    <n v="1500000"/>
    <n v="1000000"/>
    <n v="1500000"/>
    <s v="A"/>
    <m/>
    <m/>
    <s v="2.3.1.1.01"/>
    <s v="Alimentos y bebidas para personas"/>
    <x v="1"/>
    <x v="1"/>
    <s v="Acción Común"/>
    <m/>
  </r>
  <r>
    <x v="9"/>
    <s v="DTIC.5.1.2.1.40"/>
    <x v="25"/>
    <s v="Licencias informáticas"/>
    <s v="UD"/>
    <n v="1"/>
    <m/>
    <n v="11800000"/>
    <n v="12300000"/>
    <n v="12300000"/>
    <n v="12300000"/>
    <s v="A"/>
    <m/>
    <m/>
    <s v="2.2.8.7.05"/>
    <s v="Servicios de informática y sistemas computarizados"/>
    <x v="1"/>
    <x v="1"/>
    <s v="Acción Común"/>
    <m/>
  </r>
  <r>
    <x v="3"/>
    <s v="GG.6.1.2.1.65"/>
    <x v="30"/>
    <s v="Proyecto Digitalizacion CNSS"/>
    <s v="UD"/>
    <n v="1"/>
    <m/>
    <n v="0"/>
    <m/>
    <m/>
    <m/>
    <s v="T2"/>
    <m/>
    <m/>
    <s v="2.2.8.7.06"/>
    <s v="Otros servicios técnicos profesionales"/>
    <x v="1"/>
    <x v="3"/>
    <s v="Acción Común"/>
    <m/>
  </r>
  <r>
    <x v="11"/>
    <s v="CG.4.1.1.1.109"/>
    <x v="35"/>
    <s v="Laptops"/>
    <s v="UD"/>
    <n v="5"/>
    <m/>
    <n v="150000"/>
    <n v="700000"/>
    <n v="0"/>
    <n v="700000"/>
    <s v="T2"/>
    <m/>
    <m/>
    <s v="2.6.1.3.01"/>
    <s v="Computadora Portátil"/>
    <x v="1"/>
    <x v="1"/>
    <s v="Acción Común"/>
    <m/>
  </r>
  <r>
    <x v="0"/>
    <s v="DADM.6.1.2.1.136"/>
    <x v="0"/>
    <m/>
    <s v="UD"/>
    <n v="1"/>
    <m/>
    <n v="500000"/>
    <n v="200000"/>
    <n v="200000"/>
    <n v="200000"/>
    <s v="A"/>
    <m/>
    <m/>
    <s v="2.6.1.1.01"/>
    <s v="Muebles, equipos de oficina y estantería"/>
    <x v="1"/>
    <x v="1"/>
    <s v="Acción Común"/>
    <m/>
  </r>
  <r>
    <x v="0"/>
    <s v="DADM.6.1.2.1.136"/>
    <x v="0"/>
    <m/>
    <s v="UD"/>
    <n v="1"/>
    <m/>
    <n v="500000"/>
    <n v="100000"/>
    <n v="100000"/>
    <n v="100000"/>
    <s v="A"/>
    <m/>
    <m/>
    <s v="2.6.1.4.01"/>
    <s v="Electrodomésticos"/>
    <x v="1"/>
    <x v="1"/>
    <s v="Acción Común"/>
    <m/>
  </r>
  <r>
    <x v="1"/>
    <s v="DCOM.6.1.2.1.20"/>
    <x v="2"/>
    <s v="Publicidad en periódicos de circulación nacional"/>
    <s v="UD"/>
    <n v="1"/>
    <m/>
    <n v="2500000"/>
    <n v="2500000"/>
    <n v="2500000"/>
    <n v="5500000"/>
    <s v="A"/>
    <m/>
    <s v="Publicidad en Periódico"/>
    <s v="2.2.2.1.01"/>
    <s v="Publicidad y propaganda"/>
    <x v="0"/>
    <x v="1"/>
    <s v="Acción Común"/>
    <m/>
  </r>
  <r>
    <x v="3"/>
    <s v="GG.6.1.2.1.65"/>
    <x v="30"/>
    <s v="Pago Edificio SFM"/>
    <s v="UD"/>
    <n v="1"/>
    <m/>
    <n v="14740000"/>
    <m/>
    <m/>
    <m/>
    <s v="T2"/>
    <m/>
    <m/>
    <s v="2.6.9.2.01"/>
    <s v="Edificios no residenciales"/>
    <x v="1"/>
    <x v="0"/>
    <s v="Acción Común"/>
    <m/>
  </r>
  <r>
    <x v="12"/>
    <m/>
    <x v="36"/>
    <m/>
    <m/>
    <m/>
    <m/>
    <m/>
    <m/>
    <m/>
    <m/>
    <m/>
    <m/>
    <m/>
    <m/>
    <m/>
    <x v="2"/>
    <x v="4"/>
    <m/>
    <m/>
  </r>
</pivotCacheRecords>
</file>

<file path=xl/pivotCache/pivotCacheRecords7.xml><?xml version="1.0" encoding="utf-8"?>
<pivotCacheRecords xmlns="http://schemas.openxmlformats.org/spreadsheetml/2006/main" xmlns:r="http://schemas.openxmlformats.org/officeDocument/2006/relationships" count="112">
  <r>
    <x v="0"/>
    <x v="0"/>
    <s v="2.1.1.1.01"/>
    <s v="Sueldos empleados fijos"/>
    <n v="88000000"/>
    <n v="88000000"/>
    <n v="88000000"/>
    <n v="88000000"/>
  </r>
  <r>
    <x v="0"/>
    <x v="0"/>
    <s v="2.1.1.2.05"/>
    <s v="Periodo probatorio de ingreso a carrera"/>
    <n v="260000"/>
    <n v="260000"/>
    <n v="260000"/>
    <n v="260000"/>
  </r>
  <r>
    <x v="0"/>
    <x v="0"/>
    <s v="2.1.1.2.08"/>
    <s v="Empleados temporales"/>
    <n v="83800000"/>
    <n v="83800000"/>
    <n v="83800000"/>
    <n v="83800000"/>
  </r>
  <r>
    <x v="0"/>
    <x v="0"/>
    <s v="2.1.1.2.09"/>
    <s v="Personal de carácter eventual"/>
    <n v="1000000"/>
    <n v="1000000"/>
    <n v="1480000"/>
    <n v="1480000"/>
  </r>
  <r>
    <x v="0"/>
    <x v="0"/>
    <s v="2.1.1.2.11"/>
    <s v="Interinato"/>
    <n v="1750000"/>
    <n v="1750000"/>
    <n v="1750000"/>
    <n v="1750000"/>
  </r>
  <r>
    <x v="0"/>
    <x v="0"/>
    <s v="2.1.1.4.01"/>
    <s v="Sueldo Anual No. 13"/>
    <n v="15267500"/>
    <n v="15267500"/>
    <n v="15267500"/>
    <n v="15267500"/>
  </r>
  <r>
    <x v="0"/>
    <x v="0"/>
    <s v="2.1.1.5.01"/>
    <s v="Prestaciones económicas"/>
    <n v="5000000"/>
    <n v="300000"/>
    <n v="300000"/>
    <n v="300000"/>
  </r>
  <r>
    <x v="0"/>
    <x v="0"/>
    <s v="2.1.1.5.04"/>
    <s v="Proporción de vacaciones no disfrutadas"/>
    <n v="300000"/>
    <n v="300000"/>
    <n v="300000"/>
    <n v="300000"/>
  </r>
  <r>
    <x v="1"/>
    <x v="0"/>
    <s v="2.1.2.2.01"/>
    <s v="Compensación por gastos de alimentación"/>
    <n v="320000"/>
    <n v="320000"/>
    <n v="320000"/>
    <n v="320000"/>
  </r>
  <r>
    <x v="1"/>
    <x v="0"/>
    <s v="2.1.2.2.03"/>
    <s v="Pago de horas extraordinarias"/>
    <n v="350000"/>
    <n v="350000"/>
    <n v="350000"/>
    <n v="350000"/>
  </r>
  <r>
    <x v="1"/>
    <x v="0"/>
    <s v="2.1.2.2.04"/>
    <s v="Prima de transporte"/>
    <n v="1820000"/>
    <n v="280000"/>
    <n v="280000"/>
    <n v="280000"/>
  </r>
  <r>
    <x v="1"/>
    <x v="0"/>
    <s v="2.1.2.2.05"/>
    <s v="Compensación servicios de seguridad"/>
    <n v="8400000"/>
    <n v="8400000"/>
    <n v="8400000"/>
    <n v="8400000"/>
  </r>
  <r>
    <x v="1"/>
    <x v="0"/>
    <s v="2.1.2.2.06"/>
    <s v="Incentivo por Rendimiento Individual"/>
    <n v="15267500"/>
    <n v="15267500"/>
    <n v="15267500"/>
    <n v="15267500"/>
  </r>
  <r>
    <x v="1"/>
    <x v="0"/>
    <s v="2.1.2.2.09"/>
    <s v="Bono por desempeño a servidores de carrera"/>
    <n v="440000"/>
    <n v="440000"/>
    <n v="440000"/>
    <n v="440000"/>
  </r>
  <r>
    <x v="1"/>
    <x v="0"/>
    <s v="2.1.2.2.10"/>
    <s v="Compensación por cumplimiento de indicadores del MAP"/>
    <n v="14598500"/>
    <n v="14598500"/>
    <n v="14598500"/>
    <n v="14598500"/>
  </r>
  <r>
    <x v="2"/>
    <x v="0"/>
    <s v="2.1.3.1.01"/>
    <s v="Dietas en el país"/>
    <n v="12000000"/>
    <n v="10000000"/>
    <n v="10000000"/>
    <n v="10000000"/>
  </r>
  <r>
    <x v="3"/>
    <x v="0"/>
    <s v="2.1.4.2.02"/>
    <s v="Gratificaciones por pasantías"/>
    <n v="150000"/>
    <n v="150000"/>
    <n v="150000"/>
    <n v="150000"/>
  </r>
  <r>
    <x v="4"/>
    <x v="0"/>
    <s v="2.1.5.1.01"/>
    <s v="Contribuciones al seguro de salud"/>
    <n v="12600000"/>
    <n v="12600000"/>
    <n v="12600000"/>
    <n v="12600000"/>
  </r>
  <r>
    <x v="4"/>
    <x v="0"/>
    <s v="2.1.5.2.01"/>
    <s v="Contribuciones al seguro de pensiones"/>
    <n v="12900000"/>
    <n v="12900000"/>
    <n v="12900000"/>
    <n v="12900000"/>
  </r>
  <r>
    <x v="4"/>
    <x v="0"/>
    <s v="2.1.5.3.01"/>
    <s v="Contribuciones al seguro de riesgo laboral"/>
    <n v="1600000"/>
    <n v="1600000"/>
    <n v="1600000"/>
    <n v="1600000"/>
  </r>
  <r>
    <x v="5"/>
    <x v="1"/>
    <s v="2.2.1.3.01"/>
    <s v="Teléfono local"/>
    <n v="2300000"/>
    <n v="2300000"/>
    <n v="2300000"/>
    <n v="2300000"/>
  </r>
  <r>
    <x v="5"/>
    <x v="1"/>
    <s v="2.2.1.4.01"/>
    <s v="Telefax y correos"/>
    <n v="30000"/>
    <n v="18000"/>
    <n v="18000"/>
    <n v="18000"/>
  </r>
  <r>
    <x v="5"/>
    <x v="1"/>
    <s v="2.2.1.5.01"/>
    <s v="Servicio de internet y televisión por cable"/>
    <n v="4380000"/>
    <n v="4380000"/>
    <n v="4380000"/>
    <n v="4380000"/>
  </r>
  <r>
    <x v="5"/>
    <x v="1"/>
    <s v="2.2.1.6.01"/>
    <s v="Energía eléctrica"/>
    <n v="7000000"/>
    <n v="9400000"/>
    <n v="9400000"/>
    <n v="9400000"/>
  </r>
  <r>
    <x v="5"/>
    <x v="1"/>
    <s v="2.2.1.7.01"/>
    <s v="Agua"/>
    <n v="157000"/>
    <n v="157000"/>
    <n v="157000"/>
    <n v="157000"/>
  </r>
  <r>
    <x v="5"/>
    <x v="1"/>
    <s v="2.2.1.8.01"/>
    <s v="Recolección de residuos"/>
    <n v="155000"/>
    <n v="150000"/>
    <n v="150000"/>
    <n v="150000"/>
  </r>
  <r>
    <x v="6"/>
    <x v="1"/>
    <s v="2.2.2.1.01"/>
    <s v="Publicidad y propaganda"/>
    <n v="5800000"/>
    <n v="3600000"/>
    <n v="4100000"/>
    <n v="8000000"/>
  </r>
  <r>
    <x v="6"/>
    <x v="1"/>
    <s v="2.2.2.1.02"/>
    <s v="Promoción y patrocinio"/>
    <n v="300000"/>
    <n v="200000"/>
    <n v="1000000"/>
    <n v="1000000"/>
  </r>
  <r>
    <x v="6"/>
    <x v="1"/>
    <s v="2.2.2.1.03"/>
    <s v="Publicaciones de avisos oficiales"/>
    <n v="0"/>
    <n v="0"/>
    <n v="0"/>
    <n v="0"/>
  </r>
  <r>
    <x v="6"/>
    <x v="1"/>
    <s v="2.2.2.2.01"/>
    <s v="Impresión, encuadernación y rotulación"/>
    <n v="1150000"/>
    <n v="500000"/>
    <n v="1000000"/>
    <n v="1100000"/>
  </r>
  <r>
    <x v="6"/>
    <x v="1"/>
    <s v="2.2.3.1.01"/>
    <s v="Viáticos dentro del país"/>
    <n v="1050000"/>
    <n v="450000"/>
    <n v="450000"/>
    <n v="492000"/>
  </r>
  <r>
    <x v="7"/>
    <x v="1"/>
    <s v="2.2.3.2.01"/>
    <s v="Viáticos fuera del país"/>
    <n v="0"/>
    <n v="0"/>
    <n v="2000000"/>
    <n v="2002800"/>
  </r>
  <r>
    <x v="8"/>
    <x v="1"/>
    <s v="2.2.4.1.01"/>
    <s v="Pasajes y gastos de transporte"/>
    <n v="500000"/>
    <n v="1700000"/>
    <n v="3700000"/>
    <n v="4200000"/>
  </r>
  <r>
    <x v="8"/>
    <x v="1"/>
    <s v="2.2.4.3.01"/>
    <s v="Almacenaje"/>
    <n v="800000"/>
    <n v="700000"/>
    <n v="700000"/>
    <n v="700000"/>
  </r>
  <r>
    <x v="8"/>
    <x v="1"/>
    <s v="2.2.4.4.01"/>
    <s v="Peaje"/>
    <n v="10000"/>
    <n v="0"/>
    <n v="150000"/>
    <n v="150000"/>
  </r>
  <r>
    <x v="9"/>
    <x v="1"/>
    <s v="2.2.5.1.01"/>
    <s v="Alquileres y rentas de edificaciones y locales"/>
    <n v="18000000"/>
    <n v="18000000"/>
    <n v="18000000"/>
    <n v="18000000"/>
  </r>
  <r>
    <x v="9"/>
    <x v="1"/>
    <s v="2.2.5.1.02"/>
    <s v="Hospedaje"/>
    <n v="237770"/>
    <n v="500000"/>
    <n v="500000"/>
    <n v="500000"/>
  </r>
  <r>
    <x v="9"/>
    <x v="1"/>
    <s v="2.2.5.4.01"/>
    <s v="Alquileres de equipos de transporte, tracción y elevación"/>
    <n v="100000"/>
    <n v="100000"/>
    <n v="100000"/>
    <n v="100000"/>
  </r>
  <r>
    <x v="9"/>
    <x v="1"/>
    <s v="2.2.5.8.01"/>
    <s v="Otros alquileres y arrendamientos por derechos de usos"/>
    <n v="100000"/>
    <n v="100000"/>
    <n v="250000"/>
    <n v="250000"/>
  </r>
  <r>
    <x v="9"/>
    <x v="1"/>
    <s v="2.2.5.9.01"/>
    <s v="Licencias Informáticas"/>
    <n v="0"/>
    <n v="0"/>
    <n v="0"/>
    <n v="165000"/>
  </r>
  <r>
    <x v="9"/>
    <x v="1"/>
    <s v="2.2.6.1.01"/>
    <s v="Seguro de bienes inmuebles e infraestructura"/>
    <n v="2500000"/>
    <n v="3000000"/>
    <n v="3000000"/>
    <n v="3000000"/>
  </r>
  <r>
    <x v="10"/>
    <x v="1"/>
    <s v="2.2.6.2.01"/>
    <s v="Seguro de bienes muebles"/>
    <n v="1400000"/>
    <n v="1500000"/>
    <n v="1500000"/>
    <n v="1500000"/>
  </r>
  <r>
    <x v="10"/>
    <x v="1"/>
    <s v="2.2.6.3.01"/>
    <s v="Seguros de personas"/>
    <n v="4500000"/>
    <n v="4200000"/>
    <n v="4200000"/>
    <n v="4200000"/>
  </r>
  <r>
    <x v="11"/>
    <x v="1"/>
    <s v="2.2.7.1.01"/>
    <s v="Reparaciones y mantenimientos menores en edificaciones"/>
    <n v="1500000"/>
    <n v="500000"/>
    <n v="500000"/>
    <n v="500000"/>
  </r>
  <r>
    <x v="11"/>
    <x v="1"/>
    <s v="2.2.7.1.02"/>
    <s v="Mantenimientos y reparaciones especiales"/>
    <n v="0"/>
    <n v="0"/>
    <n v="0"/>
    <n v="0"/>
  </r>
  <r>
    <x v="11"/>
    <x v="1"/>
    <s v="2.2.7.1.06"/>
    <s v="Mantenimiento y reparación de instalaciones eléctricas"/>
    <n v="500000"/>
    <n v="600000"/>
    <n v="3500000"/>
    <n v="3500000"/>
  </r>
  <r>
    <x v="11"/>
    <x v="1"/>
    <s v="2.2.7.1.07"/>
    <s v="Mantenimiento, reparación, servicios de pintura y sus derivados"/>
    <n v="10000"/>
    <n v="50000"/>
    <n v="300000"/>
    <n v="300000"/>
  </r>
  <r>
    <x v="11"/>
    <x v="1"/>
    <s v="2.2.7.2.01"/>
    <s v="Mantenimiento y reparación de mobiliarios y equipos de oficina"/>
    <n v="0"/>
    <n v="0"/>
    <n v="0"/>
    <n v="0"/>
  </r>
  <r>
    <x v="11"/>
    <x v="1"/>
    <s v="2.2.7.2.02"/>
    <s v="Mantenimiento y reparación de equipos tecnología e información"/>
    <n v="0"/>
    <n v="0"/>
    <n v="0"/>
    <n v="0"/>
  </r>
  <r>
    <x v="11"/>
    <x v="1"/>
    <s v="2.2.7.2.05"/>
    <s v="Mantenimiento y reparación de equipo de comunicación y audiovisuales"/>
    <n v="0"/>
    <n v="0"/>
    <n v="0"/>
    <n v="0"/>
  </r>
  <r>
    <x v="11"/>
    <x v="1"/>
    <s v="2.2.7.2.06"/>
    <s v="Mantenimiento y reparación de equipos de transporte, tracción y elevación"/>
    <n v="2500000"/>
    <n v="1500000"/>
    <n v="1500000"/>
    <n v="1500000"/>
  </r>
  <r>
    <x v="11"/>
    <x v="1"/>
    <s v="2.2.7.2.07"/>
    <s v="Mantenimiento y reparación de equipos industriales y producción"/>
    <n v="0"/>
    <n v="0"/>
    <n v="0"/>
    <n v="0"/>
  </r>
  <r>
    <x v="11"/>
    <x v="1"/>
    <s v="2.2.7.2.08"/>
    <s v="Servicios de mantenimiento, reparación, desmonte e instalación"/>
    <n v="700000"/>
    <n v="200000"/>
    <n v="100000"/>
    <n v="200000"/>
  </r>
  <r>
    <x v="12"/>
    <x v="1"/>
    <s v="2.2.8.2.01"/>
    <s v="Comisiones y gastos"/>
    <n v="15000"/>
    <n v="15000"/>
    <n v="15000"/>
    <n v="15000"/>
  </r>
  <r>
    <x v="12"/>
    <x v="1"/>
    <s v="2.2.8.5.01"/>
    <s v="Fumigación"/>
    <n v="200000"/>
    <n v="200000"/>
    <n v="200000"/>
    <n v="200000"/>
  </r>
  <r>
    <x v="12"/>
    <x v="1"/>
    <s v="2.2.8.5.02"/>
    <s v="Lavandería"/>
    <n v="100000"/>
    <n v="130000"/>
    <n v="100000"/>
    <n v="130000"/>
  </r>
  <r>
    <x v="12"/>
    <x v="1"/>
    <s v="2.2.8.5.03"/>
    <s v="Limpieza e higiene"/>
    <n v="1000000"/>
    <n v="3300000"/>
    <n v="3300000"/>
    <n v="3300000"/>
  </r>
  <r>
    <x v="12"/>
    <x v="1"/>
    <s v="2.2.8.6.01"/>
    <s v="Eventos generales"/>
    <n v="2900000"/>
    <n v="1000000"/>
    <n v="2000000"/>
    <n v="3000000"/>
  </r>
  <r>
    <x v="12"/>
    <x v="1"/>
    <s v="2.2.8.6.02"/>
    <s v="Festividades"/>
    <n v="0"/>
    <n v="0"/>
    <n v="0"/>
    <n v="0"/>
  </r>
  <r>
    <x v="12"/>
    <x v="1"/>
    <s v="2.2.8.7.01"/>
    <s v="Servicios técnicos y profesionales"/>
    <n v="0"/>
    <m/>
    <m/>
    <m/>
  </r>
  <r>
    <x v="12"/>
    <x v="1"/>
    <s v="2.2.8.7.02"/>
    <s v="Servicios jurídicos"/>
    <n v="300000"/>
    <n v="850000"/>
    <n v="850000"/>
    <n v="850000"/>
  </r>
  <r>
    <x v="12"/>
    <x v="1"/>
    <s v="2.2.8.7.04"/>
    <s v="Servicios de capacitación"/>
    <n v="590000"/>
    <n v="1180000"/>
    <n v="11730000"/>
    <n v="8710000"/>
  </r>
  <r>
    <x v="12"/>
    <x v="1"/>
    <s v="2.2.8.7.05"/>
    <s v="Servicios de informática y sistemas computarizados"/>
    <n v="11800000"/>
    <n v="12300000"/>
    <n v="12300000"/>
    <n v="12300000"/>
  </r>
  <r>
    <x v="12"/>
    <x v="1"/>
    <s v="2.2.8.7.06"/>
    <s v="Otros servicios técnicos profesionales"/>
    <n v="21470000"/>
    <n v="21400000"/>
    <n v="35200000"/>
    <n v="46700000"/>
  </r>
  <r>
    <x v="12"/>
    <x v="1"/>
    <s v="2.2.8.8.01"/>
    <s v="Impuestos"/>
    <n v="50000"/>
    <n v="50000"/>
    <n v="50000"/>
    <n v="50000"/>
  </r>
  <r>
    <x v="13"/>
    <x v="1"/>
    <s v="2.2.9.1.01"/>
    <s v="Otras contrataciones de servicios"/>
    <n v="970000"/>
    <n v="1620000"/>
    <n v="11170000"/>
    <n v="22280000"/>
  </r>
  <r>
    <x v="13"/>
    <x v="1"/>
    <s v="2.2.9.2.01"/>
    <s v="Servicios de alimentación"/>
    <n v="8000000"/>
    <n v="7000000"/>
    <n v="7800000"/>
    <n v="7800000"/>
  </r>
  <r>
    <x v="13"/>
    <x v="1"/>
    <s v="2.2.9.2.03"/>
    <s v="Servicios de Catering"/>
    <n v="2000000"/>
    <n v="1200000"/>
    <n v="1500000"/>
    <n v="2572000"/>
  </r>
  <r>
    <x v="14"/>
    <x v="2"/>
    <s v="2.3.1.1.01"/>
    <s v="Alimentos y bebidas para personas"/>
    <n v="500000"/>
    <n v="1000000"/>
    <n v="1500000"/>
    <n v="1500000"/>
  </r>
  <r>
    <x v="14"/>
    <x v="2"/>
    <s v="2.3.1.3.03"/>
    <s v="Productos forestales"/>
    <n v="300000"/>
    <n v="100000"/>
    <n v="250000"/>
    <n v="250000"/>
  </r>
  <r>
    <x v="15"/>
    <x v="2"/>
    <s v="2.3.2.2.01"/>
    <s v="Acabados textiles"/>
    <n v="100000"/>
    <n v="60000"/>
    <n v="60000"/>
    <n v="60000"/>
  </r>
  <r>
    <x v="15"/>
    <x v="2"/>
    <s v="2.3.2.3.01"/>
    <s v="Prendas y accesorios de vestir"/>
    <n v="500000"/>
    <n v="300000"/>
    <n v="300000"/>
    <n v="300000"/>
  </r>
  <r>
    <x v="16"/>
    <x v="2"/>
    <s v="2.3.3.1.01"/>
    <s v="Papel de escritorio"/>
    <n v="0"/>
    <n v="0"/>
    <n v="0"/>
    <n v="0"/>
  </r>
  <r>
    <x v="16"/>
    <x v="2"/>
    <s v="2.3.3.2.01"/>
    <s v="Papel y cartón"/>
    <n v="3000000"/>
    <n v="3000000"/>
    <n v="2000000"/>
    <n v="3000000"/>
  </r>
  <r>
    <x v="16"/>
    <x v="2"/>
    <s v="2.3.3.4.01"/>
    <s v="Libros, revistas y periódicos"/>
    <n v="100000"/>
    <n v="100000"/>
    <n v="100000"/>
    <n v="100000"/>
  </r>
  <r>
    <x v="17"/>
    <x v="2"/>
    <s v="2.3.4.1.01"/>
    <s v="Productos medicinales para uso humano"/>
    <n v="30000"/>
    <n v="30000"/>
    <n v="30000"/>
    <n v="30000"/>
  </r>
  <r>
    <x v="18"/>
    <x v="2"/>
    <s v="2.3.5.3.01"/>
    <s v="Llantas y neumáticos"/>
    <n v="300000"/>
    <n v="300000"/>
    <n v="300000"/>
    <n v="300000"/>
  </r>
  <r>
    <x v="19"/>
    <x v="2"/>
    <s v="2.3.6.3.04"/>
    <s v="Herramientas menores"/>
    <n v="200000"/>
    <n v="200000"/>
    <n v="200000"/>
    <n v="200000"/>
  </r>
  <r>
    <x v="19"/>
    <x v="2"/>
    <s v="2.3.6.3.06"/>
    <s v="Productos metálicos"/>
    <n v="80000"/>
    <n v="200000"/>
    <n v="200000"/>
    <n v="200000"/>
  </r>
  <r>
    <x v="20"/>
    <x v="2"/>
    <s v="2.3.7.1.01"/>
    <s v="Gasolina"/>
    <n v="8000000"/>
    <n v="8000000"/>
    <n v="8000000"/>
    <n v="8000000"/>
  </r>
  <r>
    <x v="20"/>
    <x v="2"/>
    <s v="2.3.7.1.02"/>
    <s v="Gasoil"/>
    <n v="350000"/>
    <n v="350000"/>
    <n v="350000"/>
    <n v="350000"/>
  </r>
  <r>
    <x v="20"/>
    <x v="2"/>
    <s v="2.3.7.2.03"/>
    <s v="Productos químicos de uso personal y de laboratorios"/>
    <n v="0"/>
    <n v="0"/>
    <n v="0"/>
    <n v="0"/>
  </r>
  <r>
    <x v="20"/>
    <x v="2"/>
    <s v="2.3.7.2.06"/>
    <s v="Pinturas, lacas, barnices, diluyentes y absorbentes para pinturas"/>
    <n v="100000"/>
    <n v="150000"/>
    <n v="150000"/>
    <n v="150000"/>
  </r>
  <r>
    <x v="20"/>
    <x v="2"/>
    <s v="2.3.7.2.99"/>
    <s v="Otros productos químicos y conexos"/>
    <n v="100000"/>
    <n v="100000"/>
    <n v="100000"/>
    <n v="100000"/>
  </r>
  <r>
    <x v="21"/>
    <x v="2"/>
    <s v="2.3.9.1.01"/>
    <s v="Útiles y materiales de limpieza e higiene"/>
    <n v="1500000"/>
    <n v="800000"/>
    <n v="800000"/>
    <n v="1200000"/>
  </r>
  <r>
    <x v="21"/>
    <x v="2"/>
    <s v="2.3.9.2.01"/>
    <s v="Útiles  y materiales de escritorio, oficina e informática"/>
    <n v="6200000"/>
    <n v="3800000"/>
    <n v="5300000"/>
    <n v="6300000"/>
  </r>
  <r>
    <x v="21"/>
    <x v="2"/>
    <s v="2.3.9.3.01"/>
    <s v="Útiles menores médico, quirúrgicos o de laboratorio"/>
    <n v="450000"/>
    <n v="450000"/>
    <n v="450000"/>
    <n v="450000"/>
  </r>
  <r>
    <x v="21"/>
    <x v="2"/>
    <s v="2.3.9.5.01"/>
    <s v="Útiles de cocina y comedor"/>
    <n v="400000"/>
    <n v="500000"/>
    <n v="800000"/>
    <n v="800000"/>
  </r>
  <r>
    <x v="21"/>
    <x v="2"/>
    <s v="2.3.9.6.01"/>
    <s v="Productos eléctricos y afines"/>
    <n v="1500000"/>
    <n v="1500000"/>
    <n v="1500000"/>
    <n v="1500000"/>
  </r>
  <r>
    <x v="21"/>
    <x v="2"/>
    <s v="2.3.9.8.01"/>
    <s v="Repuestos"/>
    <n v="130000"/>
    <n v="60000"/>
    <n v="60000"/>
    <n v="60000"/>
  </r>
  <r>
    <x v="21"/>
    <x v="2"/>
    <s v="2.3.9.8.02"/>
    <s v="Accesorios"/>
    <n v="150000"/>
    <n v="150000"/>
    <n v="150000"/>
    <n v="150000"/>
  </r>
  <r>
    <x v="21"/>
    <x v="2"/>
    <s v="2.3.9.9.01"/>
    <s v="Productos y Utiles Varios  n.i.p"/>
    <n v="221730"/>
    <n v="50000"/>
    <n v="50000"/>
    <n v="50000"/>
  </r>
  <r>
    <x v="21"/>
    <x v="2"/>
    <s v="2.3.9.9.04"/>
    <s v="Productos y útiles de defensa y seguridad"/>
    <n v="150000"/>
    <n v="100000"/>
    <n v="100000"/>
    <n v="100000"/>
  </r>
  <r>
    <x v="21"/>
    <x v="2"/>
    <s v="2.3.9.9.05"/>
    <s v="Productos y útiles diversos"/>
    <n v="700000"/>
    <n v="200000"/>
    <n v="100000"/>
    <n v="200000"/>
  </r>
  <r>
    <x v="22"/>
    <x v="3"/>
    <s v="2.4.1.2.02"/>
    <s v="Ayudas y donaciones ocasionales a hogares y personas"/>
    <n v="0"/>
    <n v="0"/>
    <n v="0"/>
    <n v="0"/>
  </r>
  <r>
    <x v="22"/>
    <x v="3"/>
    <s v="2.4.1.6.05"/>
    <s v="Transferencias corrientes ocasionales a asociaciones sin fines de lucro"/>
    <n v="600000"/>
    <n v="500000"/>
    <n v="500000"/>
    <n v="800000"/>
  </r>
  <r>
    <x v="23"/>
    <x v="3"/>
    <s v="2.4.7.2.01"/>
    <s v="Transferencias corrientes a Organismos Internacionales"/>
    <n v="2700000"/>
    <n v="2700000"/>
    <n v="2700000"/>
    <n v="2700000"/>
  </r>
  <r>
    <x v="24"/>
    <x v="4"/>
    <s v="2.6.1.1.01"/>
    <s v="Muebles, equipos de oficina y estantería"/>
    <n v="500000"/>
    <n v="200000"/>
    <n v="200000"/>
    <n v="200000"/>
  </r>
  <r>
    <x v="24"/>
    <x v="4"/>
    <s v="2.6.1.3.01"/>
    <s v="Equipos de tecnología de la información y comunicación"/>
    <n v="150000"/>
    <n v="0"/>
    <n v="2700000"/>
    <n v="2761340"/>
  </r>
  <r>
    <x v="24"/>
    <x v="4"/>
    <s v="2.6.1.4.01"/>
    <s v="Electrodomésticos"/>
    <n v="500000"/>
    <n v="100000"/>
    <n v="100000"/>
    <n v="100000"/>
  </r>
  <r>
    <x v="24"/>
    <x v="4"/>
    <s v="2.6.1.9.01"/>
    <s v="Otros Mobiliarios y Equipos no Identificados Precedentemente"/>
    <n v="0"/>
    <n v="0"/>
    <n v="0"/>
    <n v="0"/>
  </r>
  <r>
    <x v="25"/>
    <x v="4"/>
    <s v="2.6.3.1.01"/>
    <s v="Equipo médico y de laboratorio"/>
    <n v="100000"/>
    <n v="100000"/>
    <n v="100000"/>
    <n v="100000"/>
  </r>
  <r>
    <x v="26"/>
    <x v="4"/>
    <s v="2.6.5.2.01"/>
    <s v="Maquinaria y equipo industrial"/>
    <n v="0"/>
    <n v="0"/>
    <n v="0"/>
    <n v="0"/>
  </r>
  <r>
    <x v="26"/>
    <x v="4"/>
    <s v="2.6.5.4.01"/>
    <s v="Sistemas y equipos de climatización"/>
    <n v="850000"/>
    <n v="500000"/>
    <n v="500000"/>
    <n v="500000"/>
  </r>
  <r>
    <x v="26"/>
    <x v="4"/>
    <s v="2.6.5.5.01"/>
    <s v="Equipo de comunicación, telecomunicaciones y señalamiento"/>
    <n v="4200000"/>
    <n v="200000"/>
    <n v="200000"/>
    <n v="250000"/>
  </r>
  <r>
    <x v="26"/>
    <x v="4"/>
    <s v="2.6.5.6.01"/>
    <s v="Equipo de generación eléctrica y a fines"/>
    <n v="150000"/>
    <n v="55000.000000000007"/>
    <n v="55000.000000000007"/>
    <n v="55000.000000000007"/>
  </r>
  <r>
    <x v="26"/>
    <x v="4"/>
    <s v="2.6.5.7.01"/>
    <s v="Máquinas-herramientas"/>
    <n v="0"/>
    <n v="0"/>
    <n v="0"/>
    <n v="0"/>
  </r>
  <r>
    <x v="26"/>
    <x v="4"/>
    <s v="2.6.5.8.01"/>
    <s v="Otros equipos"/>
    <n v="0"/>
    <n v="0"/>
    <n v="0"/>
    <n v="0"/>
  </r>
  <r>
    <x v="27"/>
    <x v="4"/>
    <s v="2.6.6.2.01"/>
    <s v="Equipos de seguridad"/>
    <n v="50000"/>
    <n v="50000"/>
    <n v="50000"/>
    <n v="50000"/>
  </r>
  <r>
    <x v="28"/>
    <x v="4"/>
    <s v="2.6.8.3.01"/>
    <s v="Programas Informaticos"/>
    <n v="0"/>
    <n v="0"/>
    <n v="0"/>
    <n v="0"/>
  </r>
  <r>
    <x v="29"/>
    <x v="4"/>
    <s v="2.6.9.2.01"/>
    <s v="Edificios no residenciales"/>
    <n v="14740000"/>
    <n v="0"/>
    <n v="0"/>
    <n v="0"/>
  </r>
  <r>
    <x v="30"/>
    <x v="5"/>
    <s v="2.7.1.2.01"/>
    <s v="Obras para edificación no residencial"/>
    <n v="0"/>
    <n v="0"/>
    <n v="0"/>
    <n v="0"/>
  </r>
</pivotCacheRecords>
</file>

<file path=xl/pivotCache/pivotCacheRecords8.xml><?xml version="1.0" encoding="utf-8"?>
<pivotCacheRecords xmlns="http://schemas.openxmlformats.org/spreadsheetml/2006/main" xmlns:r="http://schemas.openxmlformats.org/officeDocument/2006/relationships" count="154">
  <r>
    <x v="0"/>
    <s v="DADM.6.1.2.1.136"/>
    <s v="Registrar y ejecutar pagos de servicios básicos institucionales"/>
    <s v="Facturas de servicios"/>
    <s v="UD"/>
    <n v="1"/>
    <m/>
    <n v="2300000"/>
    <n v="2300000"/>
    <n v="2300000"/>
    <n v="2300000"/>
    <s v="A"/>
    <m/>
    <m/>
    <s v="2.2.1.3.01"/>
    <s v="Teléfono local"/>
    <n v="100"/>
    <s v="Gasto Adm"/>
    <s v="Acción Común"/>
    <m/>
  </r>
  <r>
    <x v="0"/>
    <s v="DADM.6.1.2.1.136"/>
    <s v="Registrar y ejecutar pagos de servicios básicos institucionales"/>
    <s v="Facturas de servicios"/>
    <s v="UD"/>
    <n v="1"/>
    <m/>
    <n v="30000"/>
    <n v="18000"/>
    <n v="18000"/>
    <n v="18000"/>
    <s v="A"/>
    <m/>
    <m/>
    <s v="2.2.1.4.01"/>
    <s v="Telefax y correos"/>
    <n v="100"/>
    <s v="Gasto Adm"/>
    <s v="Acción Común"/>
    <m/>
  </r>
  <r>
    <x v="0"/>
    <s v="DADM.6.1.2.1.136"/>
    <s v="Registrar y ejecutar pagos de servicios básicos institucionales"/>
    <s v="Facturas de servicios"/>
    <s v="UD"/>
    <n v="1"/>
    <m/>
    <n v="4380000"/>
    <n v="4380000"/>
    <n v="4380000"/>
    <n v="4380000"/>
    <s v="A"/>
    <m/>
    <m/>
    <s v="2.2.1.5.01"/>
    <s v="Servicio de internet y televisión por cable"/>
    <n v="100"/>
    <s v="Gasto Adm"/>
    <s v="Acción Común"/>
    <m/>
  </r>
  <r>
    <x v="0"/>
    <s v="DADM.6.1.2.1.136"/>
    <s v="Registrar y ejecutar pagos de servicios básicos institucionales"/>
    <s v="Facturas de servicios"/>
    <s v="UD"/>
    <n v="1"/>
    <m/>
    <n v="7000000"/>
    <n v="9400000"/>
    <n v="9400000"/>
    <n v="9400000"/>
    <s v="A"/>
    <m/>
    <m/>
    <s v="2.2.1.6.01"/>
    <s v="Energía eléctrica"/>
    <n v="100"/>
    <s v="Gasto Adm"/>
    <s v="Acción Común"/>
    <m/>
  </r>
  <r>
    <x v="0"/>
    <s v="DADM.6.1.2.1.136"/>
    <s v="Registrar y ejecutar pagos de servicios básicos institucionales"/>
    <s v="Facturas de servicios"/>
    <s v="UD"/>
    <n v="1"/>
    <m/>
    <n v="157000"/>
    <n v="157000"/>
    <n v="157000"/>
    <n v="157000"/>
    <s v="T2"/>
    <m/>
    <m/>
    <s v="2.2.1.7.01"/>
    <s v="Agua"/>
    <n v="100"/>
    <s v="Gasto Adm"/>
    <s v="Acción Común"/>
    <m/>
  </r>
  <r>
    <x v="0"/>
    <s v="DADM.6.1.2.1.136"/>
    <s v="Registrar y ejecutar pagos de servicios básicos institucionales"/>
    <s v="Facturas de servicios"/>
    <s v="UD"/>
    <n v="1"/>
    <m/>
    <n v="155000"/>
    <n v="150000"/>
    <n v="150000"/>
    <n v="150000"/>
    <s v="A"/>
    <m/>
    <m/>
    <s v="2.2.1.8.01"/>
    <s v="Recolección de residuos"/>
    <n v="100"/>
    <s v="Gasto Adm"/>
    <s v="Acción Común"/>
    <m/>
  </r>
  <r>
    <x v="0"/>
    <s v="DADM.6.1.2.1.136"/>
    <s v="Registrar y ejecutar pagos de servicios básicos institucionales"/>
    <s v="Facturas de servicios"/>
    <s v="UD"/>
    <n v="1"/>
    <m/>
    <n v="800000"/>
    <n v="700000"/>
    <n v="700000"/>
    <n v="700000"/>
    <s v="A"/>
    <m/>
    <m/>
    <s v="2.2.4.3.01"/>
    <s v="Almacenaje"/>
    <n v="100"/>
    <s v="Gasto Adm"/>
    <s v="Acción Común"/>
    <m/>
  </r>
  <r>
    <x v="0"/>
    <s v="DADM.6.1.2.1.136"/>
    <s v="Registrar y ejecutar pagos de servicios básicos institucionales"/>
    <s v="Facturas de servicios"/>
    <s v="UD"/>
    <n v="1"/>
    <m/>
    <n v="10000"/>
    <n v="150000"/>
    <n v="0"/>
    <n v="150000"/>
    <s v="A"/>
    <m/>
    <m/>
    <s v="2.2.4.4.01"/>
    <s v="Peaje"/>
    <n v="100"/>
    <s v="Gasto Adm"/>
    <s v="Acción Común"/>
    <m/>
  </r>
  <r>
    <x v="0"/>
    <s v="DADM.6.1.2.1.136"/>
    <s v="Registrar y ejecutar pagos de servicios básicos institucionales"/>
    <s v="Facturas de servicios"/>
    <s v="UD"/>
    <n v="1"/>
    <m/>
    <n v="2500000"/>
    <n v="3000000"/>
    <n v="3000000"/>
    <n v="3000000"/>
    <s v="A"/>
    <m/>
    <m/>
    <s v="2.2.6.1.01"/>
    <s v="Seguro de bienes inmuebles e infraestructura"/>
    <n v="100"/>
    <s v="Gasto Adm"/>
    <s v="Acción Común"/>
    <m/>
  </r>
  <r>
    <x v="0"/>
    <s v="DADM.6.1.2.1.136"/>
    <s v="Registrar y ejecutar pagos de servicios básicos institucionales"/>
    <s v="Facturas de servicios"/>
    <s v="UD"/>
    <n v="1"/>
    <m/>
    <n v="1400000"/>
    <n v="1500000"/>
    <n v="1500000"/>
    <n v="1500000"/>
    <s v="A"/>
    <m/>
    <m/>
    <s v="2.2.6.2.01"/>
    <s v="Seguro de bienes muebles"/>
    <n v="100"/>
    <s v="Gasto Adm"/>
    <s v="Acción Común"/>
    <m/>
  </r>
  <r>
    <x v="0"/>
    <s v="DADM.6.1.2.1.136"/>
    <s v="Registrar y ejecutar pagos de servicios básicos institucionales"/>
    <s v="Facturas de servicios"/>
    <s v="UD"/>
    <n v="1"/>
    <m/>
    <n v="4500000"/>
    <n v="4200000"/>
    <n v="4200000"/>
    <n v="4200000"/>
    <s v="A"/>
    <m/>
    <m/>
    <s v="2.2.6.3.01"/>
    <s v="Seguros de personas"/>
    <n v="100"/>
    <s v="Gasto Adm"/>
    <s v="Acción Común"/>
    <m/>
  </r>
  <r>
    <x v="0"/>
    <s v="DADM.6.1.2.1.136"/>
    <s v="Registrar y ejecutar pagos de servicios básicos institucionales"/>
    <s v="Facturas de servicios"/>
    <s v="UD"/>
    <n v="1"/>
    <m/>
    <n v="8000000"/>
    <n v="8000000"/>
    <n v="8000000"/>
    <n v="8000000"/>
    <s v="A"/>
    <m/>
    <m/>
    <s v="2.3.7.1.01"/>
    <s v="Gasolina"/>
    <n v="100"/>
    <s v="Pacc"/>
    <s v="Acción Común"/>
    <m/>
  </r>
  <r>
    <x v="0"/>
    <s v="DADM.6.1.2.1.136"/>
    <s v="Registrar y ejecutar pagos de servicios básicos institucionales"/>
    <s v="Facturas de servicios"/>
    <s v="UD"/>
    <n v="1"/>
    <m/>
    <n v="350000"/>
    <n v="350000"/>
    <n v="350000"/>
    <n v="350000"/>
    <s v="A"/>
    <m/>
    <m/>
    <s v="2.3.7.1.02"/>
    <s v="Gasoil"/>
    <n v="100"/>
    <s v="Pacc"/>
    <s v="Acción Común"/>
    <m/>
  </r>
  <r>
    <x v="0"/>
    <s v="DJUR.6.1.2.1.78"/>
    <s v="Elaborar y registrar los contratos, addendum, acuerdos y/o convenio (si aplica) de la institución. "/>
    <s v="Contrataciones"/>
    <s v="UD"/>
    <n v="1"/>
    <m/>
    <n v="300000"/>
    <n v="850000"/>
    <n v="850000"/>
    <n v="850000"/>
    <s v="A"/>
    <m/>
    <m/>
    <s v="2.2.8.7.02"/>
    <s v="Servicios de alguacil"/>
    <n v="100"/>
    <s v="Pacc"/>
    <s v="Acción Común"/>
    <m/>
  </r>
  <r>
    <x v="0"/>
    <s v="DJUR.6.1.2.1.78"/>
    <s v="Elaborar y registrar los contratos, addendum, acuerdos y/o convenio (si aplica) de la institución. "/>
    <s v="Viáticos, pasajes "/>
    <s v="UD"/>
    <n v="1"/>
    <m/>
    <n v="250000"/>
    <n v="150000"/>
    <n v="150000"/>
    <n v="150000"/>
    <s v="A"/>
    <m/>
    <m/>
    <s v="2.2.3.1.01"/>
    <s v="Viáticos dentro del país"/>
    <n v="100"/>
    <s v="Gasto Adm"/>
    <s v="Acción Común"/>
    <m/>
  </r>
  <r>
    <x v="0"/>
    <s v="DADM.6.1.2.1.136"/>
    <s v="Registrar y ejecutar pagos de servicios básicos institucionales"/>
    <s v="Plan de mantenimiento"/>
    <s v="UD"/>
    <n v="1"/>
    <m/>
    <n v="1500000"/>
    <n v="500000"/>
    <n v="500000"/>
    <n v="500000"/>
    <s v="A"/>
    <m/>
    <m/>
    <s v="2.2.7.1.01"/>
    <s v="Reparaciones y mantenimientos menores en edificaciones"/>
    <n v="121"/>
    <s v="Pacc"/>
    <s v="Acción Común"/>
    <m/>
  </r>
  <r>
    <x v="0"/>
    <s v="DADM.6.1.2.1.136"/>
    <s v="Registrar y ejecutar pagos de servicios básicos institucionales"/>
    <s v="Plan de mantenimiento"/>
    <s v="UD"/>
    <n v="1"/>
    <m/>
    <n v="100000"/>
    <n v="250000"/>
    <n v="100000"/>
    <n v="250000"/>
    <s v="A"/>
    <m/>
    <m/>
    <s v="2.2.5.8.01"/>
    <s v="Otros alquileres y arrendamientos por derechos de usos"/>
    <n v="100"/>
    <s v="Pacc"/>
    <s v="Acción Común"/>
    <m/>
  </r>
  <r>
    <x v="0"/>
    <s v="DADM.6.1.2.1.136"/>
    <s v="Registrar y ejecutar pagos de servicios básicos institucionales"/>
    <s v="Mantenimiento generadores eléctricos"/>
    <s v="UD"/>
    <n v="1"/>
    <m/>
    <n v="500000"/>
    <n v="3500000"/>
    <n v="600000"/>
    <n v="3500000"/>
    <s v="A"/>
    <m/>
    <m/>
    <s v="2.2.7.1.06"/>
    <s v="Mantenimiento y reparación de instalaciones eléctricas"/>
    <n v="100"/>
    <s v="Pacc"/>
    <s v="Acción Común"/>
    <m/>
  </r>
  <r>
    <x v="0"/>
    <s v="DADM.6.1.2.1.136"/>
    <s v="Registrar y ejecutar pagos de servicios básicos institucionales"/>
    <s v="Servicio de continuidad operativa"/>
    <s v="UD"/>
    <n v="1"/>
    <m/>
    <n v="10000"/>
    <n v="300000"/>
    <n v="50000"/>
    <n v="300000"/>
    <s v="A"/>
    <m/>
    <m/>
    <s v="2.2.7.1.07"/>
    <s v="Mantenimiento, reparación, servicios de pintura y sus derivados"/>
    <n v="121"/>
    <s v="Pacc"/>
    <s v="Acción Común"/>
    <m/>
  </r>
  <r>
    <x v="0"/>
    <s v="DADM.6.1.2.1.136"/>
    <s v="Registrar y ejecutar pagos de servicios básicos institucionales"/>
    <s v="Vehículos, Ascensores, Lavados de vehículos"/>
    <s v="UD"/>
    <n v="1"/>
    <m/>
    <n v="2500000"/>
    <n v="1500000"/>
    <n v="1500000"/>
    <n v="1500000"/>
    <s v="A"/>
    <m/>
    <m/>
    <s v="2.2.7.2.06"/>
    <s v="Mantenimiento y reparación de equipos de transporte, tracción y elevación"/>
    <n v="100"/>
    <s v="Pacc"/>
    <s v="Acción Común"/>
    <m/>
  </r>
  <r>
    <x v="0"/>
    <s v="DADM.6.1.2.1.136"/>
    <s v="Registrar y ejecutar pagos de servicios básicos institucionales"/>
    <m/>
    <s v="UD"/>
    <n v="1"/>
    <m/>
    <n v="700000"/>
    <n v="100000"/>
    <n v="200000"/>
    <n v="200000"/>
    <s v="A"/>
    <s v=" "/>
    <m/>
    <s v="2.2.7.2.08"/>
    <s v="Servicios de mantenimiento, reparación, desmonte e instalación"/>
    <n v="100"/>
    <s v="Pacc"/>
    <s v="Acción Común"/>
    <m/>
  </r>
  <r>
    <x v="0"/>
    <s v="DADM.6.1.2.1.136"/>
    <s v="Registrar y ejecutar pagos de servicios básicos institucionales"/>
    <m/>
    <s v="UD"/>
    <n v="1"/>
    <m/>
    <n v="200000"/>
    <n v="200000"/>
    <n v="200000"/>
    <n v="200000"/>
    <s v="A"/>
    <m/>
    <m/>
    <s v="2.2.8.5.01"/>
    <s v="Fumigación"/>
    <n v="100"/>
    <s v="Pacc"/>
    <s v="Acción Común"/>
    <m/>
  </r>
  <r>
    <x v="0"/>
    <s v="DADM.6.1.2.1.136"/>
    <s v="Registrar y ejecutar pagos de servicios básicos institucionales"/>
    <s v="Contrato de limpieza"/>
    <s v="UD"/>
    <n v="1"/>
    <m/>
    <n v="1000000"/>
    <n v="3300000"/>
    <n v="3300000"/>
    <n v="3300000"/>
    <s v="A"/>
    <m/>
    <m/>
    <s v="2.2.8.5.03"/>
    <s v="Limpieza e higiene"/>
    <n v="100"/>
    <s v="Pacc"/>
    <s v="Acción Común"/>
    <m/>
  </r>
  <r>
    <x v="0"/>
    <s v="DADM.6.1.2.1.136"/>
    <s v="Registrar y ejecutar pagos de servicios básicos institucionales"/>
    <m/>
    <s v="UD"/>
    <n v="1"/>
    <m/>
    <n v="300000"/>
    <n v="300000"/>
    <n v="300000"/>
    <n v="300000"/>
    <s v="A"/>
    <m/>
    <m/>
    <s v="2.3.5.3.01"/>
    <s v="Llantas y neumáticos"/>
    <n v="121"/>
    <s v="Gasto Adm"/>
    <s v="Acción Común"/>
    <m/>
  </r>
  <r>
    <x v="0"/>
    <s v="DADM.6.1.2.1.136"/>
    <s v="Registrar y ejecutar pagos de servicios básicos institucionales"/>
    <m/>
    <s v="UD"/>
    <n v="1"/>
    <m/>
    <n v="200000"/>
    <n v="200000"/>
    <n v="200000"/>
    <n v="200000"/>
    <s v="A"/>
    <m/>
    <m/>
    <s v="2.3.6.3.04"/>
    <s v="Herramientas menores"/>
    <n v="121"/>
    <s v="Pacc"/>
    <s v="Acción Común"/>
    <m/>
  </r>
  <r>
    <x v="0"/>
    <s v="DADM.6.1.2.1.136"/>
    <s v="Registrar y ejecutar pagos de servicios básicos institucionales"/>
    <m/>
    <s v="UD"/>
    <n v="1"/>
    <m/>
    <n v="80000"/>
    <n v="200000"/>
    <n v="200000"/>
    <n v="200000"/>
    <s v="A"/>
    <m/>
    <m/>
    <s v="2.3.6.3.06"/>
    <s v="Productos metálicos"/>
    <n v="121"/>
    <s v="Pacc"/>
    <s v="Acción Común"/>
    <m/>
  </r>
  <r>
    <x v="0"/>
    <s v="DADM.6.1.2.1.136"/>
    <s v="Registrar y ejecutar pagos de servicios básicos institucionales"/>
    <m/>
    <s v="UD"/>
    <n v="1"/>
    <m/>
    <n v="100000"/>
    <n v="150000"/>
    <n v="150000"/>
    <n v="150000"/>
    <s v="A"/>
    <m/>
    <m/>
    <s v="2.3.7.2.06"/>
    <s v="Pinturas, lacas, barnices, diluyentes y absorbentes para pinturas"/>
    <n v="121"/>
    <s v="Pacc"/>
    <s v="Acción Común"/>
    <m/>
  </r>
  <r>
    <x v="0"/>
    <s v="DADM.6.1.2.1.136"/>
    <s v="Registrar y ejecutar pagos de servicios básicos institucionales"/>
    <m/>
    <s v="UD"/>
    <n v="1"/>
    <m/>
    <n v="1500000"/>
    <n v="800000"/>
    <n v="800000"/>
    <n v="1200000"/>
    <s v="A"/>
    <m/>
    <m/>
    <s v="2.3.9.1.01"/>
    <s v="Útiles y materiales de limpieza e higiene"/>
    <n v="100"/>
    <s v="Pacc"/>
    <s v="Acción Común"/>
    <m/>
  </r>
  <r>
    <x v="0"/>
    <s v="DADM.6.1.2.1.136"/>
    <s v="Registrar y ejecutar pagos de servicios básicos institucionales"/>
    <m/>
    <s v="UD"/>
    <n v="1"/>
    <m/>
    <n v="3200000"/>
    <n v="800000"/>
    <n v="800000"/>
    <n v="800000"/>
    <s v="A"/>
    <m/>
    <m/>
    <s v="2.3.9.2.01"/>
    <s v="Útiles  y materiales de escritorio, oficina e informática"/>
    <n v="100"/>
    <s v="Pacc"/>
    <s v="Acción Común"/>
    <m/>
  </r>
  <r>
    <x v="0"/>
    <s v="DADM.6.1.2.1.136"/>
    <s v="Registrar y ejecutar pagos de servicios básicos institucionales"/>
    <m/>
    <s v="UD"/>
    <n v="1"/>
    <m/>
    <n v="1500000"/>
    <n v="1500000"/>
    <n v="1500000"/>
    <n v="1500000"/>
    <s v="A"/>
    <m/>
    <m/>
    <s v="2.3.9.6.01"/>
    <s v="Productos eléctricos y afines"/>
    <n v="100"/>
    <s v="Pacc"/>
    <s v="Acción Común"/>
    <m/>
  </r>
  <r>
    <x v="0"/>
    <s v="DADM.6.1.2.1.136"/>
    <s v="Registrar y ejecutar pagos de servicios básicos institucionales"/>
    <m/>
    <s v="UD"/>
    <n v="1"/>
    <m/>
    <n v="221730"/>
    <n v="50000"/>
    <n v="50000"/>
    <n v="50000"/>
    <s v="A"/>
    <m/>
    <m/>
    <s v="2.3.9.9.01"/>
    <s v="Productos y Útiles Varios  n.i.p"/>
    <n v="121"/>
    <s v="Pacc"/>
    <s v="Acción Común"/>
    <m/>
  </r>
  <r>
    <x v="0"/>
    <s v="DADM.6.1.2.1.136"/>
    <s v="Registrar y ejecutar pagos de servicios básicos institucionales"/>
    <m/>
    <s v="UD"/>
    <n v="1"/>
    <m/>
    <n v="700000"/>
    <n v="100000"/>
    <n v="200000"/>
    <n v="200000"/>
    <s v="A"/>
    <m/>
    <m/>
    <s v="2.3.9.9.05"/>
    <s v="Productos y útiles diversos"/>
    <n v="100"/>
    <s v="Pacc"/>
    <s v="Acción Común"/>
    <m/>
  </r>
  <r>
    <x v="0"/>
    <s v="DADM.6.1.2.1.136"/>
    <s v="Registrar y ejecutar pagos de servicios básicos institucionales"/>
    <m/>
    <s v="UD"/>
    <n v="1"/>
    <m/>
    <n v="150000"/>
    <n v="100000"/>
    <n v="100000"/>
    <n v="100000"/>
    <s v="A"/>
    <m/>
    <m/>
    <s v="2.3.9.9.04"/>
    <s v="Productos y útiles de defensa y seguridad"/>
    <n v="100"/>
    <s v="Pacc"/>
    <s v="Acción Común"/>
    <m/>
  </r>
  <r>
    <x v="0"/>
    <s v="DADM.6.1.2.1.136"/>
    <s v="Registrar y ejecutar pagos de servicios básicos institucionales"/>
    <m/>
    <s v="UD"/>
    <n v="1"/>
    <m/>
    <n v="200000"/>
    <n v="200000"/>
    <n v="200000"/>
    <n v="250000"/>
    <s v="A"/>
    <m/>
    <m/>
    <s v="2.6.5.5.01"/>
    <s v="Equipo de comunicación, telecomunicaciones y señalamiento"/>
    <n v="121"/>
    <s v="Pacc"/>
    <s v="Acción Común"/>
    <m/>
  </r>
  <r>
    <x v="0"/>
    <s v="DADM.6.1.2.1.136"/>
    <s v="Registrar y ejecutar pagos de servicios básicos institucionales"/>
    <m/>
    <s v="UD"/>
    <n v="1"/>
    <m/>
    <n v="150000"/>
    <n v="55000.000000000007"/>
    <n v="55000.000000000007"/>
    <n v="55000.000000000007"/>
    <s v="A"/>
    <m/>
    <m/>
    <s v="2.6.5.6.01"/>
    <s v="Equipo de generación eléctrica y a fines"/>
    <n v="121"/>
    <s v="Pacc"/>
    <s v="Acción Común"/>
    <m/>
  </r>
  <r>
    <x v="0"/>
    <s v="DADM.6.1.2.1.136"/>
    <s v="Registrar y ejecutar pagos de servicios básicos institucionales"/>
    <m/>
    <s v="UD"/>
    <n v="1"/>
    <m/>
    <n v="237770"/>
    <n v="500000"/>
    <n v="500000"/>
    <n v="500000"/>
    <s v="A"/>
    <m/>
    <m/>
    <s v="2.2.5.1.02"/>
    <s v="Hospedaje"/>
    <n v="121"/>
    <s v="Pacc"/>
    <s v="Acción Común"/>
    <m/>
  </r>
  <r>
    <x v="0"/>
    <s v="DADM.6.1.2.1.136"/>
    <s v="Registrar y ejecutar pagos de servicios básicos institucionales"/>
    <m/>
    <s v="UD"/>
    <n v="1"/>
    <m/>
    <n v="100000"/>
    <n v="100000"/>
    <n v="100000"/>
    <n v="100000"/>
    <s v="A"/>
    <m/>
    <m/>
    <s v="2.2.5.4.01"/>
    <s v="Alquileres de equipos de transporte, tracción y elevación"/>
    <n v="100"/>
    <s v="Pacc"/>
    <s v="Acción Común"/>
    <m/>
  </r>
  <r>
    <x v="0"/>
    <s v="DADM.6.1.2.1.136"/>
    <s v="Registrar y ejecutar pagos de servicios básicos institucionales"/>
    <m/>
    <s v="UD"/>
    <n v="1"/>
    <m/>
    <n v="3000000"/>
    <n v="2000000"/>
    <n v="3000000"/>
    <n v="3000000"/>
    <s v="A"/>
    <m/>
    <m/>
    <s v="2.3.3.2.01"/>
    <s v="Papel y cartón"/>
    <n v="100"/>
    <s v="Pacc"/>
    <s v="Acción Común"/>
    <m/>
  </r>
  <r>
    <x v="0"/>
    <s v="DADM.6.1.2.1.136"/>
    <s v="Registrar y ejecutar pagos de servicios básicos institucionales"/>
    <m/>
    <s v="UD"/>
    <n v="1"/>
    <m/>
    <n v="100000"/>
    <n v="100000"/>
    <n v="100000"/>
    <n v="100000"/>
    <s v="A"/>
    <m/>
    <m/>
    <s v="2.3.7.2.99"/>
    <s v="Otros productos químicos y conexos"/>
    <n v="100"/>
    <s v="Pacc"/>
    <s v="Acción Común"/>
    <m/>
  </r>
  <r>
    <x v="0"/>
    <s v="DADM.6.1.2.1.136"/>
    <s v="Registrar y ejecutar pagos de servicios básicos institucionales"/>
    <m/>
    <s v="UD"/>
    <n v="1"/>
    <m/>
    <n v="60000"/>
    <n v="60000"/>
    <n v="60000"/>
    <n v="60000"/>
    <s v="A"/>
    <m/>
    <m/>
    <s v="2.3.9.8.01"/>
    <s v="Repuestos"/>
    <n v="121"/>
    <s v="Pacc"/>
    <s v="Acción Común"/>
    <m/>
  </r>
  <r>
    <x v="0"/>
    <s v="DADM.6.1.2.1.136"/>
    <s v="Registrar y ejecutar pagos de servicios básicos institucionales"/>
    <m/>
    <s v="UD"/>
    <n v="1"/>
    <m/>
    <n v="150000"/>
    <n v="150000"/>
    <n v="150000"/>
    <n v="150000"/>
    <s v="A"/>
    <m/>
    <m/>
    <s v="2.3.9.8.02"/>
    <s v="Accesorios"/>
    <n v="121"/>
    <s v="Pacc"/>
    <s v="Acción Común"/>
    <m/>
  </r>
  <r>
    <x v="0"/>
    <s v="DADM.6.1.2.1.136"/>
    <s v="Registrar y ejecutar pagos de servicios básicos institucionales"/>
    <m/>
    <s v="UD"/>
    <n v="1"/>
    <m/>
    <n v="50000"/>
    <n v="50000"/>
    <n v="50000"/>
    <n v="50000"/>
    <s v="A"/>
    <m/>
    <m/>
    <s v="2.6.6.2.01"/>
    <s v="Equipos de seguridad"/>
    <n v="121"/>
    <s v="Pacc"/>
    <s v="Acción Común"/>
    <m/>
  </r>
  <r>
    <x v="0"/>
    <s v="DADM.6.1.2.1.136"/>
    <s v="Registrar y ejecutar pagos de servicios básicos institucionales"/>
    <m/>
    <s v="UD"/>
    <n v="1"/>
    <m/>
    <n v="850000"/>
    <n v="500000"/>
    <n v="500000"/>
    <n v="500000"/>
    <s v="A"/>
    <m/>
    <m/>
    <s v="2.6.5.4.01"/>
    <s v="Sistemas y equipos de climatización"/>
    <n v="121"/>
    <s v="Pacc"/>
    <s v="Acción Común"/>
    <m/>
  </r>
  <r>
    <x v="0"/>
    <s v="DADM.6.1.2.1.136"/>
    <s v="Registrar y ejecutar pagos de servicios básicos institucionales"/>
    <m/>
    <s v="UD"/>
    <n v="1"/>
    <m/>
    <n v="15000"/>
    <n v="15000"/>
    <n v="15000"/>
    <n v="15000"/>
    <s v="A"/>
    <m/>
    <m/>
    <s v="2.2.8.2.01"/>
    <s v="Comisiones y gastos"/>
    <n v="100"/>
    <s v="Gasto Adm"/>
    <s v="Acción Común"/>
    <m/>
  </r>
  <r>
    <x v="0"/>
    <s v="DADM.6.1.2.1.136"/>
    <s v="Registrar y ejecutar pagos de servicios básicos institucionales"/>
    <s v="Frickpic"/>
    <s v="UD"/>
    <n v="1"/>
    <m/>
    <n v="8000000"/>
    <n v="7800000"/>
    <n v="7000000"/>
    <n v="7800000"/>
    <s v="T2"/>
    <m/>
    <m/>
    <s v="2.2.9.2.01"/>
    <s v="Servicios de alimentación"/>
    <n v="100"/>
    <s v="Pacc"/>
    <s v="Acción Común"/>
    <m/>
  </r>
  <r>
    <x v="1"/>
    <s v="DCOM.6.1.2.1.20"/>
    <s v="Gestión de comunicación externa"/>
    <s v="Publicidad en TV"/>
    <s v="UD"/>
    <n v="1"/>
    <m/>
    <n v="2200000"/>
    <n v="1000000"/>
    <n v="500000"/>
    <n v="1000000"/>
    <s v="A"/>
    <m/>
    <s v="Publicidad en Tv"/>
    <s v="2.2.2.1.01"/>
    <s v="Publicidad y propaganda"/>
    <n v="121"/>
    <s v="Pacc"/>
    <s v="Acción Común"/>
    <m/>
  </r>
  <r>
    <x v="1"/>
    <s v="DCOM.6.1.2.1.20"/>
    <s v="Gestión de comunicación externa"/>
    <s v="Publicidad en medio digital"/>
    <s v="UD"/>
    <n v="1"/>
    <m/>
    <n v="500000"/>
    <n v="300000"/>
    <n v="300000"/>
    <n v="500000"/>
    <s v="A"/>
    <m/>
    <s v="Publicidad en intener"/>
    <s v="2.2.2.1.01"/>
    <s v="Publicidad y propaganda"/>
    <n v="121"/>
    <s v="Pacc"/>
    <s v="Acción Común"/>
    <m/>
  </r>
  <r>
    <x v="1"/>
    <s v="DCOM.6.1.2.1.20"/>
    <s v="Gestión de comunicación externa"/>
    <s v="Publicidad radio"/>
    <s v="UD"/>
    <n v="1"/>
    <m/>
    <n v="500000"/>
    <n v="300000"/>
    <n v="300000"/>
    <n v="500000"/>
    <s v="A"/>
    <m/>
    <s v="Publicidad en radio"/>
    <s v="2.2.2.1.01"/>
    <s v="Publicidad y propaganda"/>
    <n v="121"/>
    <s v="Pacc"/>
    <s v="Acción Común"/>
    <m/>
  </r>
  <r>
    <x v="1"/>
    <s v="DCOM.6.1.2.1.20"/>
    <s v="Gestión de comunicación externa"/>
    <s v="Materiales promocionales"/>
    <s v="UD"/>
    <n v="1"/>
    <m/>
    <n v="300000"/>
    <n v="1000000"/>
    <n v="200000"/>
    <n v="1000000"/>
    <s v="A"/>
    <m/>
    <s v="Mercancía Promocional"/>
    <s v="2.2.2.1.02"/>
    <s v="Promoción y patrocinio"/>
    <n v="121"/>
    <s v="Pacc"/>
    <s v="Acción Común"/>
    <m/>
  </r>
  <r>
    <x v="1"/>
    <s v="DCOM.6.1.2.1.20"/>
    <s v="Gestión de comunicación externa"/>
    <s v="Impresiones"/>
    <s v="UD"/>
    <n v="1"/>
    <m/>
    <n v="1000000"/>
    <n v="1000000"/>
    <n v="500000"/>
    <n v="1000000"/>
    <s v="A"/>
    <m/>
    <s v="Impresión"/>
    <s v="2.2.2.2.01"/>
    <s v="Impresión, encuadernación y rotulación"/>
    <n v="100"/>
    <s v="Pacc"/>
    <s v="Acción Común"/>
    <m/>
  </r>
  <r>
    <x v="1"/>
    <s v="DCOM.6.1.2.1.20"/>
    <s v="Gestión de comunicación externa"/>
    <s v="Diagramación"/>
    <s v="UD"/>
    <n v="1"/>
    <m/>
    <n v="200000"/>
    <n v="500000"/>
    <n v="200000"/>
    <n v="500000"/>
    <s v="A"/>
    <m/>
    <m/>
    <s v="2.2.8.7.06"/>
    <s v="Otros servicios técnicos profesionales"/>
    <n v="121"/>
    <s v="Pacc"/>
    <s v="Acción Común"/>
    <m/>
  </r>
  <r>
    <x v="1"/>
    <s v="DCOM.6.1.2.1.20"/>
    <s v="Gestión de comunicación externa"/>
    <s v="Corrección de estilo"/>
    <s v="UD"/>
    <n v="1"/>
    <m/>
    <n v="200000"/>
    <n v="400000"/>
    <n v="200000"/>
    <n v="400000"/>
    <s v="A"/>
    <m/>
    <m/>
    <s v="2.2.8.7.06"/>
    <s v="Otros servicios técnicos profesionales"/>
    <n v="121"/>
    <s v="Pacc"/>
    <s v="Acción Común"/>
    <m/>
  </r>
  <r>
    <x v="1"/>
    <s v="DCOM.6.1.2.1.20"/>
    <s v="Gestión de comunicación externa"/>
    <s v="Pago a medios"/>
    <s v="UD"/>
    <n v="1"/>
    <m/>
    <n v="100000"/>
    <n v="100000"/>
    <n v="100000"/>
    <n v="100000"/>
    <s v="A"/>
    <m/>
    <m/>
    <s v="2.3.3.4.01"/>
    <s v="Libros, revistas y periódicos"/>
    <n v="121"/>
    <s v="Pacc"/>
    <s v="Acción Común"/>
    <m/>
  </r>
  <r>
    <x v="1"/>
    <s v="DCOM.6.1.2.1.20"/>
    <s v="Gestión de comunicación externa"/>
    <s v="Servicios de producción audiovisuales institucionales"/>
    <s v="UD"/>
    <n v="1"/>
    <m/>
    <n v="0"/>
    <n v="0"/>
    <n v="0"/>
    <n v="500000"/>
    <s v="T1"/>
    <m/>
    <m/>
    <s v="2.2.8.7.06"/>
    <s v="Otros servicios técnicos profesionales"/>
    <n v="121"/>
    <s v="Pacc"/>
    <s v="Acción Común"/>
    <m/>
  </r>
  <r>
    <x v="1"/>
    <s v="DCOM.6.1.2.1.20"/>
    <s v="Gestión de comunicación externa"/>
    <s v="Servicios de producción audiovisuales institucionales"/>
    <s v="UD"/>
    <n v="1"/>
    <m/>
    <n v="0"/>
    <n v="0"/>
    <n v="0"/>
    <n v="500000"/>
    <s v="T1"/>
    <m/>
    <m/>
    <s v="2.2.8.7.06"/>
    <s v="Otros servicios técnicos profesionales"/>
    <n v="121"/>
    <s v="Pacc"/>
    <s v="Acción Común"/>
    <m/>
  </r>
  <r>
    <x v="1"/>
    <s v="DCOM.6.1.1.1.28"/>
    <s v="Plan protocolo institucional de las actividades del CNSS."/>
    <s v="Utensilios de cocina"/>
    <s v="UD"/>
    <n v="1"/>
    <m/>
    <n v="200000"/>
    <n v="500000"/>
    <n v="200000"/>
    <n v="500000"/>
    <s v="A"/>
    <m/>
    <m/>
    <s v="2.3.9.5.01"/>
    <s v="Útiles de cocina y comedor"/>
    <n v="121"/>
    <s v="Pacc"/>
    <s v="Acción Común"/>
    <m/>
  </r>
  <r>
    <x v="1"/>
    <s v="DCOM.6.1.1.1.28"/>
    <s v="Plan protocolo institucional de las actividades del CNSS."/>
    <s v="Banderas exterior/interior"/>
    <s v="UD"/>
    <n v="1"/>
    <m/>
    <n v="100000"/>
    <n v="60000"/>
    <n v="60000"/>
    <n v="60000"/>
    <s v="A"/>
    <m/>
    <m/>
    <s v="2.3.2.2.01"/>
    <s v="Acabados textiles"/>
    <n v="100"/>
    <s v="Pacc"/>
    <s v="Acción Común"/>
    <m/>
  </r>
  <r>
    <x v="1"/>
    <s v="DCOM.6.1.1.1.28"/>
    <s v="Plan protocolo institucional de las actividades del CNSS."/>
    <s v="Servicios de lavandería"/>
    <s v="UD"/>
    <n v="1"/>
    <m/>
    <n v="100000"/>
    <n v="100000"/>
    <n v="130000"/>
    <n v="130000"/>
    <s v="A"/>
    <m/>
    <m/>
    <s v="2.2.8.5.02"/>
    <s v="Lavandería"/>
    <n v="100"/>
    <s v="Pacc"/>
    <s v="Acción Común"/>
    <m/>
  </r>
  <r>
    <x v="1"/>
    <s v="DCOM.6.1.1.1.28"/>
    <s v="Plan protocolo institucional de las actividades del CNSS."/>
    <s v="Servicios de floristería"/>
    <s v="UD"/>
    <n v="1"/>
    <m/>
    <n v="300000"/>
    <n v="250000"/>
    <n v="100000"/>
    <n v="250000"/>
    <s v="A"/>
    <m/>
    <m/>
    <s v="2.3.1.3.03"/>
    <s v="Productos forestales"/>
    <n v="100"/>
    <s v="Pacc"/>
    <s v="Acción Común"/>
    <m/>
  </r>
  <r>
    <x v="1"/>
    <s v="DCOM.6.1.1.1.28"/>
    <s v="Plan protocolo institucional de las actividades del CNSS."/>
    <s v="Servicios de catering"/>
    <s v="UD"/>
    <n v="1"/>
    <m/>
    <n v="2000000"/>
    <n v="1500000"/>
    <n v="1200000"/>
    <n v="2500000"/>
    <s v="A"/>
    <m/>
    <m/>
    <s v="2.2.9.2.03"/>
    <s v="Servicios de Catering"/>
    <n v="100"/>
    <s v="Pacc"/>
    <s v="Acción Común"/>
    <m/>
  </r>
  <r>
    <x v="2"/>
    <s v="DEMD.6.1.2.1.121"/>
    <s v="Evaluar, calificar, dictaminar, revisar y  notificar las solicitudes de evaluación medica"/>
    <s v="Compras de consumibles médicos"/>
    <s v="UD"/>
    <n v="1"/>
    <m/>
    <n v="250000"/>
    <n v="250000"/>
    <n v="250000"/>
    <n v="250000"/>
    <s v="A"/>
    <m/>
    <m/>
    <s v="2.3.9.3.01"/>
    <s v="Útiles menores médico, quirúrgicos o de laboratorio"/>
    <n v="121"/>
    <s v="Pacc"/>
    <s v="Acción Común"/>
    <m/>
  </r>
  <r>
    <x v="2"/>
    <s v="DEMD.6.1.2.1.121"/>
    <s v="Evaluar, calificar, dictaminar, revisar y  notificar las solicitudes de evaluación medica"/>
    <s v="Equipos médicos"/>
    <s v="UD"/>
    <n v="1"/>
    <m/>
    <n v="200000"/>
    <n v="200000"/>
    <n v="200000"/>
    <n v="200000"/>
    <s v="A"/>
    <m/>
    <m/>
    <s v="2.3.9.3.01"/>
    <s v="Útiles menores médico, quirúrgicos o de laboratorio"/>
    <n v="121"/>
    <s v="Pacc"/>
    <s v="Acción Común"/>
    <m/>
  </r>
  <r>
    <x v="2"/>
    <s v="DEMD.6.1.2.1.121"/>
    <s v="Evaluar, calificar, dictaminar, revisar y  notificar las solicitudes de evaluación medica"/>
    <s v="Equipos médicos"/>
    <s v="UD"/>
    <n v="1"/>
    <m/>
    <n v="100000"/>
    <n v="100000"/>
    <n v="100000"/>
    <n v="100000"/>
    <s v="A"/>
    <m/>
    <m/>
    <s v="2.6.3.1.01"/>
    <s v="Equipo médico y de laboratorio"/>
    <n v="121"/>
    <s v="Pacc"/>
    <s v="Acción Común"/>
    <m/>
  </r>
  <r>
    <x v="3"/>
    <s v="DF.4.1.1.2.124"/>
    <s v="Gestión de la ejecución presupuestaria 2024"/>
    <s v="Aportes a la sociedad civil"/>
    <s v="UD"/>
    <n v="1"/>
    <m/>
    <n v="500000"/>
    <n v="500000"/>
    <n v="500000"/>
    <n v="800000"/>
    <s v="A"/>
    <m/>
    <m/>
    <s v="2.4.1.6.05"/>
    <s v="Transferencias corrientes ocasionales a asociaciones sin fines de lucro"/>
    <n v="121"/>
    <s v="Gasto Adm"/>
    <s v="Acción Común"/>
    <m/>
  </r>
  <r>
    <x v="3"/>
    <s v="DF.4.1.1.2.124"/>
    <s v="Gestión de la ejecución presupuestaria 2024"/>
    <s v="Pago impuestos"/>
    <s v="UD"/>
    <n v="1"/>
    <m/>
    <n v="50000"/>
    <n v="50000"/>
    <n v="50000"/>
    <n v="50000"/>
    <s v="A"/>
    <m/>
    <m/>
    <s v="2.2.8.8.01"/>
    <s v="Impuestos"/>
    <n v="100"/>
    <s v="Gasto Adm"/>
    <s v="Acción Común"/>
    <m/>
  </r>
  <r>
    <x v="4"/>
    <s v="DPD.6.1.1.1.2"/>
    <s v="Realizar mesa de negociación técnica"/>
    <s v="Refrigerio (Picaderos varias)"/>
    <s v="UD"/>
    <n v="15"/>
    <m/>
    <n v="0"/>
    <n v="0"/>
    <n v="0"/>
    <n v="10500"/>
    <s v="T1"/>
    <n v="90101603"/>
    <m/>
    <s v="2.2.9.2.03"/>
    <s v="Servicios de Catering"/>
    <n v="100"/>
    <s v="Pacc"/>
    <s v="Acción Común"/>
    <m/>
  </r>
  <r>
    <x v="4"/>
    <s v="DRRHH.6.1.2.1.96"/>
    <s v="Ejecución del  Plan de Capacitación Institucional"/>
    <s v="Cursos básicos de formulación de proyectos"/>
    <s v="UD"/>
    <n v="20"/>
    <m/>
    <n v="0"/>
    <n v="0"/>
    <n v="0"/>
    <n v="80000"/>
    <s v="T2"/>
    <m/>
    <n v="86101705"/>
    <s v="2.2.8.7.04"/>
    <s v="Servicios de capacitación"/>
    <n v="121"/>
    <s v="Pacc"/>
    <s v="Acción Común"/>
    <m/>
  </r>
  <r>
    <x v="4"/>
    <s v="DRRHH.6.1.2.1.96"/>
    <s v="Ejecución del  Plan de Capacitación Institucional"/>
    <s v="Certificación PMI"/>
    <s v="UD"/>
    <n v="3"/>
    <m/>
    <n v="90000"/>
    <n v="180000"/>
    <n v="180000"/>
    <n v="180000"/>
    <s v="T2"/>
    <n v="82141501"/>
    <n v="86101705"/>
    <s v="2.2.8.7.04"/>
    <s v="Servicios de capacitación"/>
    <n v="121"/>
    <s v="Pacc"/>
    <s v="Acción Común"/>
    <m/>
  </r>
  <r>
    <x v="4"/>
    <s v="DPD.6.1.2.3.11"/>
    <s v="Contratar empresa consultora para la Formulación PES 2025-2029"/>
    <s v="Firma consultora Sectorial"/>
    <s v="UD"/>
    <n v="1"/>
    <m/>
    <n v="500000"/>
    <n v="1500000"/>
    <n v="0"/>
    <n v="1500000"/>
    <s v="T1"/>
    <n v="80101504"/>
    <m/>
    <s v="2.2.8.7.06"/>
    <s v="Otros servicios técnicos profesionales"/>
    <n v="100"/>
    <s v="Pacc"/>
    <s v="Acción Común"/>
    <m/>
  </r>
  <r>
    <x v="1"/>
    <s v="DPD.6.1.2.4.15"/>
    <s v=" Elaborar Memoria SDSS 2025"/>
    <s v="Empresa diagramadora y correctora de estilo"/>
    <s v="UD"/>
    <n v="1"/>
    <m/>
    <n v="200000"/>
    <n v="200000"/>
    <n v="0"/>
    <n v="310000"/>
    <s v="T1"/>
    <n v="82141501"/>
    <m/>
    <s v="2.2.9.1.01"/>
    <s v="Otras contrataciones de servicios"/>
    <n v="100"/>
    <s v="Pacc"/>
    <s v="Acción Común"/>
    <m/>
  </r>
  <r>
    <x v="4"/>
    <s v="DPD.6.1.2.3.10"/>
    <s v="Socialización documentos oficiales POA PACC 2025"/>
    <s v="Refrigerio (Picaderos varias)"/>
    <s v="UD"/>
    <n v="40"/>
    <m/>
    <n v="0"/>
    <n v="0"/>
    <n v="0"/>
    <n v="30000"/>
    <s v="T3"/>
    <m/>
    <n v="90101603"/>
    <s v="2.2.9.2.03"/>
    <s v="Servicios de Catering"/>
    <n v="121"/>
    <s v="Pacc"/>
    <s v="Acción Común"/>
    <m/>
  </r>
  <r>
    <x v="4"/>
    <s v="DPD.6.1.2.1.168"/>
    <s v="Renovación de membresías con Organismos Internacionales"/>
    <s v="Renovación de membresías"/>
    <s v="UD"/>
    <n v="1"/>
    <m/>
    <n v="2700000"/>
    <n v="2700000"/>
    <n v="2700000"/>
    <n v="2700000"/>
    <s v="T2"/>
    <m/>
    <m/>
    <s v="2.4.7.2.01"/>
    <s v="Transferencias corrientes a Organismos Internacionales"/>
    <n v="100"/>
    <s v="Gasto Adm"/>
    <s v="Acción Común"/>
    <m/>
  </r>
  <r>
    <x v="4"/>
    <s v="DPD.5.1.1.1.38"/>
    <s v="Elaboración de datos abiertos del SDSS"/>
    <s v="Power BI"/>
    <s v="UD"/>
    <n v="25"/>
    <m/>
    <n v="0"/>
    <n v="0"/>
    <n v="0"/>
    <n v="165000"/>
    <s v="A"/>
    <m/>
    <m/>
    <s v="2.2.5.9.01"/>
    <s v="Licencias Informáticas"/>
    <n v="121"/>
    <s v="Pacc"/>
    <s v="Acción Común"/>
    <m/>
  </r>
  <r>
    <x v="4"/>
    <s v="DPD.6.1.2.1.167"/>
    <s v="Gestión de Representación en reuniones, asambleas, actividades y/o eventos de índole internacional"/>
    <s v="Viáticos int. (Viaje y hospedaje)"/>
    <s v="UD"/>
    <n v="1"/>
    <m/>
    <n v="0"/>
    <n v="1000000"/>
    <n v="0"/>
    <n v="1000000"/>
    <s v="T1"/>
    <m/>
    <m/>
    <s v="2.2.3.2.01"/>
    <s v="Viáticos fuera del país"/>
    <n v="100"/>
    <s v="Gasto Adm"/>
    <s v="Acción Común"/>
    <m/>
  </r>
  <r>
    <x v="4"/>
    <s v="DPD.6.1.2.1.167"/>
    <s v="Gestión de Representación en reuniones, asambleas, actividades y/o eventos de índole internacional"/>
    <s v="Viáticos int. (Viaje y hospedaje)"/>
    <s v="UD"/>
    <n v="1"/>
    <m/>
    <n v="0"/>
    <n v="2000000"/>
    <n v="0"/>
    <n v="2000000"/>
    <s v="T2"/>
    <m/>
    <m/>
    <s v="2.2.4.1.01"/>
    <s v="Pasajes"/>
    <n v="100"/>
    <s v="Gasto Adm"/>
    <s v="Acción Común"/>
    <m/>
  </r>
  <r>
    <x v="4"/>
    <s v="DPD.6.1.2.1.167"/>
    <s v="Gestión de Representación en reuniones, asambleas, actividades y/o eventos de índole internacional"/>
    <s v="Viáticos int. (Viaje y hospedaje)"/>
    <s v="UD"/>
    <n v="1"/>
    <m/>
    <n v="0"/>
    <n v="1000000"/>
    <n v="0"/>
    <n v="1000000"/>
    <s v="T3"/>
    <m/>
    <m/>
    <s v="2.2.3.2.01"/>
    <s v="Viáticos fuera del país"/>
    <n v="121"/>
    <s v="Gasto Adm"/>
    <s v="Acción Común"/>
    <m/>
  </r>
  <r>
    <x v="5"/>
    <s v="DPRL.2.1.2.4.134"/>
    <s v="Diseñar la acción formativa en materia de Sensibilización de SRL a los estudiantes y facilitadores del sistema educativo"/>
    <s v="Contratar asesores para el diseño del programa"/>
    <s v="UD"/>
    <n v="1"/>
    <m/>
    <n v="0"/>
    <n v="300000"/>
    <n v="0"/>
    <n v="300000"/>
    <s v="T1"/>
    <m/>
    <m/>
    <s v="2.2.8.7.06"/>
    <s v="Otros servicios técnicos profesionales"/>
    <n v="121"/>
    <s v="Pacc"/>
    <s v="Acción Común"/>
    <m/>
  </r>
  <r>
    <x v="5"/>
    <s v="DPRL.6.1.2.2.131"/>
    <s v="Ejecutar plan de sensibilización del SRL relativo a las domesticas"/>
    <s v="Eventos generales y contratación de audiovisuales"/>
    <s v="UD"/>
    <n v="1"/>
    <m/>
    <n v="0"/>
    <n v="500000"/>
    <n v="0"/>
    <n v="800000"/>
    <s v="T1"/>
    <m/>
    <m/>
    <s v="2.2.8.6.01"/>
    <s v="Eventos generales"/>
    <n v="121"/>
    <s v="Pacc"/>
    <s v="Acción Común"/>
    <m/>
  </r>
  <r>
    <x v="5"/>
    <s v="DPRL.6.1.2.2.131"/>
    <s v="Ejecutar plan de sensibilización del SRL relativo a las domesticas"/>
    <s v="Viáticos y pasajes internacionales: Invitados"/>
    <s v="UD"/>
    <n v="1"/>
    <m/>
    <n v="0"/>
    <n v="0"/>
    <n v="0"/>
    <n v="200000"/>
    <s v="T1"/>
    <m/>
    <m/>
    <s v="2.2.4.1.01"/>
    <s v="Pasajes"/>
    <n v="121"/>
    <s v="Pacc"/>
    <s v="Acción Común"/>
    <m/>
  </r>
  <r>
    <x v="5"/>
    <s v="DPRL.6.1.2.2.131"/>
    <s v="Ejecutar plan de sensibilización del SRL relativo a las domesticas"/>
    <s v="Publicidad y artículos promocionales para el evento"/>
    <s v="UD"/>
    <n v="1"/>
    <m/>
    <n v="0"/>
    <n v="0"/>
    <n v="0"/>
    <n v="200000"/>
    <s v="T1"/>
    <m/>
    <m/>
    <s v="2.2.2.1.01"/>
    <s v="Publicidad y propaganda"/>
    <n v="121"/>
    <s v="Pacc"/>
    <s v="Acción Común"/>
    <m/>
  </r>
  <r>
    <x v="5"/>
    <s v="DPRL.2.1.2.4.135"/>
    <s v="Ejecutar plan de sensibilización del SRL"/>
    <s v="Eventos generales y contratación de audiovisuales"/>
    <s v="UD"/>
    <n v="1"/>
    <m/>
    <n v="500000"/>
    <n v="500000"/>
    <n v="0"/>
    <n v="1200000"/>
    <s v="T3"/>
    <m/>
    <m/>
    <s v="2.2.8.6.01"/>
    <s v="Eventos generales"/>
    <n v="121"/>
    <s v="Pacc"/>
    <s v="Acción Común"/>
    <m/>
  </r>
  <r>
    <x v="5"/>
    <s v="DPRL.2.1.2.4.135"/>
    <s v="Ejecutar plan de sensibilización del SRL"/>
    <s v="Viáticos y pasajes internacionales: Invitados"/>
    <s v="UD"/>
    <n v="1"/>
    <m/>
    <n v="0"/>
    <n v="0"/>
    <n v="0"/>
    <n v="300000"/>
    <s v="T1"/>
    <m/>
    <m/>
    <s v="2.2.4.1.01"/>
    <s v="Pasajes"/>
    <n v="121"/>
    <s v="Pacc"/>
    <s v="Acción Común"/>
    <m/>
  </r>
  <r>
    <x v="5"/>
    <s v="DPRL.2.1.2.4.135"/>
    <s v="Ejecutar plan de sensibilización del SRL"/>
    <s v="Publicidad y artículos promocionales para el evento"/>
    <s v="UD"/>
    <n v="1"/>
    <m/>
    <n v="0"/>
    <n v="0"/>
    <n v="0"/>
    <n v="300000"/>
    <s v="T1"/>
    <m/>
    <m/>
    <s v="2.2.2.1.01"/>
    <s v="Publicidad y propaganda"/>
    <n v="121"/>
    <s v="Pacc"/>
    <s v="Acción Común"/>
    <m/>
  </r>
  <r>
    <x v="6"/>
    <s v="DPSFS.1.1.1.1.68"/>
    <s v="Seguimiento al cumplimientos de las resoluciones emitidas por las comisiones"/>
    <s v="Tablet"/>
    <s v="UD"/>
    <n v="1"/>
    <m/>
    <n v="0"/>
    <n v="0"/>
    <n v="0"/>
    <n v="11340"/>
    <s v="T1"/>
    <m/>
    <m/>
    <s v="2.6.1.3.01"/>
    <s v="Computadora Portátil"/>
    <n v="121"/>
    <s v="Pacc"/>
    <s v="Acción Común"/>
    <m/>
  </r>
  <r>
    <x v="6"/>
    <s v="DPSFS.2.1.2.1.75"/>
    <s v="Participar o impartir acciones formativas en espacios institucionales o externos"/>
    <s v="Viáticos, pasajes "/>
    <s v="UD"/>
    <n v="4"/>
    <m/>
    <n v="0"/>
    <n v="0"/>
    <n v="0"/>
    <n v="2800"/>
    <s v="T1"/>
    <m/>
    <m/>
    <s v="2.2.3.2.01"/>
    <s v="Viáticos fuera del país"/>
    <n v="121"/>
    <s v="Pacc"/>
    <s v="Acción Común"/>
    <m/>
  </r>
  <r>
    <x v="6"/>
    <s v="DPSFS.2.1.2.1.75"/>
    <s v="Participar o impartir acciones formativas en espacios institucionales o externos"/>
    <s v="Viáticos, pasajes "/>
    <s v="UD"/>
    <n v="12"/>
    <m/>
    <n v="0"/>
    <n v="0"/>
    <n v="0"/>
    <n v="42000"/>
    <s v="T2"/>
    <m/>
    <m/>
    <s v="2.2.3.1.01"/>
    <s v="Viáticos dentro del país"/>
    <n v="121"/>
    <s v="Pacc"/>
    <s v="Acción Común"/>
    <m/>
  </r>
  <r>
    <x v="6"/>
    <s v="DPSFS.2.1.2.1.74"/>
    <s v="Gestionar acciones de sensibilización relativos al SFS"/>
    <s v="Evento generales, hotel, catering, audiovisuales"/>
    <s v="UD"/>
    <n v="1"/>
    <m/>
    <n v="500000"/>
    <n v="500000"/>
    <n v="500000"/>
    <n v="500000"/>
    <s v="T3"/>
    <m/>
    <m/>
    <s v="2.2.8.6.01"/>
    <s v="Eventos generales"/>
    <n v="121"/>
    <s v="Pacc"/>
    <s v="Acción Común"/>
    <m/>
  </r>
  <r>
    <x v="6"/>
    <s v="DPSFS.2.1.2.1.74"/>
    <s v="Gestionar acciones de sensibilización relativos al SFS"/>
    <s v="Insumos impresos"/>
    <s v="UD"/>
    <n v="1"/>
    <m/>
    <n v="0"/>
    <n v="0"/>
    <n v="0"/>
    <n v="100000"/>
    <s v="T2"/>
    <m/>
    <m/>
    <s v="2.2.2.2.01"/>
    <s v="Impresión, encuadernación y rotulación"/>
    <n v="121"/>
    <s v="Pacc"/>
    <s v="Acción Común"/>
    <m/>
  </r>
  <r>
    <x v="7"/>
    <s v="DRRHH.6.1.2.1.96"/>
    <s v="Ejecución del  Plan de Capacitación Institucional"/>
    <s v="Capacitaciones SFS"/>
    <s v="UD"/>
    <n v="1"/>
    <m/>
    <n v="0"/>
    <n v="300000"/>
    <n v="0"/>
    <n v="300000"/>
    <s v="T2"/>
    <m/>
    <m/>
    <s v="2.2.8.7.04"/>
    <s v="Servicios de capacitación"/>
    <n v="121"/>
    <s v="Pacc"/>
    <s v="Acción Común"/>
    <m/>
  </r>
  <r>
    <x v="8"/>
    <s v="DRA.4.1.1.1.54"/>
    <s v="Coordinar las Acciones del Comité Administrador de las NOBACI-CNSS y gestionar la actualización del conocimiento de las NOBACI. "/>
    <s v="Refrigerio para Taller de actualización de Nobaci"/>
    <s v="UD"/>
    <n v="45"/>
    <m/>
    <n v="0"/>
    <n v="0"/>
    <n v="0"/>
    <n v="31500"/>
    <s v="T1"/>
    <m/>
    <m/>
    <s v="2.2.9.2.03"/>
    <s v="Servicios de Catering"/>
    <n v="121"/>
    <s v="Pacc"/>
    <s v="Acción Común"/>
    <m/>
  </r>
  <r>
    <x v="8"/>
    <s v="DRA.4.1.1.1.54"/>
    <s v="Coordinar las Acciones del Comité Administrador de las NOBACI-CNSS y gestionar la actualización del conocimiento de las NOBACI. "/>
    <s v="Laptops"/>
    <s v="UD"/>
    <n v="1"/>
    <m/>
    <n v="0"/>
    <n v="0"/>
    <n v="0"/>
    <n v="50000"/>
    <s v="T1"/>
    <m/>
    <m/>
    <s v="2.6.1.3.01"/>
    <s v="Computadora Portátil"/>
    <n v="121"/>
    <s v="Pacc"/>
    <s v="Acción Común"/>
    <m/>
  </r>
  <r>
    <x v="7"/>
    <s v="DRRHH.6.1.2.1.39"/>
    <s v="Gestionar pagos nominales"/>
    <m/>
    <s v="UD"/>
    <n v="1"/>
    <m/>
    <n v="88000000"/>
    <n v="88000000"/>
    <n v="88000000"/>
    <n v="88000000"/>
    <s v="A"/>
    <m/>
    <m/>
    <s v="2.1.1.1.01"/>
    <s v="Sueldos empleados fijos"/>
    <n v="100"/>
    <s v="Nomina"/>
    <s v="Acción Común"/>
    <m/>
  </r>
  <r>
    <x v="7"/>
    <s v="DRRHH.6.1.2.1.39"/>
    <s v="Gestionar pagos nominales"/>
    <m/>
    <s v="UD"/>
    <n v="1"/>
    <m/>
    <n v="260000"/>
    <n v="260000"/>
    <n v="260000"/>
    <n v="260000"/>
    <s v="A"/>
    <m/>
    <m/>
    <s v="2.1.1.2.05"/>
    <s v="Periodo probatorio de ingreso a carrera"/>
    <n v="100"/>
    <s v="Nomina"/>
    <s v="Acción Común"/>
    <m/>
  </r>
  <r>
    <x v="7"/>
    <s v="DRRHH.6.1.2.1.39"/>
    <s v="Gestionar pagos nominales"/>
    <m/>
    <s v="UD"/>
    <n v="1"/>
    <m/>
    <n v="83800000"/>
    <n v="83800000"/>
    <n v="83800000"/>
    <n v="83800000"/>
    <s v="A"/>
    <m/>
    <m/>
    <s v="2.1.1.2.08"/>
    <s v="Empleados temporales"/>
    <n v="100"/>
    <s v="Nomina"/>
    <s v="Acción Común"/>
    <m/>
  </r>
  <r>
    <x v="7"/>
    <s v="DRRHH.6.1.2.1.39"/>
    <s v="Gestionar pagos nominales"/>
    <m/>
    <s v="UD"/>
    <n v="1"/>
    <m/>
    <n v="1000000"/>
    <n v="1000000"/>
    <n v="1000000"/>
    <n v="1000000"/>
    <s v="A"/>
    <m/>
    <m/>
    <s v="2.1.1.2.09"/>
    <s v="Personal de carácter eventual"/>
    <n v="100"/>
    <s v="Nomina"/>
    <s v="Acción Común"/>
    <m/>
  </r>
  <r>
    <x v="7"/>
    <s v="DRRHH.6.1.2.1.39"/>
    <s v="Gestionar pagos nominales"/>
    <m/>
    <s v="UD"/>
    <n v="1"/>
    <m/>
    <n v="1750000"/>
    <n v="1750000"/>
    <n v="1750000"/>
    <n v="1750000"/>
    <s v="A"/>
    <m/>
    <m/>
    <s v="2.1.1.2.11"/>
    <s v="Interinato"/>
    <n v="100"/>
    <s v="Nomina"/>
    <s v="Acción Común"/>
    <m/>
  </r>
  <r>
    <x v="7"/>
    <s v="DRRHH.6.1.2.1.39"/>
    <s v="Gestionar pagos nominales"/>
    <m/>
    <s v="UD"/>
    <n v="1"/>
    <m/>
    <n v="15267500"/>
    <n v="15267500"/>
    <n v="15267500"/>
    <n v="15267500"/>
    <s v="A"/>
    <m/>
    <m/>
    <s v="2.1.1.4.01"/>
    <s v="Sueldo Anual No. 13"/>
    <n v="100"/>
    <s v="Nomina"/>
    <s v="Acción Común"/>
    <m/>
  </r>
  <r>
    <x v="7"/>
    <s v="DRRHH.6.1.2.1.39"/>
    <s v="Gestionar pagos nominales"/>
    <m/>
    <s v="UD"/>
    <n v="1"/>
    <m/>
    <n v="5000000"/>
    <n v="300000"/>
    <n v="300000"/>
    <n v="300000"/>
    <s v="A"/>
    <m/>
    <m/>
    <s v="2.1.1.5.01"/>
    <s v="Prestaciones económicas"/>
    <n v="100"/>
    <s v="Nomina"/>
    <s v="Acción Común"/>
    <m/>
  </r>
  <r>
    <x v="7"/>
    <s v="DRRHH.6.1.2.1.39"/>
    <s v="Gestionar pagos nominales"/>
    <m/>
    <s v="UD"/>
    <n v="1"/>
    <m/>
    <n v="300000"/>
    <n v="300000"/>
    <n v="300000"/>
    <n v="300000"/>
    <s v="A"/>
    <m/>
    <m/>
    <s v="2.1.1.5.04"/>
    <s v="Proporción de vacaciones no disfrutadas"/>
    <n v="100"/>
    <s v="Nomina"/>
    <s v="Acción Común"/>
    <m/>
  </r>
  <r>
    <x v="7"/>
    <s v="DRRHH.6.1.2.1.39"/>
    <s v="Gestionar pagos nominales"/>
    <m/>
    <s v="UD"/>
    <n v="1"/>
    <m/>
    <n v="320000"/>
    <n v="320000"/>
    <n v="320000"/>
    <n v="320000"/>
    <s v="A"/>
    <m/>
    <m/>
    <s v="2.1.2.2.01"/>
    <s v="Compensación por gastos de alimentación"/>
    <n v="100"/>
    <s v="Nomina"/>
    <s v="Acción Común"/>
    <m/>
  </r>
  <r>
    <x v="7"/>
    <s v="DRRHH.6.1.2.1.39"/>
    <s v="Gestionar pagos nominales"/>
    <m/>
    <s v="UD"/>
    <n v="1"/>
    <m/>
    <n v="350000"/>
    <n v="350000"/>
    <n v="350000"/>
    <n v="350000"/>
    <s v="A"/>
    <m/>
    <m/>
    <s v="2.1.2.2.03"/>
    <s v="Pago de horas extraordinarias"/>
    <n v="100"/>
    <s v="Nomina"/>
    <s v="Acción Común"/>
    <m/>
  </r>
  <r>
    <x v="7"/>
    <s v="DRRHH.6.1.2.1.39"/>
    <s v="Gestionar pagos nominales"/>
    <m/>
    <s v="UD"/>
    <n v="1"/>
    <m/>
    <n v="280000"/>
    <n v="280000"/>
    <n v="280000"/>
    <n v="280000"/>
    <s v="A"/>
    <m/>
    <m/>
    <s v="2.1.2.2.04"/>
    <s v="Prima de transporte"/>
    <n v="100"/>
    <s v="Nomina"/>
    <s v="Acción Común"/>
    <m/>
  </r>
  <r>
    <x v="7"/>
    <s v="DRRHH.6.1.2.1.39"/>
    <s v="Gestionar pagos nominales"/>
    <m/>
    <s v="UD"/>
    <n v="1"/>
    <m/>
    <n v="8400000"/>
    <n v="8400000"/>
    <n v="8400000"/>
    <n v="8400000"/>
    <s v="A"/>
    <m/>
    <m/>
    <s v="2.1.2.2.05"/>
    <s v="Compensación servicios de seguridad"/>
    <n v="100"/>
    <s v="Nomina"/>
    <s v="Acción Común"/>
    <m/>
  </r>
  <r>
    <x v="7"/>
    <s v="DRRHH.6.1.2.1.39"/>
    <s v="Gestionar pagos nominales"/>
    <m/>
    <s v="UD"/>
    <n v="1"/>
    <m/>
    <n v="15267500"/>
    <n v="15267500"/>
    <n v="15267500"/>
    <n v="15267500"/>
    <s v="A"/>
    <m/>
    <m/>
    <s v="2.1.2.2.06"/>
    <s v="Incentivo por Rendimiento Individual"/>
    <n v="100"/>
    <s v="Nomina"/>
    <s v="Acción Común"/>
    <m/>
  </r>
  <r>
    <x v="7"/>
    <s v="DRRHH.6.1.2.1.39"/>
    <s v="Gestionar pagos nominales"/>
    <m/>
    <s v="UD"/>
    <n v="1"/>
    <m/>
    <n v="440000"/>
    <n v="440000"/>
    <n v="440000"/>
    <n v="440000"/>
    <s v="A"/>
    <m/>
    <m/>
    <s v="2.1.2.2.09"/>
    <s v="Bono por desempeño a servidores de carrera"/>
    <n v="100"/>
    <s v="Nomina"/>
    <s v="Acción Común"/>
    <m/>
  </r>
  <r>
    <x v="7"/>
    <s v="DRRHH.6.1.2.1.39"/>
    <s v="Gestionar pagos nominales"/>
    <m/>
    <s v="UD"/>
    <n v="1"/>
    <m/>
    <n v="14598500"/>
    <n v="14598500"/>
    <n v="14598500"/>
    <n v="14598500"/>
    <s v="A"/>
    <m/>
    <m/>
    <s v="2.1.2.2.10"/>
    <s v="Compensación por cumplimiento de indicadores del MAP"/>
    <n v="100"/>
    <s v="Nomina"/>
    <s v="Acción Común"/>
    <m/>
  </r>
  <r>
    <x v="7"/>
    <s v="DRRHH.6.1.2.1.39"/>
    <s v="Gestionar pagos nominales"/>
    <m/>
    <s v="UD"/>
    <n v="1"/>
    <m/>
    <n v="150000"/>
    <n v="150000"/>
    <n v="150000"/>
    <n v="150000"/>
    <s v="A"/>
    <m/>
    <m/>
    <s v="2.1.4.2.02"/>
    <s v="Gratificaciones por pasantías"/>
    <n v="100"/>
    <s v="Nomina"/>
    <s v="Acción Común"/>
    <m/>
  </r>
  <r>
    <x v="7"/>
    <s v="DRRHH.6.1.2.1.39"/>
    <s v="Gestionar pagos nominales"/>
    <m/>
    <s v="UD"/>
    <n v="1"/>
    <m/>
    <n v="12600000"/>
    <n v="12600000"/>
    <n v="12600000"/>
    <n v="12600000"/>
    <s v="A"/>
    <m/>
    <m/>
    <s v="2.1.5.1.01"/>
    <s v="Contribuciones al seguro de salud"/>
    <n v="100"/>
    <s v="Nomina"/>
    <s v="Acción Común"/>
    <m/>
  </r>
  <r>
    <x v="7"/>
    <s v="DRRHH.6.1.2.1.39"/>
    <s v="Gestionar pagos nominales"/>
    <m/>
    <s v="UD"/>
    <n v="1"/>
    <m/>
    <n v="12900000"/>
    <n v="12900000"/>
    <n v="12900000"/>
    <n v="12900000"/>
    <s v="A"/>
    <m/>
    <m/>
    <s v="2.1.5.2.01"/>
    <s v="Contribuciones al seguro de pensiones"/>
    <n v="100"/>
    <s v="Nomina"/>
    <s v="Acción Común"/>
    <m/>
  </r>
  <r>
    <x v="7"/>
    <s v="DRRHH.6.1.2.1.39"/>
    <s v="Gestionar pagos nominales"/>
    <m/>
    <s v="UD"/>
    <n v="1"/>
    <m/>
    <n v="1600000"/>
    <n v="1600000"/>
    <n v="1600000"/>
    <n v="1600000"/>
    <s v="A"/>
    <m/>
    <m/>
    <s v="2.1.5.3.01"/>
    <s v="Contribuciones al seguro de riesgo laboral"/>
    <n v="100"/>
    <s v="Nomina"/>
    <s v="Acción Común"/>
    <m/>
  </r>
  <r>
    <x v="7"/>
    <s v="DRRHH.6.1.2.1.39"/>
    <s v="Gestionar pagos nominales"/>
    <m/>
    <s v="UD"/>
    <n v="1"/>
    <m/>
    <n v="200000"/>
    <n v="200000"/>
    <n v="200000"/>
    <n v="200000"/>
    <s v="A"/>
    <m/>
    <m/>
    <s v="2.2.4.1.01"/>
    <s v="Pasajes y gastos de transporte"/>
    <n v="121"/>
    <s v="Nomina"/>
    <s v="Acción Común"/>
    <m/>
  </r>
  <r>
    <x v="7"/>
    <s v="DRRHH.6.1.2.1.96"/>
    <s v="Ejecución del  Plan de Capacitación Institucional"/>
    <s v="Plan General de Capacitación"/>
    <s v="UD"/>
    <n v="1"/>
    <m/>
    <n v="500000"/>
    <n v="1500000"/>
    <n v="1000000"/>
    <n v="3400000"/>
    <s v="A"/>
    <m/>
    <m/>
    <s v="2.2.8.7.04"/>
    <s v="Servicios de Capacitación"/>
    <n v="100"/>
    <s v="Pacc"/>
    <s v="Acción Común"/>
    <m/>
  </r>
  <r>
    <x v="7"/>
    <s v="DRRHH.6.1.2.1.89"/>
    <s v="Procesar nominas, bonificaciones y gratificaciones institucionales"/>
    <m/>
    <s v="UD"/>
    <n v="1"/>
    <m/>
    <n v="300000"/>
    <n v="300000"/>
    <n v="300000"/>
    <n v="300000"/>
    <s v="A"/>
    <m/>
    <m/>
    <s v="2.2.3.1.01"/>
    <s v="Viáticos dentro del país"/>
    <n v="121"/>
    <s v="Nomina"/>
    <s v="Acción Común"/>
    <m/>
  </r>
  <r>
    <x v="7"/>
    <s v="DRRHH.6.1.2.1.89"/>
    <s v="Procesar nominas, bonificaciones y gratificaciones institucionales"/>
    <m/>
    <s v="UD"/>
    <n v="1"/>
    <m/>
    <n v="30000"/>
    <n v="30000"/>
    <n v="30000"/>
    <n v="30000"/>
    <s v="A"/>
    <m/>
    <m/>
    <s v="2.3.4.1.01"/>
    <s v="Productos medicinales para uso humano"/>
    <n v="121"/>
    <s v="Pacc"/>
    <s v="Acción Común"/>
    <m/>
  </r>
  <r>
    <x v="7"/>
    <s v="DRRHH.6.1.2.1.100"/>
    <s v="Ejecutar actividades de fortalecimiento institucional"/>
    <s v="Uniformes: Servicio al cliente, servicio generales, choferes"/>
    <s v="UD"/>
    <n v="1"/>
    <m/>
    <n v="300000"/>
    <n v="300000"/>
    <n v="300000"/>
    <n v="300000"/>
    <s v="A"/>
    <m/>
    <m/>
    <s v="2.3.2.3.01"/>
    <s v="Prendas y accesorios de vestir"/>
    <n v="121"/>
    <s v="Pacc"/>
    <s v="Acción Común"/>
    <m/>
  </r>
  <r>
    <x v="9"/>
    <s v="DRRHH.6.1.2.1.95"/>
    <s v="Realizar el Programa de Pasantías. "/>
    <s v="Recursos Humanos"/>
    <s v="UD"/>
    <n v="1"/>
    <m/>
    <n v="0"/>
    <n v="240000"/>
    <n v="0"/>
    <n v="240000"/>
    <s v="T1"/>
    <m/>
    <m/>
    <s v="2.1.1.2.09"/>
    <s v="Personal de carácter eventual"/>
    <n v="100"/>
    <s v="Pacc"/>
    <s v="Acción Común"/>
    <m/>
  </r>
  <r>
    <x v="9"/>
    <s v="DRRHH.6.1.2.1.95"/>
    <s v="Realizar el Programa de Pasantías. "/>
    <s v="Recursos Humanos"/>
    <s v="UD"/>
    <n v="1"/>
    <m/>
    <n v="0"/>
    <n v="240000"/>
    <n v="0"/>
    <n v="240000"/>
    <s v="T1"/>
    <m/>
    <m/>
    <s v="2.1.1.2.09"/>
    <s v="Personal de carácter eventual"/>
    <n v="100"/>
    <s v="Pacc"/>
    <s v="Acción Común"/>
    <m/>
  </r>
  <r>
    <x v="9"/>
    <s v="DTIC.5.1.2.1.40"/>
    <s v="Gestionar licenciamiento de software y equipos de continuidad"/>
    <s v="Equipos informativos"/>
    <s v="UD"/>
    <n v="1"/>
    <m/>
    <n v="0"/>
    <n v="2000000"/>
    <n v="0"/>
    <n v="2000000"/>
    <s v="T1"/>
    <m/>
    <m/>
    <s v="2.6.1.3.01"/>
    <s v="Equipos de tecnología de la información y comunicación"/>
    <n v="121"/>
    <s v="Proyecto"/>
    <s v="Acción Común"/>
    <m/>
  </r>
  <r>
    <x v="9"/>
    <s v="DTIC.5.1.2.1.40"/>
    <s v="Gestionar licenciamiento de software y equipos de continuidad"/>
    <s v="Mantenimiento de consumibles de impresora"/>
    <s v="UD"/>
    <n v="1"/>
    <m/>
    <n v="3000000"/>
    <n v="4500000"/>
    <n v="3000000"/>
    <n v="5500000"/>
    <s v="A"/>
    <m/>
    <m/>
    <s v="2.3.9.2.01"/>
    <s v="Útiles  y materiales de escritorio, oficina e informática"/>
    <n v="100"/>
    <s v="Pacc"/>
    <s v="Acción Común"/>
    <m/>
  </r>
  <r>
    <x v="4"/>
    <s v="DPD.2.1.1.2.151"/>
    <s v="Ejecutar programas de Diplomados en Seguridad Social a través de las instituciones aliadas "/>
    <s v="Capacitaciones Infotep"/>
    <s v="UD"/>
    <n v="1"/>
    <m/>
    <n v="0"/>
    <n v="9750000"/>
    <n v="0"/>
    <n v="4750000"/>
    <s v="T1"/>
    <m/>
    <m/>
    <s v="2.2.8.7.04"/>
    <s v="Servicios de capacitación"/>
    <n v="121"/>
    <s v="Pacc"/>
    <s v="Acción Común"/>
    <m/>
  </r>
  <r>
    <x v="4"/>
    <s v="DPD.2.1.1.3.153"/>
    <s v="Elaborar plan estratégico de comunicación para difundir la cultura en seguridad social"/>
    <s v="Estrategia de comunicación: PE"/>
    <s v="UD"/>
    <n v="1"/>
    <m/>
    <n v="0"/>
    <n v="5000000"/>
    <n v="0"/>
    <n v="10000000"/>
    <s v="T2"/>
    <m/>
    <m/>
    <s v="2.2.9.1.01"/>
    <s v="Otras contrataciones de servicios"/>
    <n v="121"/>
    <s v="Proyecto"/>
    <s v="Acción Común"/>
    <m/>
  </r>
  <r>
    <x v="4"/>
    <s v="DPD.6.1.1.2.194"/>
    <s v="Monitorear los procesos organizacionales documentos"/>
    <s v="Cultura de servicio "/>
    <s v="UD"/>
    <n v="1"/>
    <m/>
    <n v="0"/>
    <n v="1350000"/>
    <n v="0"/>
    <n v="1350000"/>
    <s v="A"/>
    <m/>
    <m/>
    <s v="2.2.9.1.01"/>
    <s v="Otras contrataciones de servicios"/>
    <n v="121"/>
    <s v="Proyecto"/>
    <s v="Acción Común"/>
    <m/>
  </r>
  <r>
    <x v="4"/>
    <s v="DPD.6.1.1.5.202"/>
    <s v="Gestionar  auditoría Externa"/>
    <s v="ISO9001 auditoria de certificación"/>
    <s v="UD"/>
    <n v="1"/>
    <m/>
    <n v="0"/>
    <n v="350000"/>
    <n v="350000"/>
    <n v="350000"/>
    <s v="T1"/>
    <m/>
    <m/>
    <s v="2.2.9.1.01"/>
    <s v="Otras contrataciones de servicios"/>
    <n v="121"/>
    <s v="Proyecto"/>
    <s v="Acción Común"/>
    <m/>
  </r>
  <r>
    <x v="4"/>
    <s v="DPD.6.1.1.5.202"/>
    <s v="Gestionar  auditoría Externa"/>
    <s v="Auditoria de seguimiento ISO37000 y 37301"/>
    <s v="UD"/>
    <n v="1"/>
    <m/>
    <n v="270000"/>
    <n v="270000"/>
    <n v="270000"/>
    <n v="270000"/>
    <s v="T3"/>
    <m/>
    <m/>
    <s v="2.2.9.1.01"/>
    <s v="Otras contrataciones de servicios"/>
    <n v="121"/>
    <s v="Pacc"/>
    <s v="Acción Común"/>
    <m/>
  </r>
  <r>
    <x v="3"/>
    <s v="GG.6.1.2.1.65"/>
    <s v="Agendar las reuniones ordinarias y extraordinarias del Pleno del CNSS"/>
    <s v="Pago dietas de los consejeros"/>
    <s v="UD"/>
    <n v="1"/>
    <m/>
    <n v="12000000"/>
    <n v="10000000"/>
    <n v="10000000"/>
    <n v="10000000"/>
    <s v="A"/>
    <m/>
    <m/>
    <s v="2.1.3.1.01"/>
    <s v="Dietas en el país"/>
    <n v="100"/>
    <s v="Nomina"/>
    <n v="6658"/>
    <m/>
  </r>
  <r>
    <x v="3"/>
    <s v="GG.6.1.2.1.212"/>
    <s v="Ejecutar las responsabilidades establecidas en el Art 26."/>
    <s v="Mes de la Seguridad Social"/>
    <s v="UD"/>
    <n v="1"/>
    <m/>
    <n v="500000"/>
    <n v="4000000"/>
    <n v="1000000"/>
    <n v="10000000"/>
    <s v="A"/>
    <m/>
    <m/>
    <s v="2.2.9.1.01"/>
    <s v="Otras contrataciones de servicios"/>
    <n v="121"/>
    <s v="Pacc"/>
    <s v="Acción Común"/>
    <m/>
  </r>
  <r>
    <x v="3"/>
    <s v="GG.6.1.2.1.65"/>
    <s v="Agendar las reuniones ordinarias y extraordinarias del Pleno del CNSS"/>
    <s v=" Letreros Institucional"/>
    <s v="UD"/>
    <n v="1"/>
    <m/>
    <n v="500000"/>
    <n v="2500000"/>
    <n v="1000000"/>
    <n v="7000000"/>
    <s v="T2"/>
    <m/>
    <m/>
    <s v="2.2.8.7.06"/>
    <s v="Otros servicios técnicos profesionales"/>
    <n v="121"/>
    <s v="Pacc"/>
    <s v="Acción Común"/>
    <m/>
  </r>
  <r>
    <x v="4"/>
    <s v="DPD.6.1.1.6.18"/>
    <s v="Ejecutar Plan de Apoyo al Comité Nacional de Transversalización de Genero"/>
    <s v="Actividades en apoyo a la transversalizacion de genero"/>
    <s v="UD"/>
    <n v="1"/>
    <m/>
    <n v="70000"/>
    <n v="0"/>
    <n v="0"/>
    <n v="0"/>
    <s v="A"/>
    <m/>
    <m/>
    <s v="2.2.8.7.06"/>
    <s v="Otros servicios técnicos profesionales"/>
    <n v="121"/>
    <s v="Pacc"/>
    <s v="Acción Común"/>
    <m/>
  </r>
  <r>
    <x v="10"/>
    <s v="DPSVDS.1.1.1.1.103"/>
    <s v="Apoyo técnico y/o pedagógico con la ejecución de Acciones de acciones formativa en materia de SVDS"/>
    <s v="Eventos generales y contratación de audiovisuales"/>
    <s v="UD"/>
    <n v="1"/>
    <m/>
    <n v="500000"/>
    <n v="500000"/>
    <n v="500000"/>
    <n v="500000"/>
    <s v="T3"/>
    <m/>
    <m/>
    <s v="2.2.8.6.01"/>
    <s v="Eventos generales"/>
    <n v="121"/>
    <s v="Pacc"/>
    <s v="Acción Común"/>
    <m/>
  </r>
  <r>
    <x v="4"/>
    <s v="GG.6.1.2.1.69"/>
    <s v="Representar al CNSS ante organismos nacionales"/>
    <s v="Tickets/Hotel/Viaticos"/>
    <s v="UD"/>
    <n v="1"/>
    <m/>
    <n v="300000"/>
    <n v="1500000"/>
    <n v="1500000"/>
    <n v="1500000"/>
    <s v="A"/>
    <m/>
    <m/>
    <s v="2.2.4.1.01"/>
    <s v="Pasajes"/>
    <n v="121"/>
    <s v="Pacc"/>
    <s v="Acción Común"/>
    <m/>
  </r>
  <r>
    <x v="4"/>
    <s v="GG.6.1.2.1.69"/>
    <s v="Representar al CNSS ante organismos nacionales"/>
    <s v="Tickets/Hotel/Viaticos"/>
    <s v="UD"/>
    <n v="1"/>
    <m/>
    <n v="500000"/>
    <m/>
    <m/>
    <m/>
    <s v="A"/>
    <m/>
    <m/>
    <s v="2.2.3.1.01"/>
    <s v="Viaticos dentro del pais"/>
    <n v="121"/>
    <s v="Gasto Adm"/>
    <s v="Acción Común"/>
    <m/>
  </r>
  <r>
    <x v="3"/>
    <s v="GG.6.1.2.1.212"/>
    <s v="Ejecutar las responsabilidades establecidas en el Art 26."/>
    <s v="Comité de Integridad"/>
    <s v="UD"/>
    <n v="1"/>
    <m/>
    <n v="300000"/>
    <m/>
    <m/>
    <m/>
    <s v="T2"/>
    <m/>
    <m/>
    <s v="2.2.8.6.01"/>
    <s v="Eventos generales"/>
    <n v="121"/>
    <s v="Gasto Adm"/>
    <s v="Acción Común"/>
    <m/>
  </r>
  <r>
    <x v="3"/>
    <s v="GG.6.1.2.1.65"/>
    <s v="Agendar las reuniones ordinarias y extraordinarias del Pleno del CNSS"/>
    <s v="Compensación de vehiculo"/>
    <s v="UD"/>
    <n v="1"/>
    <m/>
    <n v="1540000"/>
    <m/>
    <m/>
    <m/>
    <s v="T2"/>
    <m/>
    <m/>
    <s v="2.1.2.2.04"/>
    <s v="Prima de transporte"/>
    <n v="121"/>
    <s v="Gasto Adm"/>
    <s v="Acción Común"/>
    <m/>
  </r>
  <r>
    <x v="3"/>
    <s v="GG.6.1.2.1.65"/>
    <s v="Agendar las reuniones ordinarias y extraordinarias del Pleno del CNSS"/>
    <s v="Microfonos del CNSS"/>
    <s v="UD"/>
    <n v="1"/>
    <m/>
    <n v="4000000"/>
    <m/>
    <m/>
    <m/>
    <s v="T2"/>
    <m/>
    <m/>
    <s v="2.6.5.5.01"/>
    <s v="Equipo de comunicación, telecomunicaciones y señalamiento"/>
    <n v="121"/>
    <s v="Gasto Adm"/>
    <s v="Acción Común"/>
    <m/>
  </r>
  <r>
    <x v="4"/>
    <s v="DPD.2.1.1.2.151"/>
    <s v="Ejecutar programas de Diplomados en Seguridad Social a través de las instituciones aliadas "/>
    <s v="Graduacion "/>
    <s v="UD"/>
    <n v="2"/>
    <m/>
    <n v="350000"/>
    <m/>
    <m/>
    <m/>
    <s v="T2"/>
    <m/>
    <m/>
    <s v="2.2.8.6.01"/>
    <s v="Eventos generales"/>
    <n v="121"/>
    <s v="Pacc"/>
    <s v="Acción Común"/>
    <m/>
  </r>
  <r>
    <x v="4"/>
    <s v="DPD.2.1.1.2.151"/>
    <s v="Ejecutar programas de Diplomados en Seguridad Social a través de las instituciones aliadas "/>
    <s v="Mascota CNSS"/>
    <s v="UD"/>
    <n v="1"/>
    <m/>
    <n v="200000"/>
    <m/>
    <m/>
    <m/>
    <s v="T2"/>
    <m/>
    <m/>
    <s v="2.3.2.3.01"/>
    <s v="Prendas de vestir"/>
    <n v="121"/>
    <s v="Pacc"/>
    <s v="Acción Común"/>
    <m/>
  </r>
  <r>
    <x v="4"/>
    <s v="DPD.2.1.1.2.151"/>
    <s v="Ejecutar programas de Diplomados en Seguridad Social a través de las instituciones aliadas "/>
    <s v="Ruta Educativa"/>
    <s v="UD"/>
    <n v="1"/>
    <m/>
    <n v="150000"/>
    <m/>
    <m/>
    <m/>
    <s v="T2"/>
    <m/>
    <m/>
    <s v="2.2.2.2.01"/>
    <s v="Impresión, encuadernación y rotulación"/>
    <n v="121"/>
    <s v="Pacc"/>
    <s v="Acción Común"/>
    <m/>
  </r>
  <r>
    <x v="4"/>
    <s v="DPD.5.1.1.1.38"/>
    <s v="Elaboración de datos abiertos del SDSS"/>
    <s v="Lanzamiento Repo"/>
    <s v="UD"/>
    <n v="1"/>
    <m/>
    <n v="250000"/>
    <m/>
    <m/>
    <m/>
    <s v="T1"/>
    <m/>
    <m/>
    <s v="2.2.8.6.01"/>
    <s v="Eventos generales"/>
    <n v="121"/>
    <s v="Pacc"/>
    <s v="Acción Común"/>
    <m/>
  </r>
  <r>
    <x v="4"/>
    <s v="DPD.6.1.1.5.202"/>
    <s v="Gestionar  auditoría Externa"/>
    <s v="Plan de Comunicaciones ISO"/>
    <s v="UD"/>
    <n v="1"/>
    <m/>
    <n v="100000"/>
    <m/>
    <m/>
    <m/>
    <s v="T2"/>
    <m/>
    <m/>
    <s v="2.2.2.1.01"/>
    <s v="Publicidad y propaganda"/>
    <n v="121"/>
    <s v="Pacc"/>
    <s v="Acción Común"/>
    <m/>
  </r>
  <r>
    <x v="4"/>
    <s v="DPD.6.1.1.5.202"/>
    <s v="Gestionar  auditoría Externa"/>
    <s v="Acuerdo Indocal"/>
    <s v="UD"/>
    <n v="1"/>
    <m/>
    <n v="100000"/>
    <m/>
    <m/>
    <m/>
    <s v="T2"/>
    <m/>
    <m/>
    <s v="2.4.1.6.05"/>
    <s v="Transferencias corrientes ocasionales a asociaciones sin fines de lucro"/>
    <n v="121"/>
    <s v="Gasto Adm"/>
    <s v="Acción Común"/>
    <m/>
  </r>
  <r>
    <x v="4"/>
    <s v="DPD.6.1.1.5.202"/>
    <s v="Gestionar  auditoría Externa"/>
    <s v="Semana de la Calidad"/>
    <s v="UD"/>
    <n v="1"/>
    <m/>
    <n v="500000"/>
    <m/>
    <m/>
    <m/>
    <s v="T2"/>
    <m/>
    <m/>
    <s v="2.2.8.6.01"/>
    <s v="Eventos generales"/>
    <n v="121"/>
    <s v="Pacc"/>
    <s v="Acción Común"/>
    <m/>
  </r>
  <r>
    <x v="4"/>
    <s v="DPD.6.1.2.3.10"/>
    <s v="Socialización documentos oficiales POA PACC 2025"/>
    <s v="Placas de reconocimiento operativo"/>
    <s v="UD"/>
    <n v="1"/>
    <m/>
    <n v="70000"/>
    <m/>
    <m/>
    <m/>
    <s v="T4"/>
    <m/>
    <m/>
    <s v="2.3.9.8.01"/>
    <s v="Otros repuestos y accesorios menores"/>
    <n v="121"/>
    <s v="Pacc"/>
    <s v="Acción Común"/>
    <m/>
  </r>
  <r>
    <x v="0"/>
    <s v="DADM.6.1.2.1.136"/>
    <s v="Registrar y ejecutar pagos de servicios básicos institucionales"/>
    <s v="Facturas de servicios "/>
    <s v="UD"/>
    <n v="1"/>
    <m/>
    <n v="18000000"/>
    <n v="18000000"/>
    <n v="18000000"/>
    <n v="18000000"/>
    <s v="A"/>
    <m/>
    <m/>
    <s v="2.2.5.1.01"/>
    <s v="Alquileres y rentas de edificaciones y locales"/>
    <n v="100"/>
    <s v="Pacc"/>
    <s v="Acción Común"/>
    <m/>
  </r>
  <r>
    <x v="0"/>
    <s v="DADM.6.1.2.1.136"/>
    <s v="Registrar y ejecutar pagos de servicios básicos institucionales"/>
    <m/>
    <s v="UD"/>
    <n v="1"/>
    <m/>
    <n v="200000"/>
    <n v="300000"/>
    <n v="300000"/>
    <n v="300000"/>
    <s v="A"/>
    <m/>
    <m/>
    <s v="2.3.9.5.01"/>
    <s v="Útiles de cocina y comedor"/>
    <n v="100"/>
    <s v="Pacc"/>
    <s v="Acción Común"/>
    <m/>
  </r>
  <r>
    <x v="2"/>
    <s v="DEMD.6.1.2.1.121"/>
    <s v="Evaluar, calificar, dictaminar, revisar y  notificar las solicitudes de evaluación medica"/>
    <s v="Pago a comisionados médicos"/>
    <s v="UD"/>
    <n v="1"/>
    <m/>
    <n v="20000000"/>
    <n v="30000000"/>
    <n v="20000000"/>
    <n v="36000000"/>
    <s v="A"/>
    <m/>
    <n v="85101706"/>
    <s v="2.2.8.7.06"/>
    <s v="Otros servicios técnicos profesionales"/>
    <n v="100"/>
    <s v="Pacc"/>
    <n v="6710"/>
    <m/>
  </r>
  <r>
    <x v="7"/>
    <s v="DRRHH.6.1.2.1.100"/>
    <s v="Ejecutar actividades de fortalecimiento institucional"/>
    <s v="Día del padre, madre, secretaria, del hombres, de la mujer, fin de año"/>
    <s v="UD"/>
    <n v="1"/>
    <m/>
    <n v="500000"/>
    <n v="1500000"/>
    <n v="1000000"/>
    <n v="1500000"/>
    <s v="A"/>
    <m/>
    <m/>
    <s v="2.3.1.1.01"/>
    <s v="Alimentos y bebidas para personas"/>
    <n v="121"/>
    <s v="Pacc"/>
    <s v="Acción Común"/>
    <m/>
  </r>
  <r>
    <x v="9"/>
    <s v="DTIC.5.1.2.1.40"/>
    <s v="Gestionar licenciamiento de software y equipos de continuidad"/>
    <s v="Licencias informáticas"/>
    <s v="UD"/>
    <n v="1"/>
    <m/>
    <n v="11800000"/>
    <n v="12300000"/>
    <n v="12300000"/>
    <n v="12300000"/>
    <s v="A"/>
    <m/>
    <m/>
    <s v="2.2.8.7.05"/>
    <s v="Servicios de informática y sistemas computarizados"/>
    <n v="121"/>
    <s v="Pacc"/>
    <s v="Acción Común"/>
    <m/>
  </r>
  <r>
    <x v="3"/>
    <s v="GG.6.1.2.1.65"/>
    <s v="Agendar las reuniones ordinarias y extraordinarias del Pleno del CNSS"/>
    <s v="Proyecto Digitalizacion CNSS"/>
    <s v="UD"/>
    <n v="1"/>
    <m/>
    <n v="0"/>
    <m/>
    <m/>
    <m/>
    <s v="T2"/>
    <m/>
    <m/>
    <s v="2.2.8.7.06"/>
    <s v="Otros servicios técnicos profesionales"/>
    <n v="121"/>
    <s v="Proyecto"/>
    <s v="Acción Común"/>
    <m/>
  </r>
  <r>
    <x v="11"/>
    <s v="CG.4.1.1.1.109"/>
    <s v="Ejecución del Plan de Auditoria TSS 2023"/>
    <s v="Laptops"/>
    <s v="UD"/>
    <n v="5"/>
    <m/>
    <n v="150000"/>
    <n v="700000"/>
    <n v="0"/>
    <n v="700000"/>
    <s v="T2"/>
    <m/>
    <m/>
    <s v="2.6.1.3.01"/>
    <s v="Computadora Portátil"/>
    <n v="121"/>
    <s v="Pacc"/>
    <s v="Acción Común"/>
    <m/>
  </r>
  <r>
    <x v="0"/>
    <s v="DADM.6.1.2.1.136"/>
    <s v="Registrar y ejecutar pagos de servicios básicos institucionales"/>
    <m/>
    <s v="UD"/>
    <n v="1"/>
    <m/>
    <n v="500000"/>
    <n v="200000"/>
    <n v="200000"/>
    <n v="200000"/>
    <s v="A"/>
    <m/>
    <m/>
    <s v="2.6.1.1.01"/>
    <s v="Muebles, equipos de oficina y estantería"/>
    <n v="121"/>
    <s v="Pacc"/>
    <s v="Acción Común"/>
    <m/>
  </r>
  <r>
    <x v="0"/>
    <s v="DADM.6.1.2.1.136"/>
    <s v="Registrar y ejecutar pagos de servicios básicos institucionales"/>
    <m/>
    <s v="UD"/>
    <n v="1"/>
    <m/>
    <n v="500000"/>
    <n v="100000"/>
    <n v="100000"/>
    <n v="100000"/>
    <s v="A"/>
    <m/>
    <m/>
    <s v="2.6.1.4.01"/>
    <s v="Electrodomésticos"/>
    <n v="121"/>
    <s v="Pacc"/>
    <s v="Acción Común"/>
    <m/>
  </r>
  <r>
    <x v="1"/>
    <s v="DCOM.6.1.2.1.20"/>
    <s v="Gestión de comunicación externa"/>
    <s v="Publicidad en periódicos de circulación nacional"/>
    <s v="UD"/>
    <n v="1"/>
    <m/>
    <n v="2500000"/>
    <n v="2500000"/>
    <n v="2500000"/>
    <n v="5500000"/>
    <s v="A"/>
    <m/>
    <s v="Publicidad en Periódico"/>
    <s v="2.2.2.1.01"/>
    <s v="Publicidad y propaganda"/>
    <n v="100"/>
    <s v="Pacc"/>
    <s v="Acción Común"/>
    <m/>
  </r>
  <r>
    <x v="3"/>
    <s v="GG.6.1.2.1.65"/>
    <s v="Agendar las reuniones ordinarias y extraordinarias del Pleno del CNSS"/>
    <s v="Pago Edificio SFM"/>
    <s v="UD"/>
    <n v="1"/>
    <m/>
    <n v="14740000"/>
    <m/>
    <m/>
    <m/>
    <s v="T2"/>
    <m/>
    <m/>
    <s v="2.6.9.2.01"/>
    <s v="Edificios no residenciales"/>
    <n v="121"/>
    <s v="Gasto Adm"/>
    <s v="Acción Común"/>
    <m/>
  </r>
  <r>
    <x v="12"/>
    <m/>
    <m/>
    <m/>
    <m/>
    <m/>
    <m/>
    <m/>
    <m/>
    <m/>
    <m/>
    <m/>
    <m/>
    <m/>
    <m/>
    <m/>
    <m/>
    <m/>
    <m/>
    <m/>
  </r>
</pivotCacheRecords>
</file>

<file path=xl/pivotCache/pivotCacheRecords9.xml><?xml version="1.0" encoding="utf-8"?>
<pivotCacheRecords xmlns="http://schemas.openxmlformats.org/spreadsheetml/2006/main" xmlns:r="http://schemas.openxmlformats.org/officeDocument/2006/relationships" count="218">
  <r>
    <n v="1"/>
    <s v="DPD.6.1.1.1"/>
    <s v="Proyectos Institucionales implementados y procesos instaurados"/>
    <s v="Postular de ideas de proyecto 2025"/>
    <n v="0"/>
    <s v="DPD.6.1.1.1.1"/>
    <m/>
    <n v="1"/>
    <m/>
    <m/>
    <n v="1"/>
    <s v="Formularios completados"/>
    <s v="Remisión de correos "/>
    <s v="Lista de ideas de proyectos"/>
    <x v="0"/>
    <s v="DPPP"/>
  </r>
  <r>
    <n v="2"/>
    <s v="DPD.6.1.1.1"/>
    <s v="Proyectos Institucionales implementados y procesos instaurados"/>
    <s v="Realizar mesa de negociación técnica"/>
    <n v="0"/>
    <s v="DPD.6.1.1.1.2"/>
    <m/>
    <n v="1"/>
    <m/>
    <m/>
    <n v="1"/>
    <s v="Lista de convocatoria"/>
    <s v="Presentación de propuesta proyectos"/>
    <s v="Reporte de recomendaciones por la mesa"/>
    <x v="0"/>
    <s v="DPPP"/>
  </r>
  <r>
    <n v="3"/>
    <s v="DPD.6.1.1.1"/>
    <s v="Proyectos Institucionales implementados y procesos instaurados"/>
    <s v="Presentar portafolio de proyectos a MAE"/>
    <n v="0"/>
    <s v="DPD.6.1.1.1.3"/>
    <m/>
    <m/>
    <n v="1"/>
    <m/>
    <n v="1"/>
    <s v="Remisión oficial"/>
    <s v="Propuesta de portafolio de proyectos"/>
    <s v="Resolución aprobatoria"/>
    <x v="0"/>
    <s v="DPPP"/>
  </r>
  <r>
    <n v="4"/>
    <s v="DPD.6.1.1.1"/>
    <s v="Proyectos Institucionales implementados y procesos instaurados"/>
    <s v="Formular proyectos aprobados"/>
    <n v="0"/>
    <s v="DPD.6.1.1.1.4"/>
    <m/>
    <m/>
    <n v="1"/>
    <m/>
    <n v="1"/>
    <s v="Actas de constitución"/>
    <s v="Remisión de propuestas a las instancias involucradas"/>
    <s v="Respuesta de organismo involucrados"/>
    <x v="0"/>
    <s v="DPPP"/>
  </r>
  <r>
    <n v="5"/>
    <s v="DPD.6.1.1.1"/>
    <s v="Proyectos Institucionales implementados y procesos instaurados"/>
    <s v="Cierre de proyectos implementados"/>
    <n v="0"/>
    <s v="DPD.6.1.1.1.5"/>
    <m/>
    <m/>
    <m/>
    <n v="1"/>
    <n v="1"/>
    <s v="Acta de cierre"/>
    <s v="Informe de organismos involucrados"/>
    <s v="Informe final enviado"/>
    <x v="0"/>
    <s v="DPPP"/>
  </r>
  <r>
    <n v="6"/>
    <s v="DPD.6.1.1.2"/>
    <s v="Programas de formación continua en materia de proyectos"/>
    <s v="Cursos básicos de formulación de proyectos"/>
    <n v="0"/>
    <s v="DPD.6.1.1.2.6"/>
    <m/>
    <n v="1"/>
    <n v="1"/>
    <n v="1"/>
    <n v="3"/>
    <s v="Certificación de cumplimiento"/>
    <s v="Lista de participantes"/>
    <s v="Informe de avance de Plan General de Capacitaciones"/>
    <x v="0"/>
    <s v="DPPP"/>
  </r>
  <r>
    <n v="7"/>
    <s v="DPD.6.1.1.2"/>
    <s v="Programas de formación continua en materia de proyectos"/>
    <s v="Certificación PMI"/>
    <n v="0"/>
    <s v="DPD.6.1.1.2.7"/>
    <m/>
    <m/>
    <m/>
    <n v="1"/>
    <n v="1"/>
    <s v="Certificación de cumplimiento"/>
    <m/>
    <m/>
    <x v="0"/>
    <s v="DPPP"/>
  </r>
  <r>
    <n v="8"/>
    <s v="DPD.6.1.2.3"/>
    <s v="Instrumentos de Planificación Institucional corto, mediano y largo plazo."/>
    <s v="Formulación POA 2025"/>
    <n v="0"/>
    <s v="DPD.6.1.2.3.8"/>
    <m/>
    <m/>
    <n v="1"/>
    <m/>
    <n v="1"/>
    <s v="Ante proyecto enviado a MAE"/>
    <s v="Carta de remisión formal"/>
    <s v="Aprobación por MAE"/>
    <x v="0"/>
    <s v="DPPP"/>
  </r>
  <r>
    <n v="9"/>
    <s v="DPD.6.1.2.3"/>
    <s v="Instrumentos de Planificación Institucional corto, mediano y largo plazo."/>
    <s v="Formulación PACC 2025"/>
    <n v="0"/>
    <s v="DPD.6.1.2.3.9"/>
    <m/>
    <m/>
    <n v="1"/>
    <m/>
    <n v="1"/>
    <s v="Ante proyecto enviado a MAE"/>
    <s v="Carta de remisión formal"/>
    <s v="Aprobación por MAE"/>
    <x v="0"/>
    <s v="DPPP"/>
  </r>
  <r>
    <n v="10"/>
    <s v="DPD.6.1.2.3"/>
    <s v="Instrumentos de Planificación Institucional corto, mediano y largo plazo."/>
    <s v="Socialización documentos oficiales POA PACC 2025"/>
    <n v="70000"/>
    <s v="DPD.6.1.2.3.10"/>
    <m/>
    <m/>
    <m/>
    <n v="1"/>
    <n v="1"/>
    <s v="Audiovisuales de acto oficial"/>
    <m/>
    <m/>
    <x v="0"/>
    <s v="DPPP"/>
  </r>
  <r>
    <n v="11"/>
    <s v="DPD.6.1.2.3"/>
    <s v="Instrumentos de Planificación Institucional corto, mediano y largo plazo."/>
    <s v="Contratar empresa consultora para la Formulación PES 2025-2029"/>
    <n v="500000"/>
    <s v="DPD.6.1.2.3.11"/>
    <n v="1"/>
    <m/>
    <m/>
    <m/>
    <n v="1"/>
    <s v="Contratación de Empresa consultora"/>
    <s v="Programación de la formulación PEI"/>
    <s v="Remisión de la programación"/>
    <x v="0"/>
    <s v="DPPP"/>
  </r>
  <r>
    <n v="12"/>
    <s v="DPD.6.1.2.4"/>
    <s v="Monitoreo y evaluación del cumplimiento y aplicación de los instrumentos de Planificación Institucional"/>
    <s v="Monitorios trimestrales 2024"/>
    <n v="0"/>
    <s v="DPD.6.1.2.4.12"/>
    <n v="1"/>
    <n v="1"/>
    <n v="1"/>
    <n v="1"/>
    <n v="4"/>
    <s v="Informes de Monitoreo Trimestrales"/>
    <m/>
    <m/>
    <x v="0"/>
    <s v="DPPP"/>
  </r>
  <r>
    <n v="13"/>
    <s v="DPD.6.1.2.4"/>
    <s v="Monitoreo y evaluación del cumplimiento y aplicación de los instrumentos de Planificación Institucional"/>
    <s v="Elaborar Memoria Institucional 2025"/>
    <n v="0"/>
    <s v="DPD.6.1.2.4.13"/>
    <m/>
    <m/>
    <m/>
    <n v="1"/>
    <n v="1"/>
    <s v="Documento oficial enviado para aprobación MAE"/>
    <s v="Carga al portal de presidencia. "/>
    <s v="Carta de remisión formal"/>
    <x v="0"/>
    <s v="DPPP"/>
  </r>
  <r>
    <n v="14"/>
    <s v="DPD.6.1.2.4"/>
    <s v="Monitoreo y evaluación del cumplimiento y aplicación de los instrumentos de Planificación Institucional"/>
    <s v="Elaborar Memoria Semestral 2025"/>
    <n v="0"/>
    <s v="DPD.6.1.2.4.14"/>
    <m/>
    <n v="1"/>
    <m/>
    <m/>
    <n v="1"/>
    <s v="Documento oficial enviado para aprobación MAE"/>
    <s v="Carga al portal de presidencia. "/>
    <s v="Carta de remisión formal"/>
    <x v="0"/>
    <s v="DPPP"/>
  </r>
  <r>
    <n v="15"/>
    <s v="DPD.6.1.2.4"/>
    <s v="Monitoreo y evaluación del cumplimiento y aplicación de los instrumentos de Planificación Institucional"/>
    <s v=" Elaborar Memoria SDSS 2025"/>
    <n v="200000"/>
    <s v="DPD.6.1.2.4.15"/>
    <m/>
    <n v="1"/>
    <m/>
    <m/>
    <n v="1"/>
    <s v="Documento oficial enviado para aprobación MAE"/>
    <s v="Carga al portal de presidencia. "/>
    <s v="Carta de remisión formal"/>
    <x v="0"/>
    <s v="DPPP"/>
  </r>
  <r>
    <n v="16"/>
    <s v="DPD.6.1.2.4"/>
    <s v="Monitoreo y evaluación del cumplimiento y aplicación de los instrumentos de Planificación Institucional"/>
    <s v="Evaluación medio termino PEI 2020-2024"/>
    <n v="0"/>
    <s v="DPD.6.1.2.4.16"/>
    <m/>
    <m/>
    <n v="1"/>
    <m/>
    <n v="1"/>
    <s v="Informes de Medio Termino"/>
    <m/>
    <m/>
    <x v="0"/>
    <s v="DPPP"/>
  </r>
  <r>
    <n v="17"/>
    <s v="DPD.6.1.1.5"/>
    <s v="Planificación Institucional integrada en sistemas informáticos automatizados"/>
    <s v="Implementar sistema de planificación automatizado"/>
    <n v="0"/>
    <s v="DPD.6.1.1.5.17"/>
    <m/>
    <n v="1"/>
    <m/>
    <m/>
    <n v="1"/>
    <s v="Contratación de Empresa consultora"/>
    <s v="Programación de la implementación"/>
    <s v="Informes de avance mensuales"/>
    <x v="0"/>
    <s v="DPPP"/>
  </r>
  <r>
    <n v="18"/>
    <s v="DPD.6.1.1.6"/>
    <s v="Programa de actividades de apoyo a la transversalización de genero"/>
    <s v="Ejecutar Plan de Apoyo al Comité Nacional de Transversalización de Genero"/>
    <n v="70000"/>
    <s v="DPD.6.1.1.6.18"/>
    <n v="1"/>
    <n v="1"/>
    <n v="1"/>
    <n v="1"/>
    <n v="1"/>
    <s v="Lista de participación"/>
    <s v="Informes de Monitoreo Trimestrales"/>
    <m/>
    <x v="0"/>
    <s v="DPPP"/>
  </r>
  <r>
    <n v="19"/>
    <s v="DCOM.6.1.2.1"/>
    <s v="Fortalecimiento  de la Comunicación  Estratégica Institucional   del  CNSS."/>
    <s v="Elaborar Plan Estratégico de Comunicación Institucional"/>
    <n v="0"/>
    <s v="DCOM.6.1.2.1.19"/>
    <n v="1"/>
    <m/>
    <m/>
    <m/>
    <n v="1"/>
    <s v="Propuesta elaborada y remitida al MAE"/>
    <s v="Documento aprobado"/>
    <m/>
    <x v="1"/>
    <m/>
  </r>
  <r>
    <n v="20"/>
    <s v="DCOM.6.1.2.1"/>
    <s v="Fortalecimiento  de la Comunicación  Estratégica Institucional   del  CNSS."/>
    <s v="Gestión de comunicación externa"/>
    <n v="7500000"/>
    <s v="DCOM.6.1.2.1.20"/>
    <n v="1"/>
    <n v="1"/>
    <n v="1"/>
    <n v="1"/>
    <n v="4"/>
    <s v="Publicaciones realizadas"/>
    <s v="Notas de prensa"/>
    <s v="Registro de participación de medios"/>
    <x v="1"/>
    <m/>
  </r>
  <r>
    <n v="21"/>
    <s v="DCOM.6.1.2.1"/>
    <s v="Fortalecimiento  de la Comunicación  Estratégica Institucional   del  CNSS."/>
    <s v="Plan Anual de Redes Sociales"/>
    <n v="0"/>
    <s v="DCOM.6.1.2.1.21"/>
    <n v="1"/>
    <m/>
    <m/>
    <m/>
    <n v="1"/>
    <s v="Propuesta elaborada y remitida al MAE"/>
    <s v="Documento aprobado"/>
    <m/>
    <x v="1"/>
    <m/>
  </r>
  <r>
    <n v="22"/>
    <s v="DCOM.6.1.2.1"/>
    <s v="Fortalecimiento  de la Comunicación  Estratégica Institucional   del  CNSS."/>
    <s v="Medición de impacto de redes social"/>
    <n v="0"/>
    <s v="DCOM.6.1.2.1.22"/>
    <n v="3"/>
    <n v="3"/>
    <n v="3"/>
    <n v="3"/>
    <n v="12"/>
    <s v="Informe de mensual (Medición de Impacto)"/>
    <s v="Analítica digital"/>
    <m/>
    <x v="1"/>
    <m/>
  </r>
  <r>
    <n v="23"/>
    <s v="DCOM.6.1.2.1"/>
    <s v="Fortalecimiento  de la Comunicación  Estratégica Institucional   del  CNSS."/>
    <s v="Elaborar contenido de comunicación institucional"/>
    <n v="0"/>
    <s v="DCOM.6.1.2.1.23"/>
    <n v="1"/>
    <n v="1"/>
    <n v="1"/>
    <n v="1"/>
    <n v="4"/>
    <s v="Artes elaborados"/>
    <s v="Repositorio de datos"/>
    <m/>
    <x v="1"/>
    <m/>
  </r>
  <r>
    <n v="24"/>
    <s v="DCOM.6.1.2.1"/>
    <s v="Fortalecimiento  de la Comunicación  Estratégica Institucional   del  CNSS."/>
    <s v="Gestionar adquisición de  materiales promocionales "/>
    <n v="0"/>
    <s v="DCOM.6.1.2.1.24"/>
    <m/>
    <n v="1"/>
    <m/>
    <m/>
    <n v="1"/>
    <s v="Materiales adquiridos"/>
    <m/>
    <m/>
    <x v="1"/>
    <m/>
  </r>
  <r>
    <n v="25"/>
    <s v="DCOM.6.1.2.1"/>
    <s v="Fortalecimiento  de la Comunicación  Estratégica Institucional   del  CNSS."/>
    <s v="Publicaciones institucionales"/>
    <n v="0"/>
    <s v="DCOM.6.1.2.1.25"/>
    <n v="1"/>
    <n v="1"/>
    <n v="1"/>
    <n v="1"/>
    <n v="4"/>
    <s v="Revistas"/>
    <s v="Memorias "/>
    <m/>
    <x v="1"/>
    <m/>
  </r>
  <r>
    <n v="26"/>
    <s v="DCOM.6.1.2.1"/>
    <s v="Fortalecimiento  de la Comunicación  Estratégica Institucional   del  CNSS."/>
    <s v="Gestionar suscripciones de periódicos"/>
    <n v="0"/>
    <s v="DCOM.6.1.2.1.26"/>
    <m/>
    <n v="1"/>
    <m/>
    <m/>
    <n v="1"/>
    <s v="Factura Anual"/>
    <s v="Certificación de pago"/>
    <m/>
    <x v="1"/>
    <m/>
  </r>
  <r>
    <n v="27"/>
    <s v="DCOM.6.1.2.1"/>
    <s v="Fortalecimiento  de la Comunicación  Estratégica Institucional   del  CNSS."/>
    <s v="Gestión de comunicación interna"/>
    <n v="0"/>
    <s v="DCOM.6.1.2.1.27"/>
    <n v="3"/>
    <n v="3"/>
    <n v="3"/>
    <n v="3"/>
    <n v="12"/>
    <s v="Boletín Digital Mensual"/>
    <s v="Mural Actualizado"/>
    <s v="Intranet actualizado"/>
    <x v="1"/>
    <m/>
  </r>
  <r>
    <n v="28"/>
    <s v="DCOM.6.1.1.1"/>
    <s v="Cobertura de insumos  y suministros de protocolo institucional del CNSS."/>
    <s v="Plan protocolo institucional de las actividades del CNSS."/>
    <n v="2700000"/>
    <s v="DCOM.6.1.1.1.28"/>
    <n v="1"/>
    <n v="1"/>
    <n v="1"/>
    <n v="1"/>
    <n v="4"/>
    <s v="Informe trimestral"/>
    <m/>
    <m/>
    <x v="1"/>
    <m/>
  </r>
  <r>
    <n v="29"/>
    <s v="DCOM.6.1.1.1"/>
    <s v="Cobertura de insumos  y suministros de protocolo institucional del CNSS."/>
    <s v="Elaborar Manual de Procedimiento de Protocolo y Eventos Institucional"/>
    <n v="0"/>
    <s v="DCOM.6.1.1.1.29"/>
    <n v="1"/>
    <m/>
    <m/>
    <m/>
    <n v="1"/>
    <s v="Documento oficial enviado para aprobación MAE"/>
    <s v="Carga al portal de presidencia. "/>
    <s v="Carta de remisión formal"/>
    <x v="1"/>
    <m/>
  </r>
  <r>
    <n v="30"/>
    <s v="DPD.5.1.1.1"/>
    <s v="Fortalecimiento del modelo de Inteligencia de Negocios y estructura estadística institucional"/>
    <s v="Lanzamiento del Sistema de información CNSS (Repositorio)"/>
    <n v="0"/>
    <s v="DPD.5.1.1.1.30"/>
    <n v="3"/>
    <n v="3"/>
    <n v="3"/>
    <n v="3"/>
    <n v="12"/>
    <s v="Actualizaciones portal"/>
    <m/>
    <m/>
    <x v="0"/>
    <s v="EEA"/>
  </r>
  <r>
    <n v="31"/>
    <s v="DPD.5.1.1.1"/>
    <s v="Fortalecimiento del modelo de Inteligencia de Negocios y estructura estadística institucional"/>
    <s v="Desarrollo y diseño del obsertario del SS"/>
    <n v="0"/>
    <s v="DPD.5.1.1.1.31"/>
    <m/>
    <m/>
    <m/>
    <m/>
    <n v="0"/>
    <m/>
    <m/>
    <m/>
    <x v="2"/>
    <m/>
  </r>
  <r>
    <n v="32"/>
    <s v="DPD.5.1.1.1"/>
    <s v="Fortalecimiento del modelo de Inteligencia de Negocios y estructura estadística institucional"/>
    <s v="Elaboración de Informe Trimestral  Estadística del SDSS"/>
    <n v="0"/>
    <s v="DPD.5.1.1.1.32"/>
    <n v="1"/>
    <n v="1"/>
    <n v="1"/>
    <n v="1"/>
    <n v="4"/>
    <s v="Boletín Estadístico"/>
    <m/>
    <m/>
    <x v="0"/>
    <s v="EEA"/>
  </r>
  <r>
    <n v="33"/>
    <s v="DPD.5.1.1.1"/>
    <s v="Fortalecimiento del modelo de Inteligencia de Negocios y estructura estadística institucional"/>
    <s v="Elaboración de Informe Gasto en Salud"/>
    <n v="0"/>
    <s v="DPD.5.1.1.1.33"/>
    <m/>
    <n v="1"/>
    <m/>
    <n v="1"/>
    <n v="2"/>
    <s v="Informe de Gasto en Salud"/>
    <m/>
    <m/>
    <x v="0"/>
    <s v="EEA"/>
  </r>
  <r>
    <n v="34"/>
    <s v="DPD.5.1.1.1"/>
    <s v="Fortalecimiento del modelo de Inteligencia de Negocios y estructura estadística institucional"/>
    <s v="Elaboración   Informe Mensual  de Estadísticas del SDSS"/>
    <n v="0"/>
    <s v="DPD.5.1.1.1.34"/>
    <n v="3"/>
    <n v="3"/>
    <n v="3"/>
    <n v="3"/>
    <n v="12"/>
    <s v="Boletín Estadístico"/>
    <m/>
    <m/>
    <x v="0"/>
    <s v="EEA"/>
  </r>
  <r>
    <n v="35"/>
    <s v="DPD.5.1.1.1"/>
    <s v="Fortalecimiento del modelo de Inteligencia de Negocios y estructura estadística institucional"/>
    <s v="Elaboración de Informes de análisis Comparativos del SDSS con organismos homólogos a nivel internacional."/>
    <n v="0"/>
    <s v="DPD.5.1.1.1.35"/>
    <m/>
    <n v="1"/>
    <m/>
    <m/>
    <n v="1"/>
    <s v="Dashboar actualizado "/>
    <m/>
    <m/>
    <x v="0"/>
    <s v="EEA"/>
  </r>
  <r>
    <n v="36"/>
    <s v="DPD.5.1.1.1"/>
    <s v="Fortalecimiento del modelo de Inteligencia de Negocios y estructura estadística institucional"/>
    <s v="Diseño de la mesa Estadísticas del SDSS para seguimiento y monitoreo de indicadores del Sistema a nivel nacional"/>
    <n v="0"/>
    <s v="DPD.5.1.1.1.36"/>
    <n v="1"/>
    <n v="3"/>
    <n v="3"/>
    <n v="3"/>
    <n v="10"/>
    <s v="Minutas de reunión de monitoreo"/>
    <m/>
    <m/>
    <x v="0"/>
    <s v="EEA"/>
  </r>
  <r>
    <n v="37"/>
    <s v="DPD.5.1.1.1"/>
    <s v="Implementación de un sistema de gestión de datos integral del impacto del SDSS en la población"/>
    <s v="Elaboración de indicadores del SDSS"/>
    <n v="0"/>
    <s v="DPD.5.1.1.1.37"/>
    <n v="3"/>
    <n v="3"/>
    <n v="3"/>
    <n v="3"/>
    <n v="12"/>
    <s v="Reporte de indicadores estadísticos"/>
    <m/>
    <m/>
    <x v="0"/>
    <s v="EEA"/>
  </r>
  <r>
    <n v="38"/>
    <s v="DPD.5.1.1.1"/>
    <s v="Implementación de un sistema de gestión de datos integral del impacto del SDSS en la población"/>
    <s v="Elaboración de datos abiertos del SDSS"/>
    <n v="250000"/>
    <s v="DPD.5.1.1.1.38"/>
    <n v="3"/>
    <n v="3"/>
    <n v="3"/>
    <n v="3"/>
    <n v="12"/>
    <s v="Datos Abiertos (XLS; OBD;CVS)"/>
    <m/>
    <m/>
    <x v="0"/>
    <s v="EEA"/>
  </r>
  <r>
    <n v="39"/>
    <s v="DRRHH.6.1.2.1"/>
    <s v="Plan de pagos nominales 2025"/>
    <s v="Gestionar pagos nominales"/>
    <n v="262483500"/>
    <s v="DRRHH.6.1.2.1.39"/>
    <n v="3"/>
    <n v="3"/>
    <n v="3"/>
    <n v="3"/>
    <n v="12"/>
    <s v="Certificación de pagos"/>
    <m/>
    <m/>
    <x v="3"/>
    <s v="DPNO"/>
  </r>
  <r>
    <n v="40"/>
    <s v="DTIC.5.1.2.1"/>
    <s v="Continuidad de la Plataforma Tecnológica del CNSS"/>
    <s v="Gestionar licenciamiento de software y equipos de continuidad"/>
    <n v="14800000"/>
    <s v="DTIC.5.1.2.1.40"/>
    <n v="1"/>
    <m/>
    <n v="1"/>
    <m/>
    <n v="2"/>
    <s v="Adquisiciones realizadas"/>
    <s v="Reporte de aplicación"/>
    <m/>
    <x v="4"/>
    <m/>
  </r>
  <r>
    <n v="41"/>
    <s v="DTIC.5.1.2.1"/>
    <s v="Continuidad de la Plataforma Tecnológica del CNSS"/>
    <s v="Elaborar Plan de Continuidad "/>
    <n v="0"/>
    <s v="DTIC.5.1.2.1.41"/>
    <n v="1"/>
    <m/>
    <m/>
    <m/>
    <n v="1"/>
    <s v="Documento oficial enviado para aprobación MAE"/>
    <s v="Documento aprobado"/>
    <m/>
    <x v="4"/>
    <m/>
  </r>
  <r>
    <n v="42"/>
    <s v="DTIC.5.1.2.1"/>
    <s v="Continuidad de la Plataforma Tecnológica del CNSS"/>
    <s v="Gestión de impresoras y equipos de oficina"/>
    <n v="0"/>
    <s v="DTIC.5.1.2.1.42"/>
    <n v="1"/>
    <n v="1"/>
    <n v="1"/>
    <n v="1"/>
    <n v="4"/>
    <s v="Adquisiciones realizadas"/>
    <s v="Reporte de aplicación"/>
    <s v="Solicitudes de compras enviadas"/>
    <x v="4"/>
    <m/>
  </r>
  <r>
    <n v="43"/>
    <s v="DTIC.5.1.2.2"/>
    <s v="Plan de contingencia tecnológica del CNSS"/>
    <s v="Gestionar licenciamiento de software  de contingencia"/>
    <n v="0"/>
    <s v="DTIC.5.1.2.2.43"/>
    <n v="1"/>
    <n v="1"/>
    <n v="1"/>
    <n v="1"/>
    <n v="4"/>
    <s v="Adquisiciones realizadas"/>
    <s v="Reporte de aplicación"/>
    <s v="Solicitudes de compras enviadas"/>
    <x v="4"/>
    <m/>
  </r>
  <r>
    <n v="44"/>
    <s v="DTIC.5.1.2.2"/>
    <s v="Plan de contingencia tecnológica del CNSS"/>
    <s v="Gestionar licenciamiento de  equipos de contingencia"/>
    <n v="0"/>
    <s v="DTIC.5.1.2.2.44"/>
    <n v="1"/>
    <n v="1"/>
    <n v="1"/>
    <n v="1"/>
    <n v="4"/>
    <s v="Adquisiciones realizadas"/>
    <s v="Reporte de aplicación"/>
    <s v="Solicitudes de compras enviadas"/>
    <x v="4"/>
    <m/>
  </r>
  <r>
    <n v="45"/>
    <s v="DTIC.5.1.2.2"/>
    <s v="Plan de contingencia tecnológica del CNSS"/>
    <s v="Elaborar Plan de contingencia tecnológica del CNSS"/>
    <n v="0"/>
    <s v="DTIC.5.1.2.2.45"/>
    <n v="1"/>
    <m/>
    <m/>
    <m/>
    <n v="1"/>
    <s v="Documento oficial enviado para aprobación MAE"/>
    <s v="Documento aprobado"/>
    <m/>
    <x v="4"/>
    <m/>
  </r>
  <r>
    <n v="46"/>
    <s v="DTIC.5.1.2.2"/>
    <s v="Plan de contingencia tecnológica del CNSS"/>
    <s v="Monitoreo del Plan de contingencia tecnológica"/>
    <n v="0"/>
    <s v="DTIC.5.1.2.2.46"/>
    <m/>
    <n v="1"/>
    <n v="1"/>
    <n v="1"/>
    <n v="3"/>
    <s v="Informe de monitoreo de planes"/>
    <m/>
    <m/>
    <x v="4"/>
    <m/>
  </r>
  <r>
    <n v="47"/>
    <s v="DTIC.5.1.2.3"/>
    <s v="Normas y políticas de tecnología de la información aplicables"/>
    <s v="Implementación Nortic A6"/>
    <n v="0"/>
    <s v="DTIC.5.1.2.3.47"/>
    <m/>
    <n v="1"/>
    <m/>
    <m/>
    <n v="1"/>
    <s v="Documentos validados"/>
    <s v="Norma certificado"/>
    <s v="Documentos aprobados por MAE"/>
    <x v="4"/>
    <m/>
  </r>
  <r>
    <n v="48"/>
    <s v="DTIC.5.1.2.3"/>
    <s v="Normas y políticas de tecnología de la información aplicables"/>
    <s v="Implementación ITIL"/>
    <n v="0"/>
    <s v="DTIC.5.1.2.3.48"/>
    <m/>
    <m/>
    <n v="1"/>
    <m/>
    <n v="1"/>
    <s v="Documentos validados"/>
    <s v="Norma certificado"/>
    <s v="Documentos aprobados por MAE"/>
    <x v="4"/>
    <m/>
  </r>
  <r>
    <n v="49"/>
    <s v="DTIC.5.1.2.3"/>
    <s v="Normas y políticas de tecnología de la información aplicables"/>
    <s v="Revisar requisitos tecnológicos de implementación NOBACI"/>
    <n v="0"/>
    <s v="DTIC.5.1.2.3.49"/>
    <m/>
    <n v="1"/>
    <m/>
    <n v="1"/>
    <n v="2"/>
    <s v="Reporte de avance de requisitos"/>
    <m/>
    <m/>
    <x v="4"/>
    <m/>
  </r>
  <r>
    <n v="50"/>
    <s v="DTIC.5.1.1.4"/>
    <s v="Automatización y digitalización de los procesos institucionales"/>
    <s v="Automatizar proceso de consulta de actas y resoluciones"/>
    <n v="0"/>
    <s v="DTIC.5.1.1.4.50"/>
    <m/>
    <n v="1"/>
    <m/>
    <m/>
    <n v="1"/>
    <s v="Servicios Disponible"/>
    <m/>
    <m/>
    <x v="4"/>
    <m/>
  </r>
  <r>
    <n v="51"/>
    <s v="DTIC.5.1.1.4"/>
    <s v="Automatización y digitalización de los procesos institucionales"/>
    <s v="Capacitación y divulgación del servicio Mesa de Ayuda"/>
    <n v="0"/>
    <s v="DTIC.5.1.1.4.51"/>
    <m/>
    <n v="1"/>
    <m/>
    <m/>
    <n v="1"/>
    <s v="Lista de participantes"/>
    <m/>
    <m/>
    <x v="4"/>
    <m/>
  </r>
  <r>
    <n v="52"/>
    <s v="DPRL.1.1.1.1"/>
    <s v="Soporte y Seguimiento a Comisión Permanente y Especial  (SRL)"/>
    <s v="Soporte Salud en las reuniones de la Comisión Permanente de  (SRL)"/>
    <n v="0"/>
    <s v="DPRL.1.1.1.1.52"/>
    <n v="1"/>
    <n v="1"/>
    <n v="1"/>
    <n v="1"/>
    <n v="4"/>
    <m/>
    <m/>
    <m/>
    <x v="5"/>
    <m/>
  </r>
  <r>
    <n v="53"/>
    <s v="DRA.4.1.1.1"/>
    <s v="Fortalecimiento de los mecanismos de control administrativos-financieros"/>
    <s v="Auto valorar el cumplimiento de las disposiciones legales y normativas del control interno"/>
    <n v="0"/>
    <s v="DRA.4.1.1.1.53"/>
    <n v="1"/>
    <n v="1"/>
    <n v="1"/>
    <n v="1"/>
    <n v="4"/>
    <s v="Matriz de Plan de Trabajo Revisión y análisis"/>
    <s v="Informes trimestrales de ejecución"/>
    <s v="Archivos de evidencias"/>
    <x v="6"/>
    <m/>
  </r>
  <r>
    <n v="54"/>
    <s v="DRA.4.1.1.1"/>
    <s v="Implementación de las Normas Básicas de Control Interno (NOBACI)"/>
    <s v="Coordinar las Acciones del Comité Administrador de las NOBACI-CNSS y gestionar la actualización del conocimiento de las NOBACI. "/>
    <n v="0"/>
    <s v="DRA.4.1.1.1.54"/>
    <m/>
    <n v="1"/>
    <m/>
    <n v="1"/>
    <n v="2"/>
    <s v="Minutas de reunión de monitoreo"/>
    <s v="Lista de participantes"/>
    <s v="Talleres, charlas, foros de actualización de NOBACI"/>
    <x v="6"/>
    <m/>
  </r>
  <r>
    <n v="55"/>
    <s v="DRA.4.1.1.1"/>
    <s v="Diseño y monitoreo de los planes de acción de auditorías internas y externas"/>
    <s v="Desarrollar acciones para dar respuesta a las mejoras identificadas como resultado de informes definitivos de auditorías internas y externas"/>
    <n v="0"/>
    <s v="DRA.4.1.1.1.55"/>
    <n v="1"/>
    <n v="1"/>
    <n v="1"/>
    <n v="1"/>
    <n v="4"/>
    <s v="Planes de acción auditoría"/>
    <s v="Informes de seguimiento"/>
    <s v="Matriz de control  a auditorias "/>
    <x v="6"/>
    <m/>
  </r>
  <r>
    <n v="56"/>
    <s v="DRA.4.1.1.1"/>
    <s v="Fortalecimiento de los mecanismos de control administrativos-financieros"/>
    <s v="Realizar  informe de evaluación de control interno"/>
    <n v="0"/>
    <s v="DRA.4.1.1.1.56"/>
    <m/>
    <n v="1"/>
    <m/>
    <n v="1"/>
    <n v="2"/>
    <s v="Informe Semestral"/>
    <s v="Matriz de Plan de Trabajo Revisión y análisis"/>
    <s v="Archivos de evidencias"/>
    <x v="6"/>
    <m/>
  </r>
  <r>
    <n v="57"/>
    <s v="DRA.4.1.1.1"/>
    <s v="Fortalecimiento de los mecanismos de control administrativos-financieros"/>
    <s v="Elaborar Plan de trabajo de Revisión y Análisis 2024"/>
    <n v="0"/>
    <s v="DRA.4.1.1.1.57"/>
    <n v="1"/>
    <m/>
    <m/>
    <m/>
    <n v="1"/>
    <s v="Documento enviado para aprobación"/>
    <s v="Documento aprobado"/>
    <s v="Carta de remisión formal"/>
    <x v="6"/>
    <m/>
  </r>
  <r>
    <n v="58"/>
    <s v="DRA.4.1.1.1"/>
    <s v="Fortalecimiento de los mecanismos de control administrativos-financieros"/>
    <s v="Ejecutar del Plan de trabajo de Revisión y análisis 2024"/>
    <n v="0"/>
    <s v="DRA.4.1.1.1.58"/>
    <m/>
    <n v="1"/>
    <n v="1"/>
    <n v="1"/>
    <n v="3"/>
    <s v="Matriz de Plan de Trabajo Revisión y análisis"/>
    <s v="Informes trimestrales de ejecución"/>
    <m/>
    <x v="6"/>
    <m/>
  </r>
  <r>
    <n v="59"/>
    <s v="OAI.6.1.2.1"/>
    <s v="Subportal transparencia institucional actualizado"/>
    <s v="Solicitar informaciones requeridas para actualización "/>
    <n v="0"/>
    <s v="OAI.6.1.2.1.59"/>
    <n v="3"/>
    <n v="3"/>
    <n v="3"/>
    <n v="3"/>
    <n v="3"/>
    <s v="Correo emitido desde el área"/>
    <m/>
    <m/>
    <x v="7"/>
    <m/>
  </r>
  <r>
    <n v="60"/>
    <s v="OAI.6.1.2.1"/>
    <s v="Subportal transparencia institucional actualizado"/>
    <s v="Consolidar informaciones levantadas para actualización de portal"/>
    <n v="0"/>
    <s v="OAI.6.1.2.1.60"/>
    <n v="3"/>
    <n v="3"/>
    <n v="3"/>
    <n v="3"/>
    <n v="12"/>
    <s v="Matriz de Portal de Transparencia actualizada"/>
    <m/>
    <m/>
    <x v="7"/>
    <m/>
  </r>
  <r>
    <n v="61"/>
    <s v="OAI.6.1.2.1"/>
    <s v="Subportal transparencia institucional actualizado"/>
    <s v="Capacitaciones por grupo ocupacional en materia de transparencia de los datos institucionales"/>
    <n v="0"/>
    <s v="OAI.6.1.2.1.61"/>
    <n v="1"/>
    <n v="1"/>
    <n v="1"/>
    <n v="1"/>
    <n v="4"/>
    <s v="Lista de asistencia"/>
    <s v="Lista de asistencia"/>
    <m/>
    <x v="7"/>
    <m/>
  </r>
  <r>
    <n v="62"/>
    <s v="OAI.6.1.2.1"/>
    <s v="Informaciones del Sistema Nacional de atención ciudadana ( Portal 311) gestionados de manera eficiente"/>
    <s v="Elaborar informes trimestrales de seguimiento Portal 311"/>
    <n v="0"/>
    <s v="OAI.6.1.2.1.62"/>
    <n v="1"/>
    <n v="1"/>
    <n v="1"/>
    <n v="1"/>
    <n v="4"/>
    <s v="Matriz 311 actualizado"/>
    <s v="Informe estadístico 311"/>
    <m/>
    <x v="7"/>
    <m/>
  </r>
  <r>
    <n v="63"/>
    <s v="OAI.6.1.2.1"/>
    <s v="Solicitudes recibidas a través del SAIP gestionadas"/>
    <s v="Elaborar informes trimestrales de seguimiento SAIP"/>
    <n v="0"/>
    <s v="OAI.6.1.2.1.63"/>
    <n v="1"/>
    <n v="1"/>
    <n v="1"/>
    <n v="1"/>
    <n v="4"/>
    <s v="Matriz SAIP"/>
    <s v="Informe estadístico SAIP"/>
    <s v="Evaluación DIGEIG"/>
    <x v="7"/>
    <m/>
  </r>
  <r>
    <n v="64"/>
    <s v="OAI.6.1.2.1"/>
    <s v="Solicitudes y requerimientos de información ciudadanos gestionados"/>
    <s v="Elaborar informes trimestrales de seguimiento a solicitudes"/>
    <n v="0"/>
    <s v="OAI.6.1.2.1.64"/>
    <n v="1"/>
    <n v="1"/>
    <n v="1"/>
    <n v="1"/>
    <n v="4"/>
    <s v="Informes de gestión trimestral"/>
    <m/>
    <m/>
    <x v="7"/>
    <m/>
  </r>
  <r>
    <n v="65"/>
    <s v="OAI.6.1.2.1"/>
    <s v="Veeduría del Cumplimiento de procesos en comité técnicos del CNSS."/>
    <s v="Participar en los comité técnicos del CNSS"/>
    <n v="0"/>
    <s v="OAI.6.1.2.1.65"/>
    <n v="1"/>
    <n v="1"/>
    <n v="1"/>
    <n v="1"/>
    <n v="4"/>
    <s v="Listado de participación"/>
    <s v="Minutas de las reuniones"/>
    <m/>
    <x v="7"/>
    <m/>
  </r>
  <r>
    <n v="66"/>
    <s v="DPSFS.1.1.1.1"/>
    <s v="Soporte a Cps y Ce"/>
    <s v="Elaborar actas, informes, propuestas de resolución según requerimiento de las comisiones"/>
    <n v="0"/>
    <s v="DPSFS.1.1.1.1.66"/>
    <n v="3"/>
    <n v="3"/>
    <n v="3"/>
    <n v="3"/>
    <n v="12"/>
    <s v="Documentos oficiales elaborados"/>
    <s v="Matriz de seguimiento actualizada"/>
    <s v="Estadísticas de la comisión actualidad"/>
    <x v="8"/>
    <m/>
  </r>
  <r>
    <n v="67"/>
    <s v="DPSFS.1.1.1.1"/>
    <s v="Soporte a Cps y Ce"/>
    <s v="Elaborar comunicaciones respecto a los requerimientos de las comisiones "/>
    <n v="0"/>
    <s v="DPSFS.1.1.1.1.67"/>
    <n v="3"/>
    <n v="3"/>
    <n v="3"/>
    <n v="3"/>
    <n v="12"/>
    <s v="Documentos oficiales elaborados"/>
    <s v="Matriz de seguimiento actualizada"/>
    <s v="Estadísticas de la comisión actualidad"/>
    <x v="8"/>
    <m/>
  </r>
  <r>
    <n v="68"/>
    <s v="DPSFS.1.1.1.1"/>
    <s v="Soporte a Cps y Ce"/>
    <s v="Seguimiento al cumplimientos de las resoluciones emitidas por las comisiones"/>
    <n v="0"/>
    <s v="DPSFS.1.1.1.1.68"/>
    <n v="3"/>
    <n v="3"/>
    <n v="3"/>
    <n v="3"/>
    <n v="12"/>
    <s v="Documentos oficiales elaborados"/>
    <s v="Matriz de seguimiento actualizada"/>
    <s v="Estadísticas de la comisión actualidad"/>
    <x v="8"/>
    <m/>
  </r>
  <r>
    <n v="69"/>
    <s v="DPSFS.6.1.1.1"/>
    <s v="Monitoreo, Análisis y Opinión sobre Temas relativos Al Sfs. "/>
    <s v="Monitorear informaciones de interés relativas al SFS"/>
    <n v="0"/>
    <s v="DPSFS.6.1.1.1.69"/>
    <n v="3"/>
    <n v="3"/>
    <n v="3"/>
    <n v="3"/>
    <n v="12"/>
    <s v="Informe de análisis elaborado"/>
    <s v="Datos actualizados sobre el SFS"/>
    <m/>
    <x v="8"/>
    <m/>
  </r>
  <r>
    <n v="70"/>
    <s v="DPSFS.6.1.1.1"/>
    <s v="Monitoreo, Análisis y Opinión sobre Temas relativos Al Sfs. "/>
    <s v="Elaborar análisis relativas al SFS"/>
    <n v="0"/>
    <s v="DPSFS.6.1.1.1.70"/>
    <n v="3"/>
    <n v="3"/>
    <n v="3"/>
    <n v="3"/>
    <n v="12"/>
    <s v="Informe de análisis elaborado"/>
    <s v="Datos actualizados sobre el SFS"/>
    <m/>
    <x v="8"/>
    <m/>
  </r>
  <r>
    <n v="71"/>
    <s v="DPSFS.6.1.1.1"/>
    <s v="Monitoreo, Análisis y Opinión sobre Temas relativos Al Sfs. "/>
    <s v="Elaborar opiniones según requerimientos relativos al SFS"/>
    <n v="0"/>
    <s v="DPSFS.6.1.1.1.71"/>
    <n v="3"/>
    <n v="3"/>
    <n v="3"/>
    <n v="3"/>
    <n v="12"/>
    <s v="Informe de análisis elaborado"/>
    <s v="Datos actualizados sobre el SFS"/>
    <m/>
    <x v="8"/>
    <m/>
  </r>
  <r>
    <n v="72"/>
    <s v="DPSFS.1.1.1.1"/>
    <s v="Mecanismos de apoyo a la conducción Sectorial para la armonización de las Políticas de Salud entre a provisión y el afiliado "/>
    <s v="Participación en espacios técnicos relativos al SFS"/>
    <n v="0"/>
    <s v="DPSFS.1.1.1.1.72"/>
    <n v="1"/>
    <n v="1"/>
    <n v="1"/>
    <n v="1"/>
    <n v="4"/>
    <s v="Audiovisuales de acto oficial"/>
    <s v="Listas participantes"/>
    <s v="Minutas de participación"/>
    <x v="8"/>
    <m/>
  </r>
  <r>
    <n v="73"/>
    <s v="DPSFS.2.1.2.1"/>
    <s v="Análisis del Sistema De Información en Salud Con Datos Actualizados y Disponibles Basado en los Procedimientos Normados "/>
    <s v="Elaborar análisis, comparaciones sobre los datos actualizados relativos al SFS"/>
    <n v="0"/>
    <s v="DPSFS.2.1.2.1.73"/>
    <n v="1"/>
    <n v="1"/>
    <n v="1"/>
    <n v="1"/>
    <n v="4"/>
    <s v="Informe de análisis elaborado"/>
    <s v="Datos actualizados sobre el SFS"/>
    <m/>
    <x v="8"/>
    <m/>
  </r>
  <r>
    <n v="74"/>
    <s v="DPSFS.2.1.2.1"/>
    <s v="Desarrollo y Fortalecimiento Institucional  Sobre Conocimiento en el Sfs "/>
    <s v="Gestionar acciones de sensibilización relativos al SFS"/>
    <n v="500000"/>
    <s v="DPSFS.2.1.2.1.74"/>
    <n v="1"/>
    <n v="1"/>
    <n v="1"/>
    <n v="1"/>
    <n v="4"/>
    <s v="Audiovisuales de acto oficial"/>
    <s v="Listas participantes"/>
    <s v="Documentos de apoyo elaborados"/>
    <x v="8"/>
    <m/>
  </r>
  <r>
    <n v="75"/>
    <s v="DPSFS.2.1.2.1"/>
    <s v="Desarrollo y Fortalecimiento Institucional  Sobre Conocimiento en el Sfs "/>
    <s v="Participar o impartir acciones formativas en espacios institucionales o externos"/>
    <n v="0"/>
    <s v="DPSFS.2.1.2.1.75"/>
    <n v="1"/>
    <n v="1"/>
    <n v="1"/>
    <n v="1"/>
    <n v="4"/>
    <s v="Audiovisuales de acto oficial"/>
    <s v="Listas participantes"/>
    <s v="Documentos de apoyo elaborados"/>
    <x v="8"/>
    <m/>
  </r>
  <r>
    <n v="76"/>
    <s v="DPSFS.2.1.2.1"/>
    <s v="Soporte a  Iniciativas Asignadas Enfocadas al Fortalecimiento Institucional Sfs"/>
    <s v="Apoyo a las actividades, programas y proyectos del PEI"/>
    <n v="0"/>
    <s v="DPSFS.2.1.2.1.76"/>
    <n v="1"/>
    <n v="1"/>
    <n v="1"/>
    <n v="1"/>
    <n v="4"/>
    <s v="Audiovisuales de acto oficial"/>
    <s v="Listas participantes"/>
    <s v="Documentos de apoyo elaborados"/>
    <x v="8"/>
    <m/>
  </r>
  <r>
    <n v="77"/>
    <s v="DPSFS.2.1.2.1"/>
    <s v="Soporte a  Iniciativas Asignadas Enfocadas al Fortalecimiento Institucional Sfs"/>
    <s v="Participar en actividades de fortalecimiento institucional según requerimiento"/>
    <n v="0"/>
    <s v="DPSFS.2.1.2.1.77"/>
    <n v="1"/>
    <n v="1"/>
    <n v="1"/>
    <n v="1"/>
    <n v="4"/>
    <s v="Audiovisuales de acto oficial"/>
    <s v="Listas participantes"/>
    <s v="Documentos de apoyo elaborados"/>
    <x v="8"/>
    <m/>
  </r>
  <r>
    <n v="78"/>
    <s v="DJUR.6.1.2.1"/>
    <s v="Gestión Jurídica en la elaboración, revisión y registro  de contratos, addendum, acuerdos y/o convenios (si aplica) del CNSS."/>
    <s v="Elaborar y registrar los contratos, addendum, acuerdos y/o convenio (si aplica) de la institución. "/>
    <n v="550000"/>
    <s v="DJUR.6.1.2.1.78"/>
    <n v="1"/>
    <n v="1"/>
    <n v="1"/>
    <n v="1"/>
    <n v="4"/>
    <s v="Informe de Gestión "/>
    <s v="contratos, addendum, acuerdos y/o convenio"/>
    <s v="Certificaciones"/>
    <x v="9"/>
    <s v="DEDL"/>
  </r>
  <r>
    <n v="79"/>
    <s v="DJUR.6.1.2.1"/>
    <s v="Gestión Jurídica y elaboración  de documentos legales del CNSS."/>
    <s v=" Elaborar resoluciones administrativas, certificaciones de resoluciones del CNSS,  opiniones legales, consultas, informes de proyectos de leyes relacionados con el SDSS y otros  documentos según requerimientos."/>
    <n v="0"/>
    <s v="DJUR.6.1.2.1.79"/>
    <n v="1"/>
    <n v="1"/>
    <n v="1"/>
    <n v="1"/>
    <n v="4"/>
    <s v="Informe de gestión "/>
    <s v="Resoluciones administrativas, certificaciones de Resoluciones"/>
    <s v="Opiniones legales, consultas, "/>
    <x v="9"/>
    <s v="DEDL"/>
  </r>
  <r>
    <n v="80"/>
    <s v="DJUR.6.1.2.1"/>
    <s v="Soporte legal en las Sesiones Ordinarias y Extraordinarias del Pleno del CNSS."/>
    <s v="Realizar soporte legal en las Sesiones del Pleno del CNSS, y revisar las resoluciones y normativas emitidas, así como las actas elaboradas."/>
    <n v="0"/>
    <s v="DJUR.6.1.2.1.80"/>
    <n v="1"/>
    <n v="1"/>
    <n v="1"/>
    <n v="1"/>
    <n v="4"/>
    <s v="Informe de gestión "/>
    <s v="Resoluciones y actas sesiones del CNSS "/>
    <m/>
    <x v="9"/>
    <m/>
  </r>
  <r>
    <n v="81"/>
    <s v="DJUR.6.1.2.1"/>
    <s v="Soporte a las Comisiones Permanentes y Especiales del CNSS"/>
    <s v="Realizar soporte legal en las reuniones de las Comisiones de Trabajo del CNSS (CE-RA, CPR y otras CE asignadas), y elaborar las actas de las reuniones, resúmenes de los Recursos de Apelación y otras asignaciones. "/>
    <n v="0"/>
    <s v="DJUR.6.1.2.1.81"/>
    <n v="1"/>
    <n v="1"/>
    <n v="1"/>
    <n v="1"/>
    <n v="4"/>
    <s v="Informe de gestión "/>
    <s v="Actas de reuniones "/>
    <s v="Resúmenes de recursos de apelación"/>
    <x v="9"/>
    <s v="DEDL"/>
  </r>
  <r>
    <n v="82"/>
    <s v="DJUR.6.1.2.1"/>
    <s v="Soporte a las Comisiones Permanentes y Especiales del CNSS"/>
    <s v="Elaborar borradores de informes con propuesta de resolución y socializar con los miembros de las respectivas comisiones. (CE-RA, CPR y otras CE asignadas)  "/>
    <n v="0"/>
    <s v="DJUR.6.1.2.1.82"/>
    <n v="1"/>
    <n v="1"/>
    <n v="1"/>
    <n v="1"/>
    <n v="4"/>
    <s v="Informe de gestión "/>
    <s v="Borradores de informes con propuesta de resolución"/>
    <m/>
    <x v="9"/>
    <s v="DEDL/DL"/>
  </r>
  <r>
    <n v="83"/>
    <s v="DJUR.6.1.2.1"/>
    <s v="Soporte a las Comisiones Permanentes y Especiales del CNSS"/>
    <s v="Revisar borradores de informes con propuesta de resolución (CPP,CPS,CPRL, CPFEI, CE) para presentación al pleno del CNSS"/>
    <n v="0"/>
    <s v="DJUR.6.1.2.1.83"/>
    <n v="1"/>
    <n v="1"/>
    <n v="1"/>
    <n v="1"/>
    <n v="4"/>
    <s v="Informe de gestión "/>
    <s v="Borradores de informes con propuesta de resolución"/>
    <m/>
    <x v="9"/>
    <m/>
  </r>
  <r>
    <n v="84"/>
    <s v="DJUR.6.1.2.1"/>
    <s v="Soporte a las Comisiones Permanentes y Especiales del CNSS"/>
    <s v="Elaborar informe de seguimiento de  la CE-RA."/>
    <n v="0"/>
    <s v="DJUR.6.1.2.1.84"/>
    <n v="3"/>
    <n v="3"/>
    <n v="3"/>
    <n v="3"/>
    <n v="12"/>
    <s v="Matriz de Seguimiento"/>
    <s v="Remisión oficial por correo"/>
    <m/>
    <x v="9"/>
    <s v="DEDL"/>
  </r>
  <r>
    <n v="85"/>
    <s v="DJUR.6.1.2.1"/>
    <s v="Soporte a las Comisiones Permanentes y Especiales del CNSS"/>
    <s v="Elaborar informe de seguimiento de la CPR."/>
    <n v="0"/>
    <s v="DJUR.6.1.2.1.85"/>
    <n v="3"/>
    <n v="3"/>
    <n v="3"/>
    <n v="3"/>
    <n v="12"/>
    <s v="Matriz de Seguimiento"/>
    <s v="Remisión oficial por correo"/>
    <m/>
    <x v="9"/>
    <s v="DEDL"/>
  </r>
  <r>
    <n v="86"/>
    <s v="DJUR.6.1.2.1"/>
    <s v="Soporte a las Comisiones Permanentes y Especiales del CNSS"/>
    <s v="Elaborar informe de seguimiento de otras CE"/>
    <n v="0"/>
    <s v="DJUR.6.1.2.1.86"/>
    <n v="3"/>
    <n v="3"/>
    <n v="3"/>
    <n v="3"/>
    <n v="12"/>
    <s v="Matriz de Seguimiento"/>
    <s v="Remisión oficial por correo"/>
    <m/>
    <x v="9"/>
    <s v="DEDL"/>
  </r>
  <r>
    <n v="87"/>
    <s v="DJUR.6.1.2.1"/>
    <s v="Representación  legal, judicial y/o administrativa del CNSS y elaboración  de documentos legales.  "/>
    <s v="Representar legal, judicial y/o administrativamente al CNSS y elaborar documentos legales."/>
    <n v="0"/>
    <s v="DJUR.6.1.2.1.87"/>
    <n v="1"/>
    <n v="1"/>
    <n v="1"/>
    <n v="1"/>
    <n v="4"/>
    <s v="Informe de gestión"/>
    <s v="Matriz de procesos judiciales"/>
    <s v="Formulario de depósito/Acuse de solicitud."/>
    <x v="9"/>
    <s v="DL"/>
  </r>
  <r>
    <n v="88"/>
    <s v="DJUR.6.1.2.1"/>
    <s v="Seguimiento al cumplimiento legal de los Sistemas de Gestión de Compliance (Norma ISO 37301) y Gestión Antisoborno (Norma ISO 37300). "/>
    <s v="Monitoreo del cumplimiento legal de los Sistemas de Gestión de Compliance y  Antisoborno."/>
    <n v="0"/>
    <s v="DJUR.6.1.2.1.88"/>
    <n v="1"/>
    <m/>
    <n v="1"/>
    <m/>
    <n v="2"/>
    <s v="Informe de seguimiento semestral"/>
    <s v="Matriz de control de convenios y/o acuerdos."/>
    <m/>
    <x v="9"/>
    <s v="DL"/>
  </r>
  <r>
    <n v="89"/>
    <s v="DRRHH.6.1.2.1"/>
    <s v=" Nóminas institucionales mensuales gestionadas"/>
    <s v="Procesar nominas, bonificaciones y gratificaciones institucionales"/>
    <n v="330000"/>
    <s v="DRRHH.6.1.2.1.89"/>
    <n v="1"/>
    <n v="1"/>
    <n v="1"/>
    <n v="1"/>
    <n v="4"/>
    <s v="Pagos procesados"/>
    <s v="Certificaciones de nomina"/>
    <m/>
    <x v="3"/>
    <m/>
  </r>
  <r>
    <n v="90"/>
    <s v="DRRHH.6.1.2.1"/>
    <s v="Informe de registro y control del Personal"/>
    <s v="Elaborar informe de control de ponchado y ausentismo"/>
    <n v="0"/>
    <s v="DRRHH.6.1.2.1.90"/>
    <n v="1"/>
    <n v="1"/>
    <n v="1"/>
    <n v="1"/>
    <n v="4"/>
    <s v="Informe de control trimestral"/>
    <m/>
    <m/>
    <x v="3"/>
    <m/>
  </r>
  <r>
    <n v="91"/>
    <s v="DRRHH.6.1.2.1"/>
    <s v="Capacitación y Entrenamiento del Personal en base a la detección de necesidades del personal"/>
    <s v="Elaborar Plan de Capacitación Institucional"/>
    <n v="0"/>
    <s v="DRRHH.6.1.2.1.91"/>
    <n v="1"/>
    <m/>
    <m/>
    <m/>
    <n v="1"/>
    <s v="Plan de Capacitación remitido para aprobación"/>
    <s v="Documento aprobado por MAE"/>
    <m/>
    <x v="3"/>
    <m/>
  </r>
  <r>
    <n v="92"/>
    <s v="DRRHH.6.1.2.1"/>
    <s v="Encuesta clima laboral"/>
    <s v="Realizar encuesta de clima laboral"/>
    <n v="0"/>
    <s v="DRRHH.6.1.2.1.92"/>
    <m/>
    <n v="1"/>
    <m/>
    <m/>
    <n v="1"/>
    <s v="Informe de resultados"/>
    <s v="Datos de encuestas"/>
    <m/>
    <x v="3"/>
    <m/>
  </r>
  <r>
    <n v="93"/>
    <s v="DRRHH.6.1.2.1"/>
    <s v="Satisfacción del personal por servicios ofrecidos mediante dispensario médico"/>
    <s v="Gestionar el abastecimiento trimestral de medicamentos del Consultorio Médico"/>
    <n v="0"/>
    <s v="DRRHH.6.1.2.1.93"/>
    <n v="1"/>
    <m/>
    <m/>
    <n v="1"/>
    <n v="2"/>
    <s v="Solicitud de compra realizada"/>
    <s v="Insumo recibido"/>
    <m/>
    <x v="3"/>
    <m/>
  </r>
  <r>
    <n v="94"/>
    <s v="DRRHH.6.1.2.1"/>
    <s v="Gestión de acuerdo de desempeño y evaluación de desempeño por resultado"/>
    <s v="Medir el rendimiento del desempeño según el resultado de los colaboradores"/>
    <n v="0"/>
    <s v="DRRHH.6.1.2.1.94"/>
    <n v="1"/>
    <m/>
    <m/>
    <m/>
    <n v="1"/>
    <s v="Informe de resultados"/>
    <s v="Datos de encuestas"/>
    <s v="Remisión de resultados al MAP"/>
    <x v="3"/>
    <m/>
  </r>
  <r>
    <n v="95"/>
    <s v="DRRHH.6.1.2.1"/>
    <s v="Administración del SISMAP"/>
    <s v="Realizar el Programa de Pasantías. "/>
    <n v="0"/>
    <s v="DRRHH.6.1.2.1.95"/>
    <n v="1"/>
    <n v="1"/>
    <n v="1"/>
    <n v="1"/>
    <n v="4"/>
    <s v="Contrataciones realizadas"/>
    <s v="Informe de avance del Plan"/>
    <m/>
    <x v="3"/>
    <m/>
  </r>
  <r>
    <n v="96"/>
    <s v="DRRHH.6.1.2.1"/>
    <s v="Capacitación y Entrenamiento del Personal en base a la detección de necesidades del personal"/>
    <s v="Ejecución del  Plan de Capacitación Institucional"/>
    <n v="590000"/>
    <s v="DRRHH.6.1.2.1.96"/>
    <m/>
    <n v="1"/>
    <n v="1"/>
    <n v="1"/>
    <n v="3"/>
    <s v="Informe de avance del Plan"/>
    <m/>
    <m/>
    <x v="3"/>
    <m/>
  </r>
  <r>
    <n v="97"/>
    <s v="DRRHH.6.1.2.1"/>
    <s v="Administración del SISMAP"/>
    <s v="Realizar levantamientos para sub indicadores del SISMAP"/>
    <n v="0"/>
    <s v="DRRHH.6.1.2.1.97"/>
    <n v="1"/>
    <n v="1"/>
    <n v="1"/>
    <n v="1"/>
    <n v="4"/>
    <s v="Informe de resultados"/>
    <s v="Datos de encuestas"/>
    <s v="Remisión de resultados al MAP"/>
    <x v="3"/>
    <m/>
  </r>
  <r>
    <n v="98"/>
    <s v="DRRHH.6.1.2.1"/>
    <s v="Informe de registro y control del Personal"/>
    <s v="Registrar acciones de personal._x000a__x000a__x000a_"/>
    <n v="0"/>
    <s v="DRRHH.6.1.2.1.98"/>
    <n v="1"/>
    <n v="1"/>
    <n v="1"/>
    <n v="1"/>
    <n v="4"/>
    <s v="Reporte de acciones"/>
    <s v="Registro al sistema"/>
    <s v="Remisión de resultados al MAP"/>
    <x v="3"/>
    <m/>
  </r>
  <r>
    <n v="99"/>
    <s v="DRRHH.6.1.2.1"/>
    <s v="Pagos de cobertura medica"/>
    <s v="Procesar pagos de seguro y productos complementario"/>
    <n v="0"/>
    <s v="DRRHH.6.1.2.1.99"/>
    <n v="3"/>
    <n v="3"/>
    <n v="3"/>
    <n v="3"/>
    <n v="12"/>
    <s v="Pagos procesados"/>
    <s v="Certificaciones presupuestaria"/>
    <m/>
    <x v="3"/>
    <m/>
  </r>
  <r>
    <n v="100"/>
    <s v="DRRHH.6.1.2.1"/>
    <s v="Programa de actividades de fortalecimiento institucional"/>
    <s v="Ejecutar actividades de fortalecimiento institucional"/>
    <n v="800000"/>
    <s v="DRRHH.6.1.2.1.100"/>
    <n v="1"/>
    <n v="1"/>
    <n v="1"/>
    <n v="1"/>
    <n v="4"/>
    <s v="Solicitud de compra realizada"/>
    <s v="Insumo recibido"/>
    <m/>
    <x v="3"/>
    <m/>
  </r>
  <r>
    <n v="101"/>
    <s v="DRRHH.6.1.2.1"/>
    <s v="Programa de actividades de fortalecimiento institucional"/>
    <s v="Gestionar uniformes a personal"/>
    <n v="0"/>
    <s v="DRRHH.6.1.2.1.101"/>
    <m/>
    <n v="1"/>
    <m/>
    <m/>
    <n v="1"/>
    <s v="Solicitud de compra realizada"/>
    <s v="Insumo recibido"/>
    <m/>
    <x v="3"/>
    <m/>
  </r>
  <r>
    <n v="102"/>
    <s v="DPSVDS.1.1.1.1"/>
    <s v="Soporte y Seguimiento a Comisión Permanente y Comisiones Especiales  del Seguro de Vejez, Discapacidad y  Sobrevivencia"/>
    <s v="Elaborar informe de implementación de acuerdos resolutivos "/>
    <n v="0"/>
    <s v="DPSVDS.1.1.1.1.102"/>
    <n v="1"/>
    <n v="1"/>
    <n v="1"/>
    <n v="1"/>
    <n v="4"/>
    <s v="Informe Trimestral de gestión"/>
    <s v="Matriz de seguimiento actualizada"/>
    <m/>
    <x v="10"/>
    <m/>
  </r>
  <r>
    <n v="103"/>
    <s v="DPSVDS.1.1.1.1"/>
    <s v="Monitoreo/Análisis y Opinión sobre temas relativos al SVDS"/>
    <s v="Apoyo técnico y/o pedagógico con la ejecución de Acciones de acciones formativa en materia de SVDS"/>
    <n v="500000"/>
    <s v="DPSVDS.1.1.1.1.103"/>
    <n v="1"/>
    <n v="1"/>
    <n v="1"/>
    <n v="1"/>
    <n v="4"/>
    <s v="Notas de opiniones enviadas"/>
    <m/>
    <m/>
    <x v="10"/>
    <m/>
  </r>
  <r>
    <n v="104"/>
    <s v="DPSVDS.1.1.1.1"/>
    <s v="Monitoreo/Análisis y Opinión sobre temas relativos al SVDS"/>
    <s v=" Informes del sistema de Pensiones"/>
    <n v="0"/>
    <s v="DPSVDS.1.1.1.1.104"/>
    <n v="1"/>
    <n v="1"/>
    <n v="1"/>
    <n v="1"/>
    <n v="4"/>
    <s v="Informes del Comportamientos del SVDS"/>
    <m/>
    <m/>
    <x v="10"/>
    <m/>
  </r>
  <r>
    <n v="105"/>
    <s v="DPSVDS.1.1.1.1"/>
    <s v="Monitoreo/Análisis y Opinión sobre temas relativos al SVDS"/>
    <s v="Memoria e Informes Institucionales "/>
    <n v="0"/>
    <s v="DPSVDS.1.1.1.1.105"/>
    <n v="1"/>
    <n v="1"/>
    <n v="1"/>
    <n v="1"/>
    <n v="4"/>
    <s v="Informe Trimestral de gestión"/>
    <s v="Matriz de seguimiento actualizada"/>
    <m/>
    <x v="10"/>
    <m/>
  </r>
  <r>
    <n v="106"/>
    <s v="DPSVDS.1.1.1.1"/>
    <s v="Apoyar en las Actividades Formulación para el Plan Estratégico del SDSS 2025-2029"/>
    <s v="Elaboración documento operativo estado de situación SVDS"/>
    <n v="0"/>
    <s v="DPSVDS.1.1.1.1.106"/>
    <n v="1"/>
    <n v="1"/>
    <n v="1"/>
    <n v="1"/>
    <n v="4"/>
    <s v="Notas de opiniones enviadas"/>
    <s v="Sugerencias de propuestas enviadas"/>
    <m/>
    <x v="10"/>
    <m/>
  </r>
  <r>
    <n v="107"/>
    <s v="DPSVDS.1.1.1.1"/>
    <s v="SOPORTE A  INICIATIVAS ASIGNADAS ENFOCADAS AL FORTALECIMIENTO INSTITUCIONAL SVDS"/>
    <s v="Informes participación Red de Actuarios"/>
    <n v="0"/>
    <s v="DPSVDS.1.1.1.1.107"/>
    <n v="1"/>
    <n v="1"/>
    <n v="1"/>
    <n v="1"/>
    <n v="4"/>
    <s v="Minutas de reunión"/>
    <s v="Actas de reuniones "/>
    <m/>
    <x v="10"/>
    <m/>
  </r>
  <r>
    <n v="108"/>
    <s v="DPSVDS.1.1.1.1"/>
    <s v="SOPORTE A  INICIATIVAS ASIGNADAS ENFOCADAS AL FORTALECIMIENTO INSTITUCIONAL SVDS"/>
    <s v="Representación institucional en temas relativos al SVDS"/>
    <n v="0"/>
    <s v="DPSVDS.1.1.1.1.108"/>
    <m/>
    <m/>
    <m/>
    <m/>
    <n v="0"/>
    <s v="Audiovisuales de acto oficial"/>
    <s v="Minutas de las reuniones"/>
    <s v="Lista de participantes"/>
    <x v="10"/>
    <m/>
  </r>
  <r>
    <n v="109"/>
    <s v="CG.4.1.1.1"/>
    <s v="Gestionar plan de auditaría a las entidades publicas del SDSS 2024"/>
    <s v="Ejecución del Plan de Auditoria TSS 2023"/>
    <n v="150000"/>
    <s v="CG.4.1.1.1.109"/>
    <n v="1"/>
    <m/>
    <m/>
    <m/>
    <n v="1"/>
    <s v="Informe de Auditoria"/>
    <s v="Comunicación de remisión a la institución"/>
    <s v="Comunicación de remisión a GG"/>
    <x v="11"/>
    <m/>
  </r>
  <r>
    <n v="110"/>
    <s v="CG.4.1.1.1"/>
    <s v="Gestionar plan de auditaría a las entidades publicas del SDSS 2024"/>
    <s v="Ejecución del Plan de Auditoria SIPEN 2023"/>
    <n v="0"/>
    <s v="CG.4.1.1.1.110"/>
    <m/>
    <n v="1"/>
    <m/>
    <m/>
    <n v="1"/>
    <s v="Informe de Auditoria"/>
    <s v="Comunicación de remisión a la institución"/>
    <s v="Comunicación de remisión a GG"/>
    <x v="11"/>
    <m/>
  </r>
  <r>
    <n v="111"/>
    <s v="CG.4.1.1.1"/>
    <s v="Gestionar plan de auditaría a las entidades publicas del SDSS 2024"/>
    <s v="Ejecución del Plan de Auditoria DIDA 2023"/>
    <n v="0"/>
    <s v="CG.4.1.1.1.111"/>
    <m/>
    <n v="1"/>
    <m/>
    <m/>
    <n v="1"/>
    <s v="Informe de Auditoria"/>
    <s v="Comunicación de remisión a la institución"/>
    <s v="Comunicación de remisión a GG"/>
    <x v="11"/>
    <m/>
  </r>
  <r>
    <n v="112"/>
    <s v="CG.4.1.1.1"/>
    <s v="Gestionar plan de auditaría a las entidades publicas del SDSS 2024"/>
    <s v="Ejecución del Plan de Auditoria CNSS 2023"/>
    <n v="0"/>
    <s v="CG.4.1.1.1.112"/>
    <m/>
    <m/>
    <n v="1"/>
    <m/>
    <n v="1"/>
    <s v="Informe de Auditoria"/>
    <s v="Comunicación de remisión a la institución"/>
    <s v="Comunicación de remisión a GG"/>
    <x v="11"/>
    <m/>
  </r>
  <r>
    <n v="113"/>
    <s v="CG.4.1.1.1"/>
    <s v="Gestionar plan de auditaría a las entidades publicas del SDSS 2024"/>
    <s v="Ejecución del Plan de Auditoria SISALRIL 2023"/>
    <n v="0"/>
    <s v="CG.4.1.1.1.113"/>
    <m/>
    <m/>
    <m/>
    <n v="1"/>
    <n v="1"/>
    <s v="Informe de Auditoria"/>
    <s v="Comunicación de remisión a la institución"/>
    <s v="Comunicación de remisión a GG"/>
    <x v="11"/>
    <m/>
  </r>
  <r>
    <n v="114"/>
    <s v="CG.4.1.1.1"/>
    <s v="Gestionar plan de auditaría a las entidades publicas del SDSS 2024"/>
    <s v="Diseñar Plan de Auditoria 2025-2029"/>
    <n v="0"/>
    <s v="CG.4.1.1.1.114"/>
    <m/>
    <m/>
    <m/>
    <n v="1"/>
    <n v="1"/>
    <s v="Documento de remisión al Pleno del CNSS"/>
    <m/>
    <m/>
    <x v="11"/>
    <m/>
  </r>
  <r>
    <n v="115"/>
    <s v="CG.4.1.1.1"/>
    <s v="Gestionar la elaboración de un informe anual de la Ejecución del CNSS 2023"/>
    <s v="Elaborar informe anual de ejecución CNSS 2023"/>
    <n v="0"/>
    <s v="CG.4.1.1.1.115"/>
    <n v="1"/>
    <m/>
    <m/>
    <m/>
    <n v="1"/>
    <s v="Remisión oficial"/>
    <s v="Informe Anual Elaborado"/>
    <m/>
    <x v="11"/>
    <m/>
  </r>
  <r>
    <n v="116"/>
    <s v="CG.4.1.1.1"/>
    <s v="Gestionar, consolidar y monitorear proyecto de presupuesto y presupuesto final de las entidades del SDSS 2023-2024"/>
    <s v="Consolidar ejecución presupuestaria 2023"/>
    <n v="0"/>
    <s v="CG.4.1.1.1.116"/>
    <n v="1"/>
    <n v="1"/>
    <n v="1"/>
    <m/>
    <n v="3"/>
    <s v="Informe Análisis de Ejecución Presupuestaria de las entidades del SDSS"/>
    <s v="Comunicación de remisión al CPFEI"/>
    <m/>
    <x v="11"/>
    <m/>
  </r>
  <r>
    <n v="117"/>
    <s v="CG.4.1.1.1"/>
    <s v="Gestionar, consolidar y monitorear proyecto de presupuesto y presupuesto final de las entidades del SDSS 2023-2024"/>
    <s v="Consolidar Ante Proyecto de presupuesto 2025"/>
    <n v="0"/>
    <s v="CG.4.1.1.1.117"/>
    <m/>
    <m/>
    <m/>
    <n v="1"/>
    <n v="1"/>
    <s v="Presupuesto consolidado"/>
    <s v="Comunicación de remisión al CPFEI"/>
    <m/>
    <x v="11"/>
    <m/>
  </r>
  <r>
    <n v="118"/>
    <s v="CG.4.1.1.1"/>
    <s v=" Estados de situación financiero de las entidades del SDSS consolidado 2023-2024"/>
    <s v="Informe de estados de situación financieros consolidados 2023-2024"/>
    <n v="0"/>
    <s v="CG.4.1.1.1.118"/>
    <n v="1"/>
    <n v="1"/>
    <n v="1"/>
    <m/>
    <n v="3"/>
    <s v="Estados Consolidados"/>
    <s v="Comunicación de remisión al CPFEI"/>
    <m/>
    <x v="11"/>
    <m/>
  </r>
  <r>
    <n v="119"/>
    <s v="CG.4.1.1.1"/>
    <s v="Consolidar estadísticas de recaudo y pago (SUIR) 2023-2024"/>
    <s v="Elaborar análisis comparativo de las estadísticas de recaudo y pago SUIR"/>
    <n v="0"/>
    <s v="CG.4.1.1.1.119"/>
    <n v="1"/>
    <n v="1"/>
    <n v="1"/>
    <n v="1"/>
    <n v="4"/>
    <s v="Análisis compartido de entidades del sistema."/>
    <m/>
    <m/>
    <x v="11"/>
    <m/>
  </r>
  <r>
    <n v="120"/>
    <s v="DEMD.1.1.2.1"/>
    <s v="Plan de mejora operativa para Usuarios Comisiones Médicas"/>
    <s v="Actualizar el Manual de Evaluaciòn Tecnica de la Discapacidad."/>
    <n v="0"/>
    <s v="DEMD.1.1.2.1.120"/>
    <n v="1"/>
    <m/>
    <m/>
    <m/>
    <n v="1"/>
    <s v="Nivel implementación de mejoras al SIGEBEN"/>
    <s v="Informes trimestrales de ejecución"/>
    <s v="Tableros de avance "/>
    <x v="12"/>
    <m/>
  </r>
  <r>
    <n v="120.1"/>
    <s v="DEMD.1.1.2.1"/>
    <s v="Plan de mejora operativa para Usuarios Comisiones Médicas"/>
    <s v="Ejecución del  Plan de rediseño del proceso de Gestión de Comisiones médicas."/>
    <n v="0"/>
    <s v="DEMD.1.1.2.1.120.1"/>
    <m/>
    <n v="1"/>
    <n v="1"/>
    <n v="1"/>
    <n v="3"/>
    <s v="Nivel implementación de mejoras al SIGEBEN"/>
    <s v="Informes trimestrales de ejecución"/>
    <s v="Tableros de avance "/>
    <x v="12"/>
    <m/>
  </r>
  <r>
    <n v="121"/>
    <s v="DEMD.6.1.2.1"/>
    <s v="Gestión de Calificación de expedientes, dictaminados, revisados y notificados"/>
    <s v="Evaluar, calificar, dictaminar, revisar y  notificar las solicitudes de evaluación medica"/>
    <n v="20550000"/>
    <s v="DEMD.6.1.2.1.121"/>
    <n v="3"/>
    <n v="3"/>
    <n v="3"/>
    <n v="3"/>
    <n v="12"/>
    <s v="Datos estadísticos actualizados"/>
    <s v="Informes trimestrales de ejecución"/>
    <m/>
    <x v="12"/>
    <m/>
  </r>
  <r>
    <n v="122"/>
    <s v="DEMD.1.1.2.1"/>
    <s v="Plan de mejora operativa para Usuarios Comisiones Médicas"/>
    <s v="Actualización del Plan de rediseño del proceso de Gestión de Comisiones médicas."/>
    <n v="0"/>
    <s v="DEMD.1.1.2.1.122"/>
    <n v="1"/>
    <m/>
    <m/>
    <m/>
    <n v="1"/>
    <s v="Plan Actualizado "/>
    <s v="Remisión del plan actualizado"/>
    <m/>
    <x v="12"/>
    <m/>
  </r>
  <r>
    <n v="123"/>
    <s v="DF.4.1.1.1"/>
    <s v="Sistema administrativo de bienes muebles e inmuebles sistematizado y gestionado."/>
    <s v="Carga y reportes de activos semestral"/>
    <n v="0"/>
    <s v="DF.4.1.1.1.123"/>
    <n v="1"/>
    <m/>
    <n v="1"/>
    <m/>
    <n v="2"/>
    <s v="Reporte general de activo elaborado"/>
    <s v="Informe SISACNOC"/>
    <m/>
    <x v="13"/>
    <m/>
  </r>
  <r>
    <n v="124"/>
    <s v="DF.4.1.1.2"/>
    <s v="Presupuesto Financiero Institucional cargado y ejecutado"/>
    <s v="Gestión de la ejecución presupuestaria 2024"/>
    <n v="550000"/>
    <s v="DF.4.1.1.2.124"/>
    <n v="3"/>
    <n v="3"/>
    <n v="3"/>
    <n v="3"/>
    <n v="12"/>
    <s v="Informe de Ejecución presupuestaria"/>
    <s v="Publicación en la paginas de transparencia"/>
    <m/>
    <x v="13"/>
    <m/>
  </r>
  <r>
    <n v="125"/>
    <s v="DF.4.1.1.3"/>
    <s v=" Estados Financieros  elaborados y presentados a las entidades involucradas"/>
    <s v="Gestión de Estados financieros a instituciones reguladoras (SISACNOC)"/>
    <n v="0"/>
    <s v="DF.4.1.1.3.125"/>
    <n v="1"/>
    <m/>
    <n v="1"/>
    <m/>
    <n v="2"/>
    <s v="Estado financiero Semestral (SISACNOC)"/>
    <s v="Matriz de Certificación  (SISACNOC)"/>
    <m/>
    <x v="13"/>
    <m/>
  </r>
  <r>
    <n v="126"/>
    <s v="DF.4.1.1.2"/>
    <s v="Presupuesto Financiero Institucional cargado y ejecutado"/>
    <s v="Carga oportuna del presupuesto institucional 2024"/>
    <n v="0"/>
    <s v="DF.4.1.1.2.126"/>
    <n v="1"/>
    <m/>
    <m/>
    <m/>
    <n v="1"/>
    <s v="Captura de carga en SIGEF"/>
    <m/>
    <m/>
    <x v="13"/>
    <m/>
  </r>
  <r>
    <n v="127"/>
    <s v="DF.4.1.1.3"/>
    <s v=" Estados Financieros  elaborados y presentados a las entidades involucradas"/>
    <s v="Gestión  de Estados financieros a instituciones reguladoras (CGCNSS)"/>
    <n v="0"/>
    <s v="DF.4.1.1.3.127"/>
    <n v="3"/>
    <n v="3"/>
    <n v="3"/>
    <n v="3"/>
    <n v="12"/>
    <s v="Estados financieros"/>
    <m/>
    <m/>
    <x v="13"/>
    <m/>
  </r>
  <r>
    <n v="128"/>
    <s v="DPRL.1.1.1.1"/>
    <s v="Soporte y Seguimiento a Comisión Permanente y Especial  (SRL)"/>
    <s v="Elaborar actas, informes, propuestas de resolución según requerimiento de las comisiones"/>
    <n v="0"/>
    <s v="DPRL.1.1.1.1.128"/>
    <n v="3"/>
    <n v="3"/>
    <n v="3"/>
    <n v="3"/>
    <n v="12"/>
    <s v="Actas elaboradas  y remitidas oportunamente"/>
    <s v="Estadísticas desempeño de las sesiones"/>
    <s v="Informe con Propuesta de  resolución "/>
    <x v="5"/>
    <m/>
  </r>
  <r>
    <n v="129"/>
    <s v="DPRL.2.1.2.4"/>
    <s v="Sensibilización mediante talleres, foros, charlas sobre prevención en seguridad y salud a estudiantes y facilitadores del sistema educativo "/>
    <s v="Representación técnica institucional en temas asociados al SRL "/>
    <n v="0"/>
    <s v="DPRL.2.1.2.4.129"/>
    <n v="1"/>
    <n v="1"/>
    <n v="1"/>
    <n v="1"/>
    <n v="4"/>
    <s v="Minutas de reunión"/>
    <s v="Fotos de actividades"/>
    <s v="Listas de participante"/>
    <x v="5"/>
    <m/>
  </r>
  <r>
    <n v="130"/>
    <s v="DPRL.6.1.2.2"/>
    <s v="Sensibilización mediante talleres, foros, charlas sobre políticas de riesgo laborales a domesticas"/>
    <s v="Diseñar la acción formativa en materia de Sensibilización de SRL relativo a las domesticas"/>
    <n v="0"/>
    <s v="DPRL.6.1.2.2.130"/>
    <m/>
    <n v="1"/>
    <m/>
    <m/>
    <n v="1"/>
    <s v="Propuesta elaborada y remitida al MAE"/>
    <m/>
    <m/>
    <x v="5"/>
    <m/>
  </r>
  <r>
    <n v="131"/>
    <s v="DPRL.6.1.2.2"/>
    <s v="Sensibilización mediante talleres, foros, charlas sobre políticas de riesgo laborales a domesticas"/>
    <s v="Ejecutar plan de sensibilización del SRL relativo a las domesticas"/>
    <n v="0"/>
    <s v="DPRL.6.1.2.2.131"/>
    <m/>
    <n v="1"/>
    <n v="1"/>
    <n v="1"/>
    <n v="3"/>
    <s v="Minutas de reunión"/>
    <s v="Fotos de actividades"/>
    <s v="Listas de participante"/>
    <x v="5"/>
    <m/>
  </r>
  <r>
    <n v="132"/>
    <s v="DPRL.2.1.2.3"/>
    <s v="Coordinación del Comité Mixto de Seguridad y Salud "/>
    <s v="Agendar reuniones mensuales del Comité Mixto de Seguridad y salud"/>
    <n v="0"/>
    <s v="DPRL.2.1.2.3.132"/>
    <n v="3"/>
    <n v="3"/>
    <n v="3"/>
    <n v="3"/>
    <n v="12"/>
    <s v="Envió de agenda"/>
    <s v="Correo de participación"/>
    <m/>
    <x v="5"/>
    <m/>
  </r>
  <r>
    <n v="133"/>
    <s v="DPRL.2.1.2.3"/>
    <s v="Coordinación del Comité Mixto de Seguridad y Salud "/>
    <s v="Desarrollar acciones de sensibilización sobre seguridad y salud"/>
    <n v="0"/>
    <s v="DPRL.2.1.2.3.133"/>
    <n v="1"/>
    <n v="1"/>
    <n v="1"/>
    <n v="1"/>
    <n v="4"/>
    <s v="Minutas de reunión"/>
    <s v="Fotos de actividades"/>
    <s v="Listas de participante"/>
    <x v="5"/>
    <m/>
  </r>
  <r>
    <n v="134"/>
    <s v="DPRL.2.1.2.4"/>
    <s v="Sensibilización mediante talleres, foros, charlas sobre prevención en seguridad y salud a estudiantes y facilitadores del sistema educativo "/>
    <s v="Diseñar la acción formativa en materia de Sensibilización de SRL a los estudiantes y facilitadores del sistema educativo"/>
    <n v="0"/>
    <s v="DPRL.2.1.2.4.134"/>
    <m/>
    <n v="1"/>
    <m/>
    <m/>
    <n v="1"/>
    <s v="Propuesta elaborada y remitida al MAE"/>
    <m/>
    <m/>
    <x v="5"/>
    <m/>
  </r>
  <r>
    <n v="135"/>
    <s v="DPRL.2.1.2.4"/>
    <s v="Sensibilización mediante talleres, foros, charlas sobre prevención en seguridad y salud a estudiantes y facilitadores del sistema educativo "/>
    <s v="Ejecutar plan de sensibilización del SRL"/>
    <n v="500000"/>
    <s v="DPRL.2.1.2.4.135"/>
    <m/>
    <n v="1"/>
    <n v="1"/>
    <n v="1"/>
    <n v="3"/>
    <s v="Minutas de reunión"/>
    <s v="Fotos de actividades"/>
    <s v="Listas de participante"/>
    <x v="5"/>
    <m/>
  </r>
  <r>
    <n v="136"/>
    <s v="DADM.6.1.2.1"/>
    <s v="Pagos de servicios administrativos y de infraestructura elaboradas y gestionadas en los tiempos establecidos"/>
    <s v="Registrar y ejecutar pagos de servicios básicos institucionales"/>
    <n v="78156500"/>
    <s v="DADM.6.1.2.1.136"/>
    <n v="3"/>
    <n v="3"/>
    <n v="3"/>
    <n v="3"/>
    <n v="12"/>
    <s v="Relación de facturas"/>
    <s v="Matriz de contratos"/>
    <s v="Expediente de pago"/>
    <x v="14"/>
    <s v="DADM"/>
  </r>
  <r>
    <n v="137"/>
    <s v="DADM.6.1.2.2"/>
    <s v="Plan de mantenimiento preventivo y correctivo"/>
    <s v="Supervisión a la implementación de los planes de mantenimiento de la infraestructura en el CNSS"/>
    <n v="0"/>
    <s v="DADM.6.1.2.2.137"/>
    <n v="1"/>
    <n v="1"/>
    <n v="1"/>
    <n v="1"/>
    <n v="4"/>
    <s v="Reporte del plan de mantenimiento"/>
    <m/>
    <m/>
    <x v="14"/>
    <s v="SEV. GENERALES"/>
  </r>
  <r>
    <n v="138"/>
    <s v="DADM.6.1.2.3"/>
    <s v="Fortalecimiento de los procesos de compra en tiempo oportuno"/>
    <s v="Seguimiento al Sistema Nacional de Compras y Contrataciones"/>
    <n v="0"/>
    <s v="DADM.6.1.2.3.138"/>
    <n v="1"/>
    <n v="1"/>
    <n v="1"/>
    <n v="1"/>
    <n v="4"/>
    <s v="Calificación portal Si compra"/>
    <s v="Reportes trimestrales preventivos"/>
    <s v="Listas de participante CCC"/>
    <x v="14"/>
    <s v="Compras"/>
  </r>
  <r>
    <n v="139"/>
    <s v="DADM.6.1.2.1"/>
    <s v="Pagos de servicios administrativos y de infraestructura elaboradas y gestionadas en los tiempos establecidos"/>
    <s v="Reporte de cuadro de clasificación documental (AGN)"/>
    <n v="0"/>
    <s v="DADM.6.1.2.1.139"/>
    <n v="1"/>
    <n v="1"/>
    <n v="1"/>
    <n v="1"/>
    <n v="4"/>
    <s v="Informe Trimestral"/>
    <m/>
    <m/>
    <x v="14"/>
    <s v="DADM"/>
  </r>
  <r>
    <n v="140"/>
    <s v="DADM.6.1.2.3"/>
    <s v="Fortalecimiento de los procesos de compra en tiempo oportuno"/>
    <s v="Inventarios cíclicos institucional"/>
    <n v="0"/>
    <s v="DADM.6.1.2.3.140"/>
    <n v="1"/>
    <n v="1"/>
    <n v="1"/>
    <n v="1"/>
    <n v="4"/>
    <s v="Reporte de inventario Trimestral"/>
    <s v="Reporte de inventario semestral (SISAGNOC)"/>
    <m/>
    <x v="14"/>
    <s v="DADM"/>
  </r>
  <r>
    <n v="141"/>
    <s v="DADM.6.1.2.3"/>
    <s v="Fortalecimiento de los procesos de compra en tiempo oportuno"/>
    <s v="Elaborar reporte de la debida diligencia a suplidores institucionales"/>
    <n v="0"/>
    <s v="DADM.6.1.2.3.141"/>
    <n v="1"/>
    <n v="1"/>
    <n v="1"/>
    <n v="1"/>
    <n v="4"/>
    <s v="Ficha de cumplimiento DD"/>
    <m/>
    <m/>
    <x v="14"/>
    <s v="Compras"/>
  </r>
  <r>
    <n v="142"/>
    <s v="DADM.6.1.2.3"/>
    <s v="Fortalecimiento de los procesos de compra en tiempo oportuno"/>
    <s v="Elaborar evaluacion de proveedores institucionales"/>
    <n v="0"/>
    <s v="DADM.6.1.2.3.142"/>
    <m/>
    <m/>
    <m/>
    <n v="1"/>
    <n v="1"/>
    <s v="Informe de evaluacion de proveedores institucionales periodo 2024"/>
    <m/>
    <m/>
    <x v="14"/>
    <s v="Compras"/>
  </r>
  <r>
    <n v="143"/>
    <s v="DADM.6.1.2.2"/>
    <s v="Plan de mantenimiento preventivo y correctivo"/>
    <s v="Diseñar plan de mantenimiento preventivo 2024"/>
    <n v="0"/>
    <s v="DADM.6.1.2.2.143"/>
    <n v="1"/>
    <m/>
    <m/>
    <m/>
    <n v="1"/>
    <s v="Documento propuesta elaborado"/>
    <s v="Documento aprobado"/>
    <s v="Cronograma de trabajo "/>
    <x v="14"/>
    <m/>
  </r>
  <r>
    <n v="144"/>
    <s v="DADM.6.1.2.2"/>
    <s v="Plan de mantenimiento preventivo y correctivo"/>
    <s v="Ejecucion del Plan de Mantenimiento Preventivo 2024"/>
    <n v="0"/>
    <s v="DADM.6.1.2.2.144"/>
    <m/>
    <n v="1"/>
    <n v="1"/>
    <n v="1"/>
    <n v="3"/>
    <s v="Reporte de avance trimestral"/>
    <m/>
    <m/>
    <x v="14"/>
    <s v="SEV. GENERALES"/>
  </r>
  <r>
    <n v="145"/>
    <s v="DADM.6.1.2.2"/>
    <s v="Plan de mantenimiento preventivo y correctivo"/>
    <s v="Actualizar política de servicios generales"/>
    <n v="0"/>
    <s v="DADM.6.1.2.2.145"/>
    <n v="1"/>
    <m/>
    <m/>
    <m/>
    <n v="1"/>
    <s v="Documento propuesta elaborado"/>
    <s v="Documento aprobado"/>
    <s v="Socialización documentación oficial"/>
    <x v="14"/>
    <m/>
  </r>
  <r>
    <n v="146"/>
    <s v="DPD.2.1.1.1"/>
    <s v="Nivel Primario y Secundario educados en una cultura en Seguridad Social"/>
    <s v="Desarrollar e implementar el cronograma de socialización de las guías educativas con institución aliada/ejecutora y grupos de interés "/>
    <n v="0"/>
    <s v="DPD.2.1.1.1.146"/>
    <n v="1"/>
    <n v="1"/>
    <m/>
    <m/>
    <n v="2"/>
    <s v="Cronograma Actualizado "/>
    <s v="Informe de avance PE"/>
    <m/>
    <x v="0"/>
    <s v="PE"/>
  </r>
  <r>
    <n v="147"/>
    <s v="DPD.2.1.1.1"/>
    <s v="Nivel Primario y Secundario educados en una cultura en Seguridad Social"/>
    <s v="Formación en Seguridad Social del personal docente de las escuelas pilotos del programa"/>
    <n v="0"/>
    <s v="DPD.2.1.1.1.147"/>
    <m/>
    <n v="1"/>
    <n v="1"/>
    <m/>
    <n v="2"/>
    <s v="Cronograma de formación "/>
    <s v="Lista de participantes"/>
    <s v="Audiovisuales"/>
    <x v="0"/>
    <s v="PE"/>
  </r>
  <r>
    <n v="148"/>
    <s v="DPD.2.1.1.1"/>
    <s v="Nivel Primario y Secundario educados en una cultura en Seguridad Social"/>
    <s v="Formación en Seguridad Social del personal administrativo del CNSS"/>
    <n v="0"/>
    <s v="DPD.2.1.1.1.148"/>
    <m/>
    <n v="1"/>
    <m/>
    <n v="1"/>
    <n v="2"/>
    <s v="Lista de convocatoria"/>
    <s v="Documento de firmas"/>
    <s v="Fotos actividad"/>
    <x v="0"/>
    <s v="PE"/>
  </r>
  <r>
    <n v="149"/>
    <s v="DPD.2.1.1.1"/>
    <s v="Nivel Primario y Secundario educados en una cultura en Seguridad Social"/>
    <s v="Proyecto piloto de la formación a los estudiantes"/>
    <n v="0"/>
    <s v="DPD.2.1.1.1.149"/>
    <m/>
    <m/>
    <n v="1"/>
    <m/>
    <n v="1"/>
    <s v="Documento de planificación de la actividad"/>
    <s v="Remisión de correos"/>
    <s v="Fotos actividad"/>
    <x v="0"/>
    <s v="PE"/>
  </r>
  <r>
    <n v="150"/>
    <s v="DPD.2.1.1.1"/>
    <s v="Nivel Primario y Secundario educados en una cultura en Seguridad Social"/>
    <s v="Diseñar Plan de comunicación estratégica entre Minerd - CNSS "/>
    <n v="0"/>
    <s v="DPD.2.1.1.1.150"/>
    <n v="1"/>
    <m/>
    <n v="1"/>
    <m/>
    <n v="2"/>
    <s v="Documento de planificación de la comunicación"/>
    <s v="Plan de medios"/>
    <m/>
    <x v="0"/>
    <s v="PE"/>
  </r>
  <r>
    <n v="151"/>
    <s v="DPD.2.1.1.2"/>
    <s v="Ejecución de programas formativos (Postgrado, Diplomados, Cursos, Talleres, Conferencias, etc.) en Seguridad Social para los diferentes públicos (universitarios, adulto mayor, discapacitados) de la ciudadanía dominicana "/>
    <s v="Ejecutar programas de Diplomados en Seguridad Social a través de las instituciones aliadas "/>
    <n v="700000"/>
    <s v="DPD.2.1.1.2.151"/>
    <n v="1"/>
    <n v="1"/>
    <n v="1"/>
    <n v="1"/>
    <n v="4"/>
    <s v="Lista de convocatoria"/>
    <s v="Documento de firmas"/>
    <s v="Fotos actividad"/>
    <x v="0"/>
    <s v="PE"/>
  </r>
  <r>
    <n v="152"/>
    <s v="DPD.2.1.1.2"/>
    <s v="Ejecución de programas formativos (Postgrado, Diplomados, Cursos, Talleres, Conferencias, etc.) en Seguridad Social para los diferentes públicos (universitarios, adulto mayor, discapacitados) de la ciudadanía dominicana "/>
    <s v="Ejecutar un programa de Postgrado con institución aliada y en conjunto con el apoyo de un organismo internacional (PUCMM y OISS)"/>
    <n v="0"/>
    <s v="DPD.2.1.1.2.152"/>
    <n v="1"/>
    <m/>
    <m/>
    <m/>
    <n v="1"/>
    <s v="Documento acreditativo"/>
    <s v="Lista de convocatoria"/>
    <s v="Registro de participantes"/>
    <x v="0"/>
    <s v="PE"/>
  </r>
  <r>
    <n v="153"/>
    <s v="DPD.2.1.1.3"/>
    <s v="Difusión de una estrategia educativa en una cultura en Seguridad Social en medios de comunicación digital y no digital"/>
    <s v="Elaborar plan estratégico de comunicación para difundir la cultura en seguridad social"/>
    <n v="0"/>
    <s v="DPD.2.1.1.3.153"/>
    <n v="1"/>
    <m/>
    <m/>
    <m/>
    <n v="1"/>
    <s v="Documento Borrador entregado"/>
    <s v="Cronograma de ejecución"/>
    <m/>
    <x v="0"/>
    <s v="PE"/>
  </r>
  <r>
    <n v="154"/>
    <s v="DPD.2.1.1.3"/>
    <s v="Difusión de una estrategia educativa en una cultura en Seguridad Social en medios de comunicación digital y no digital"/>
    <s v="Seguimiento del plan estratégico de comunicación para difundir la cultura en seguridad social"/>
    <n v="0"/>
    <s v="DPD.2.1.1.3.154"/>
    <m/>
    <n v="1"/>
    <n v="1"/>
    <n v="1"/>
    <n v="3"/>
    <s v="Informe de avance trimestral"/>
    <m/>
    <m/>
    <x v="0"/>
    <s v="PE"/>
  </r>
  <r>
    <n v="155"/>
    <s v="DPD.2.1.1.5"/>
    <s v="Convenios de colaboración interinstitucional como apoyo a programas formativos en Educación en una cultura en Seguridad Social."/>
    <s v="Gestión interinstitucional para convenios con instituciones que apoyan públicos específicos objeto de Educación en Seguridad Social."/>
    <n v="0"/>
    <s v="DPD.2.1.1.5.155"/>
    <n v="1"/>
    <n v="1"/>
    <n v="1"/>
    <n v="1"/>
    <n v="4"/>
    <s v="Reuniones para acuerdos"/>
    <s v="Documento de convenio"/>
    <s v="Fotos de firma"/>
    <x v="0"/>
    <s v="PE"/>
  </r>
  <r>
    <n v="156"/>
    <s v="DPD.2.1.1.5"/>
    <s v="Convenios de colaboración interinstitucional como apoyo a programas formativos en Educación en una cultura en Seguridad Social."/>
    <s v="Diseño de una política educativa a la ciudadanía unificada entre las instituciones del SDSS"/>
    <n v="0"/>
    <s v="DPD.2.1.1.5.156"/>
    <m/>
    <m/>
    <n v="1"/>
    <m/>
    <n v="1"/>
    <s v="Borrador Enviado para aprobación"/>
    <s v="Plan aprobado"/>
    <s v="Remisión oficial"/>
    <x v="0"/>
    <s v="PE"/>
  </r>
  <r>
    <n v="157"/>
    <s v="DPD.2.1.1.5"/>
    <s v="Convenios de colaboración interinstitucional como apoyo a programas formativos en Educación en una cultura en Seguridad Social."/>
    <s v=" Diseño de Escuela de Formación y capacitación en Seguridad Social "/>
    <n v="0"/>
    <s v="DPD.2.1.1.5.157"/>
    <m/>
    <m/>
    <n v="1"/>
    <m/>
    <n v="1"/>
    <s v="Borrador Enviado para aprobación"/>
    <s v="Plan aprobado"/>
    <s v="Remisión oficial"/>
    <x v="0"/>
    <s v="PE"/>
  </r>
  <r>
    <n v="158"/>
    <s v="DPD.2.1.1.1"/>
    <s v="Nivel Primario y Secundario educados en una cultura en Seguridad Social"/>
    <s v="Gestionar documentos de proyectos institucionales con Uruguay"/>
    <n v="0"/>
    <s v="DPD.2.1.1.1.158"/>
    <m/>
    <n v="1"/>
    <m/>
    <n v="1"/>
    <n v="2"/>
    <s v="Carpeta de proyectos actualizada"/>
    <s v="Acta de constitución"/>
    <s v="Reporte de avance del proyecto"/>
    <x v="0"/>
    <s v="PE"/>
  </r>
  <r>
    <n v="159"/>
    <s v="DPD.2.1.1.5"/>
    <s v="Convenios de colaboración interinstitucional como apoyo a programas formativos en Educación en una cultura en Seguridad Social."/>
    <s v="Seguimiento a cooperación bilateral de MEPYD entre Colombia-República Dominicana."/>
    <n v="0"/>
    <s v="DPD.2.1.1.5.159"/>
    <n v="1"/>
    <n v="1"/>
    <n v="1"/>
    <n v="1"/>
    <n v="4"/>
    <s v="Informe de avance"/>
    <s v="Matriz de seguimiento"/>
    <s v="Comunicaciones oficiales remitidas"/>
    <x v="0"/>
    <s v="PE"/>
  </r>
  <r>
    <n v="160"/>
    <s v="DPD.6.1.2.1"/>
    <s v="Tramites de solicitudes recibidas de los convenios internacionales suscritos por la República Dominicana en materia de Seguridad Social."/>
    <s v="Informe de las solicitudes tramitadas en cumplimiento de los convenios internacionales suscritos."/>
    <n v="0"/>
    <s v="DPD.6.1.2.1.160"/>
    <n v="1"/>
    <n v="1"/>
    <n v="1"/>
    <n v="1"/>
    <n v="4"/>
    <s v="Informe trimestral de las solicitudes tramitadas"/>
    <s v="Informe trimestral"/>
    <s v="Reportes semanales "/>
    <x v="0"/>
    <s v="GSCI"/>
  </r>
  <r>
    <n v="161"/>
    <s v="DPD.6.1.2.1"/>
    <s v="Tramites de solicitudes recibidas de los convenios internacionales suscritos por la República Dominicana en materia de Seguridad Social."/>
    <s v="Reporte de las solicitudes tramitadas en cumplimiento de los convenios internacionales suscritos."/>
    <n v="0"/>
    <s v="DPD.6.1.2.1.161"/>
    <n v="1"/>
    <n v="1"/>
    <n v="1"/>
    <n v="1"/>
    <n v="4"/>
    <s v="Reporte mensual de las solicitudes tramitadas"/>
    <s v="Reporte mensual"/>
    <s v="Reportes semanales "/>
    <x v="0"/>
    <s v="GSCI"/>
  </r>
  <r>
    <n v="162"/>
    <s v="DPD.6.1.2.1"/>
    <s v="Tramites de solicitudes recibidas de los convenios internacionales suscritos por la República Dominicana en materia de Seguridad Social."/>
    <s v="Reporte de las solicitudes cerradas y despachadas en cumplimiento de los convenios internacionales suscritos."/>
    <n v="0"/>
    <s v="DPD.6.1.2.1.162"/>
    <n v="1"/>
    <n v="1"/>
    <n v="1"/>
    <n v="1"/>
    <n v="4"/>
    <s v="Reporte mensual de las solicitudes tramitadas"/>
    <s v="Reporte mensual"/>
    <s v="Reportes semanales "/>
    <x v="0"/>
    <s v="GSCI"/>
  </r>
  <r>
    <n v="163"/>
    <s v="DPD.6.1.2.2"/>
    <s v="Convenios Internacionales de Seguridad Social gestionados"/>
    <s v="Participación en reuniones de negociación de acuerdos y convenios internacionales "/>
    <n v="0"/>
    <s v="DPD.6.1.2.2.163"/>
    <n v="1"/>
    <n v="1"/>
    <n v="1"/>
    <n v="1"/>
    <n v="4"/>
    <s v="Minutas y/o informe de avances"/>
    <s v="Hojas de asistencia "/>
    <s v="Fotos de reuniones"/>
    <x v="0"/>
    <s v="RCI"/>
  </r>
  <r>
    <n v="164"/>
    <s v="DPD.6.1.2.2"/>
    <s v="Convenios Internacionales de Seguridad Social gestionados"/>
    <s v="Implementación del CMISS con los países signatarios del Convenio"/>
    <n v="0"/>
    <s v="DPD.6.1.2.2.164"/>
    <n v="1"/>
    <n v="1"/>
    <n v="1"/>
    <n v="1"/>
    <n v="4"/>
    <s v="Minutas y/o informe de avances"/>
    <s v="Cartas de Intención"/>
    <s v="Fotos de reuniones"/>
    <x v="0"/>
    <s v="RCI"/>
  </r>
  <r>
    <n v="165"/>
    <s v="DPD.6.1.2.2"/>
    <s v="Convenios Internacionales de Seguridad Social gestionados"/>
    <s v="Implementación del Plan de mejora para la aplicación efectiva del CMISS a nivel nacional "/>
    <n v="0"/>
    <s v="DPD.6.1.2.2.165"/>
    <n v="1"/>
    <n v="1"/>
    <n v="1"/>
    <n v="1"/>
    <n v="4"/>
    <s v="Minutas y/o informe de avances"/>
    <s v="Acuerdo Interinstitucional"/>
    <s v="Fotos de reuniones"/>
    <x v="0"/>
    <s v="RCI"/>
  </r>
  <r>
    <n v="166"/>
    <s v="DPD.6.1.2.1"/>
    <s v="Fortalecimiento de los vínculos internacionales en materia de Seguridad Social"/>
    <s v="Elaborar Agenda Internacional 2024"/>
    <n v="0"/>
    <s v="DPD.6.1.2.1.166"/>
    <n v="1"/>
    <m/>
    <m/>
    <m/>
    <n v="1"/>
    <s v="Agenda internacional aprobada"/>
    <s v="Correos "/>
    <s v="Comunicaciones"/>
    <x v="0"/>
    <s v="RCI"/>
  </r>
  <r>
    <n v="167"/>
    <s v="DPD.6.1.2.1"/>
    <s v="Fortalecimiento de los vínculos internacionales en materia de Seguridad Social"/>
    <s v="Gestión de Representación en reuniones, asambleas, actividades y/o eventos de índole internacional"/>
    <n v="0"/>
    <s v="DPD.6.1.2.1.167"/>
    <n v="1"/>
    <n v="1"/>
    <n v="1"/>
    <n v="1"/>
    <n v="4"/>
    <s v="Expediente de viaje y/o informe de avances"/>
    <s v="Informe de participación"/>
    <s v="Correos y comunicaciones"/>
    <x v="0"/>
    <s v="RCI"/>
  </r>
  <r>
    <n v="168"/>
    <s v="DPD.6.1.2.1"/>
    <s v="Fortalecimiento de los vínculos internacionales en materia de Seguridad Social"/>
    <s v="Renovación de membresías con Organismos Internacionales"/>
    <n v="2700000"/>
    <s v="DPD.6.1.2.1.168"/>
    <m/>
    <n v="1"/>
    <m/>
    <m/>
    <n v="1"/>
    <s v="Comprobantes de transferencias "/>
    <s v="Acuses "/>
    <s v="Correos "/>
    <x v="0"/>
    <s v="RCI"/>
  </r>
  <r>
    <n v="169"/>
    <s v="DPD.6.1.2.2"/>
    <s v="Coordinación de Proyectos de Cooperación Internacional"/>
    <s v="Identificación de iniciativas, programas y proyectos  de cooperación internacional"/>
    <n v="0"/>
    <s v="DPD.6.1.2.2.169"/>
    <n v="1"/>
    <n v="1"/>
    <m/>
    <m/>
    <n v="2"/>
    <s v="Catálogo de Proyectos y/o Iniciativas Institucionales"/>
    <s v="Correos "/>
    <s v="Comunicaciones"/>
    <x v="0"/>
    <s v="RCI"/>
  </r>
  <r>
    <n v="170"/>
    <s v="DPD.6.1.2.2"/>
    <s v="Coordinación de Proyectos de Cooperación Internacional"/>
    <s v="Formulación de iniciativas, identificación de convocatorias y/o posibles cooperantes, para la negociación de iniciativas y proyectos"/>
    <n v="0"/>
    <s v="DPD.6.1.2.2.170"/>
    <m/>
    <n v="1"/>
    <m/>
    <m/>
    <n v="1"/>
    <s v="Perfil del proyecto"/>
    <s v="Correos "/>
    <s v="Comunicaciones"/>
    <x v="0"/>
    <s v="RCI"/>
  </r>
  <r>
    <n v="171"/>
    <s v="DPD.6.1.2.2"/>
    <s v="Coordinación de Proyectos de Cooperación Internacional"/>
    <s v="Elaborar informe de  ejecución del proyecto y/o iniciativa"/>
    <n v="0"/>
    <s v="DPD.6.1.2.2.171"/>
    <m/>
    <m/>
    <n v="1"/>
    <n v="1"/>
    <n v="2"/>
    <s v="Minutas y/o informe de avances"/>
    <s v="Correos "/>
    <s v="Comunicaciones"/>
    <x v="0"/>
    <s v="RCI"/>
  </r>
  <r>
    <n v="172"/>
    <s v="DPD.5.1.1.1"/>
    <s v="Implementación de estudios actuariales en el proceso de análisis de datos del SDSS  en el CNSS"/>
    <s v="Estudios actuariales de SDSS "/>
    <n v="0"/>
    <s v="DPD.5.1.1.1.172"/>
    <m/>
    <n v="1"/>
    <n v="1"/>
    <m/>
    <n v="2"/>
    <s v="Reportes Estadísticos"/>
    <s v="Propuesta de estudio en borrador"/>
    <s v="Datos actualizados Datos Abiertos (XLS; OBD;CVS) "/>
    <x v="0"/>
    <s v="EEA"/>
  </r>
  <r>
    <n v="173"/>
    <s v="DPD.5.1.1.1"/>
    <s v="Fortalecimiento del modelo de Inteligencia de Negocios y estructura estadística institucional"/>
    <s v="Plan de Inteligencia de negocios y reportes interactivos"/>
    <n v="0"/>
    <s v="DPD.5.1.1.1.173"/>
    <m/>
    <n v="1"/>
    <n v="1"/>
    <n v="1"/>
    <n v="3"/>
    <s v="Data migrada al BI"/>
    <m/>
    <m/>
    <x v="0"/>
    <s v="EEA"/>
  </r>
  <r>
    <n v="174"/>
    <s v="DPD.5.1.1.2"/>
    <s v="Implementación de un sistema de gestión de datos integrales del SDSS "/>
    <s v="Informe de gasto en Salud"/>
    <n v="0"/>
    <s v="DPD.5.1.1.2.174"/>
    <m/>
    <n v="1"/>
    <m/>
    <n v="1"/>
    <n v="2"/>
    <s v="Informe de Gasto en Salud"/>
    <m/>
    <m/>
    <x v="0"/>
    <s v="EEA"/>
  </r>
  <r>
    <n v="175"/>
    <s v="DPD.5.1.1.1"/>
    <s v="Implementación de estudios actuariales en el proceso de análisis de datos del SDSS  en el CNSS"/>
    <s v="Creación de mesa Estadísticas de estudios CISSCAD"/>
    <n v="0"/>
    <s v="DPD.5.1.1.1.175"/>
    <m/>
    <n v="1"/>
    <m/>
    <n v="1"/>
    <n v="2"/>
    <s v="Minutas de reunión de monitoreo"/>
    <s v="Matriz de Seguimiento"/>
    <m/>
    <x v="0"/>
    <s v="EEA"/>
  </r>
  <r>
    <n v="176"/>
    <s v="DPD.5.1.1.1"/>
    <s v="Fortalecimiento del modelo de Inteligencia de Negocios y estructura estadística institucional"/>
    <s v="Elaboración de Informes de análisis Comparativos del SDSS con organismos homólogos a nivel internacional."/>
    <n v="0"/>
    <s v="DPD.5.1.1.1.176"/>
    <m/>
    <n v="1"/>
    <m/>
    <n v="1"/>
    <n v="2"/>
    <s v="Dashboar actualizado "/>
    <s v="base de datos"/>
    <m/>
    <x v="0"/>
    <s v="EEA"/>
  </r>
  <r>
    <n v="177"/>
    <s v="DPD.5.1.1.1"/>
    <s v="Fortalecimiento del modelo de Inteligencia de Negocios y estructura estadística institucional"/>
    <s v="Reporte de interacción con organismos internacionales que provean data fiable y  comparable en seguridad social."/>
    <n v="0"/>
    <s v="DPD.5.1.1.1.177"/>
    <n v="1"/>
    <n v="1"/>
    <n v="1"/>
    <n v="1"/>
    <n v="4"/>
    <s v="Minutas de reunión de monitoreo"/>
    <s v="Documentos Elaborados "/>
    <m/>
    <x v="0"/>
    <s v="EEA"/>
  </r>
  <r>
    <n v="178"/>
    <s v="DPD.5.1.1.1"/>
    <s v="Fortalecimiento del modelo de Inteligencia de Negocios y estructura estadística institucional"/>
    <s v="Elaboración   Informe Mensual  de Estadísticas del SDSS"/>
    <n v="0"/>
    <s v="DPD.5.1.1.1.178"/>
    <n v="1"/>
    <n v="1"/>
    <n v="1"/>
    <n v="1"/>
    <n v="4"/>
    <s v="Reportes Estadísticos"/>
    <s v="Informe Final"/>
    <s v="Datos actualizados Datos Abiertos (XLS; OBD;CVS) "/>
    <x v="0"/>
    <s v="EEA"/>
  </r>
  <r>
    <n v="179"/>
    <s v="DPD.5.1.1.1"/>
    <s v="Fortalecimiento del modelo de Inteligencia de Negocios y estructura estadística institucional"/>
    <s v="Implementación del Sistema de información CNSS (Repositorio)"/>
    <n v="0"/>
    <s v="DPD.5.1.1.1.179"/>
    <m/>
    <m/>
    <n v="1"/>
    <m/>
    <n v="1"/>
    <s v="Portal en funcionamiento"/>
    <m/>
    <m/>
    <x v="0"/>
    <s v="EEA"/>
  </r>
  <r>
    <n v="180"/>
    <s v="DPD.5.1.1.1"/>
    <s v="Fortalecimiento del modelo de Inteligencia de Negocios y estructura estadística institucional"/>
    <s v="Elaboración de Informe Trimestral  Estadística del SDSS"/>
    <n v="0"/>
    <s v="DPD.5.1.1.1.180"/>
    <n v="1"/>
    <n v="1"/>
    <n v="1"/>
    <n v="1"/>
    <n v="4"/>
    <s v="Reportes Estadísticos"/>
    <s v="Informe Final"/>
    <s v="Datos actualizados Datos Abiertos (XLS; OBD;CVS) "/>
    <x v="0"/>
    <s v="EEA"/>
  </r>
  <r>
    <n v="181"/>
    <s v="DPD.5.1.1.1"/>
    <s v="Fortalecimiento del modelo de Inteligencia de Negocios y estructura estadística institucional"/>
    <s v="Estudio Tecnico Actuarial de la cobertura del SFS del Regimen Contributivo en Alto Costo (cáncer  de Mama y cáncer cervicouterino post la apllicacion de la resolucion resolución No. 553-02)"/>
    <n v="0"/>
    <s v="DPD.5.1.1.1.181"/>
    <m/>
    <m/>
    <n v="1"/>
    <m/>
    <n v="1"/>
    <s v="Borrador de informe "/>
    <m/>
    <m/>
    <x v="2"/>
    <m/>
  </r>
  <r>
    <n v="182"/>
    <s v="DPD.5.1.1.1"/>
    <s v="Fortalecimiento del modelo de Inteligencia de Negocios y estructura estadística institucional"/>
    <s v="Creación de mesa Estadisticas del SDSS para segumiento y monitoreo de indicadores del Sistema a nivel nacional"/>
    <n v="0"/>
    <s v="DPD.5.1.1.1.182"/>
    <m/>
    <m/>
    <n v="1"/>
    <m/>
    <n v="1"/>
    <s v="Borrador de informe "/>
    <m/>
    <m/>
    <x v="2"/>
    <m/>
  </r>
  <r>
    <n v="183"/>
    <s v="DPD.5.1.1.1"/>
    <s v="Implementación de estudios actuariales en el proceso de análisis de datos del SDSS  en el CNSS"/>
    <s v="Seguimiento y elaboracion de reportes e informes interactivos "/>
    <n v="0"/>
    <s v="DPD.5.1.1.1.183"/>
    <n v="1"/>
    <n v="1"/>
    <n v="1"/>
    <n v="1"/>
    <n v="4"/>
    <s v="Infografías en BI"/>
    <m/>
    <m/>
    <x v="0"/>
    <s v="EEA"/>
  </r>
  <r>
    <n v="184"/>
    <s v="DPD.6.1.1.1"/>
    <s v="Plan de Monitoreo de la Calidad de los Servicios implementado"/>
    <s v="Actualizar  plan de monitoreo para los servicios ofertados a la Ciudadanía"/>
    <n v="0"/>
    <s v="DPD.6.1.1.1.184"/>
    <n v="1"/>
    <m/>
    <m/>
    <m/>
    <n v="1"/>
    <s v="Informe referente al proceso de implementación"/>
    <m/>
    <m/>
    <x v="0"/>
    <s v="DIyCG"/>
  </r>
  <r>
    <n v="185"/>
    <s v="DPD.6.1.1.1"/>
    <s v="Plan de Monitoreo de la Calidad de los Servicios implementado"/>
    <s v="Dar seguimiento al plan de monitoreo para los servicios ofertados a la Ciudadanía"/>
    <n v="0"/>
    <s v="DPD.6.1.1.1.185"/>
    <m/>
    <n v="1"/>
    <n v="1"/>
    <n v="1"/>
    <n v="3"/>
    <s v="Reporte avance del Plan de Monitoreo a los servicios ofertados a la Ciudadanía "/>
    <m/>
    <m/>
    <x v="0"/>
    <s v="DIyCG"/>
  </r>
  <r>
    <n v="186"/>
    <s v="DPD.6.1.1.1"/>
    <s v="Plan de Monitoreo de la Calidad de los Servicios implementado"/>
    <s v="Realizar Encuesta Anual de Satisfacción Ciudadana"/>
    <n v="0"/>
    <s v="DPD.6.1.1.1.186"/>
    <m/>
    <n v="1"/>
    <m/>
    <m/>
    <n v="1"/>
    <s v="Informe final"/>
    <m/>
    <m/>
    <x v="0"/>
    <s v="DIyCG"/>
  </r>
  <r>
    <n v="187"/>
    <s v="DPD.6.1.1.1"/>
    <s v="Plan de Monitoreo de la Calidad de los Servicios implementado"/>
    <s v="Actualizar plan de monitoreo para los servicios Internos"/>
    <n v="0"/>
    <s v="DPD.6.1.1.1.187"/>
    <n v="1"/>
    <m/>
    <m/>
    <m/>
    <n v="1"/>
    <s v="Informe referente al proceso de implementación"/>
    <m/>
    <m/>
    <x v="0"/>
    <s v="DIyCG"/>
  </r>
  <r>
    <n v="188"/>
    <s v="DPD.6.1.1.1"/>
    <s v="Plan de Monitoreo de la Calidad de los Servicios implementado"/>
    <s v="Dar seguimiento al plan de monitoreo para los servicios internos"/>
    <n v="0"/>
    <s v="DPD.6.1.1.1.188"/>
    <m/>
    <n v="1"/>
    <n v="1"/>
    <n v="1"/>
    <n v="3"/>
    <s v="Reporte avance del Plan de Monitoreo a los servicios internos "/>
    <m/>
    <m/>
    <x v="0"/>
    <s v="DIyCG"/>
  </r>
  <r>
    <n v="189"/>
    <s v="DPD.6.1.1.1"/>
    <s v="Plan de Monitoreo de la Calidad de los Servicios implementado"/>
    <s v="Elaborar informe de   Quejas, Reclamaciones, Sugerencias y Denuncias (QRSD)"/>
    <n v="0"/>
    <s v="DPD.6.1.1.1.189"/>
    <n v="1"/>
    <n v="1"/>
    <n v="1"/>
    <n v="1"/>
    <n v="4"/>
    <s v="Informe QRSD"/>
    <m/>
    <m/>
    <x v="0"/>
    <s v="DIyCG"/>
  </r>
  <r>
    <n v="190"/>
    <s v="DPD.6.1.1.2"/>
    <s v=" Sistema de Gestión Integrado (SGI) Implementado"/>
    <s v="Aplicar de Autodiagnóstico CAF 2025"/>
    <n v="0"/>
    <s v="DPD.6.1.1.2.190"/>
    <m/>
    <n v="1"/>
    <m/>
    <m/>
    <n v="1"/>
    <s v="Guía CAF completada"/>
    <m/>
    <m/>
    <x v="0"/>
    <s v="DIyCG"/>
  </r>
  <r>
    <n v="191"/>
    <s v="DPD.6.1.1.2"/>
    <s v=" Sistema de Gestión Integrado (SGI) Implementado"/>
    <s v="Elaborar Informe de la Guía CAF 2025"/>
    <n v="0"/>
    <s v="DPD.6.1.1.2.191"/>
    <m/>
    <n v="1"/>
    <m/>
    <m/>
    <n v="1"/>
    <s v="Informe del Autodiagnóstico"/>
    <m/>
    <m/>
    <x v="0"/>
    <s v="DIyCG"/>
  </r>
  <r>
    <n v="192"/>
    <s v="DPD.6.1.1.2"/>
    <s v=" Sistema de Gestión Integrado (SGI) Implementado"/>
    <s v="Elaborar del Plan de Mejora CAF 2025"/>
    <n v="0"/>
    <s v="DPD.6.1.1.2.192"/>
    <m/>
    <m/>
    <n v="1"/>
    <m/>
    <n v="1"/>
    <s v="Plan del próximo año"/>
    <m/>
    <m/>
    <x v="0"/>
    <s v="DIyCG"/>
  </r>
  <r>
    <n v="193"/>
    <s v="DPD.6.1.1.2"/>
    <s v=" Sistema de Gestión Integrado (SGI) Implementado"/>
    <s v="Monitorear el Plan de Mejora CAF  2024"/>
    <n v="0"/>
    <s v="DPD.6.1.1.2.193"/>
    <m/>
    <n v="1"/>
    <m/>
    <m/>
    <n v="1"/>
    <s v="Informe del Plan de mejora vigente"/>
    <m/>
    <m/>
    <x v="0"/>
    <s v="DIyCG"/>
  </r>
  <r>
    <n v="194"/>
    <s v="DPD.6.1.1.2"/>
    <s v=" Sistema de Gestión Integrado (SGI) Implementado"/>
    <s v="Monitorear los procesos organizacionales documentos"/>
    <n v="0"/>
    <s v="DPD.6.1.1.2.194"/>
    <n v="1"/>
    <n v="1"/>
    <n v="1"/>
    <n v="1"/>
    <n v="4"/>
    <s v="Informe relacionados a los procesos org."/>
    <m/>
    <m/>
    <x v="0"/>
    <s v="DIyCG"/>
  </r>
  <r>
    <n v="195"/>
    <s v="DPD.6.1.1.2"/>
    <s v=" Sistema de Gestión Integrado (SGI) Implementado"/>
    <s v="Coordinar las reuniones recurrentes con el Comité Institucional de Calidad para revisión del SGI"/>
    <n v="0"/>
    <s v="DPD.6.1.1.2.195"/>
    <n v="1"/>
    <n v="1"/>
    <n v="1"/>
    <n v="1"/>
    <n v="4"/>
    <s v="Minuta"/>
    <m/>
    <m/>
    <x v="0"/>
    <s v="DIyCG"/>
  </r>
  <r>
    <n v="196"/>
    <s v="DPD.6.1.1.2"/>
    <s v=" Sistema de Gestión Integrado (SGI) Implementado"/>
    <s v="Seguimiento a los planes de mejora de procesos relativos a calidad"/>
    <n v="0"/>
    <s v="DPD.6.1.1.2.196"/>
    <n v="1"/>
    <m/>
    <n v="1"/>
    <m/>
    <n v="2"/>
    <s v="Informe de los planes "/>
    <m/>
    <m/>
    <x v="0"/>
    <s v="DIyCG"/>
  </r>
  <r>
    <n v="197"/>
    <s v="DPD.6.1.1.3"/>
    <s v="Gestión Documental Institucional implementado"/>
    <s v="Elaborar Plan Anual de Gestión Documental "/>
    <n v="0"/>
    <s v="DPD.6.1.1.3.197"/>
    <n v="1"/>
    <m/>
    <m/>
    <m/>
    <n v="1"/>
    <s v="Borrador del Plan"/>
    <m/>
    <m/>
    <x v="0"/>
    <s v="DIyCG"/>
  </r>
  <r>
    <n v="198"/>
    <s v="DPD.6.1.1.3"/>
    <s v="Gestión Documental Institucional implementado"/>
    <s v="Seguimiento al Plan Anual de Gestión Documental vigente"/>
    <n v="0"/>
    <s v="DPD.6.1.1.3.198"/>
    <m/>
    <n v="1"/>
    <n v="1"/>
    <n v="1"/>
    <n v="3"/>
    <s v="Reporte de Notificación de aprobación "/>
    <m/>
    <m/>
    <x v="0"/>
    <s v="DIyCG"/>
  </r>
  <r>
    <n v="199"/>
    <s v="DPD.6.1.1.4"/>
    <s v="Monitoreo a los indicadores de desempeño Institucional (SIGOB)"/>
    <s v="Elaborar reporte de monitoreo cumplimiento de indicadores gubernamentales "/>
    <n v="0"/>
    <s v="DPD.6.1.1.4.199"/>
    <n v="1"/>
    <n v="1"/>
    <n v="1"/>
    <n v="1"/>
    <n v="4"/>
    <s v="Reporte mensual de cumplimiento SIGOB"/>
    <s v="Informe trimestral cumplimiento SIGOB"/>
    <m/>
    <x v="0"/>
    <s v="DIyCG"/>
  </r>
  <r>
    <n v="200"/>
    <s v="DPD.6.1.1.5"/>
    <s v="Programa de Auditoría del SGI implementado"/>
    <s v="Elaborar plan de Auditoría Interna "/>
    <n v="0"/>
    <s v="DPD.6.1.1.5.200"/>
    <n v="1"/>
    <m/>
    <m/>
    <m/>
    <n v="1"/>
    <s v="Borrador de Plan de auditoría Interna"/>
    <m/>
    <m/>
    <x v="0"/>
    <s v="DIyCG"/>
  </r>
  <r>
    <n v="201"/>
    <s v="DPD.6.1.1.5"/>
    <s v="Programa de Auditoría del SGI implementado"/>
    <s v="Ejecutar plan de Auditoría Interna "/>
    <n v="0"/>
    <s v="DPD.6.1.1.5.201"/>
    <n v="1"/>
    <m/>
    <n v="1"/>
    <m/>
    <n v="2"/>
    <m/>
    <m/>
    <m/>
    <x v="0"/>
    <s v="DIyCG"/>
  </r>
  <r>
    <n v="202"/>
    <s v="DPD.6.1.1.5"/>
    <s v="Programa de Auditoría del SGI implementado"/>
    <s v="Gestionar  auditoría Externa"/>
    <n v="970000"/>
    <s v="DPD.6.1.1.5.202"/>
    <m/>
    <n v="1"/>
    <m/>
    <m/>
    <n v="1"/>
    <s v="Expediente de CC"/>
    <m/>
    <m/>
    <x v="0"/>
    <s v="DIyCG"/>
  </r>
  <r>
    <n v="203"/>
    <s v="DPD.6.1.1.2"/>
    <s v=" Sistema de Gestión Integrado (SGI) Implementado"/>
    <s v="Elaborar diagnóstico integral de riesgos vinculados a la Institución "/>
    <n v="0"/>
    <s v="DPD.6.1.1.2.203"/>
    <n v="1"/>
    <m/>
    <m/>
    <m/>
    <n v="1"/>
    <s v="Diagnóstico"/>
    <m/>
    <m/>
    <x v="0"/>
    <s v="DIyCG"/>
  </r>
  <r>
    <n v="204"/>
    <s v="DPD.6.1.1.2"/>
    <s v=" Sistema de Gestión Integrado (SGI) Implementado"/>
    <s v="Elaborar Plan de Gestión de Riesgos Institucional "/>
    <n v="0"/>
    <s v="DPD.6.1.1.2.204"/>
    <m/>
    <n v="1"/>
    <m/>
    <m/>
    <n v="1"/>
    <s v="Borrador del Plan de Gestión de Riesgos "/>
    <m/>
    <m/>
    <x v="0"/>
    <s v="DIyCG"/>
  </r>
  <r>
    <n v="205"/>
    <s v="DPD.6.1.1.2"/>
    <s v=" Sistema de Gestión Integrado (SGI) Implementado"/>
    <s v=" Auditoria de Seguimiento de las normas ISO 37000 y 37301 "/>
    <n v="0"/>
    <s v="DPD.6.1.1.2.205"/>
    <m/>
    <n v="1"/>
    <m/>
    <m/>
    <n v="1"/>
    <m/>
    <m/>
    <m/>
    <x v="2"/>
    <m/>
  </r>
  <r>
    <n v="206"/>
    <s v="DPD.6.1.1.2"/>
    <s v=" Sistema de Gestión Integrado (SGI) Implementado"/>
    <s v="Monitoreo y Evaluación de Riesgos Institucional "/>
    <n v="0"/>
    <s v="DPD.6.1.1.2.206"/>
    <m/>
    <m/>
    <n v="1"/>
    <n v="1"/>
    <n v="2"/>
    <s v="Matriz de Riesgos Institucional "/>
    <s v="Informe de monitoreo"/>
    <m/>
    <x v="0"/>
    <s v="DIyCG"/>
  </r>
  <r>
    <n v="207"/>
    <s v="DPD.6.1.2.4"/>
    <s v="Monitoreo y evaluación del cumplimiento y aplicación de los instrumentos de Planificación Institucional"/>
    <s v="Realizar informe ejecutivo Art.26 párrafo f) "/>
    <n v="0"/>
    <s v="DPD.6.1.2.4.207"/>
    <n v="1"/>
    <n v="1"/>
    <n v="1"/>
    <n v="1"/>
    <n v="4"/>
    <s v="Borrador de informe "/>
    <s v="Informe remitido al GG"/>
    <m/>
    <x v="0"/>
    <s v="DPPP"/>
  </r>
  <r>
    <n v="208"/>
    <s v="DPD.6.1.1.6"/>
    <s v="Participación  interna y externa en actividades Transversales "/>
    <s v="Acompañar en el proceso de Implementación RD Incluye"/>
    <n v="0"/>
    <s v="DPD.6.1.1.6.208"/>
    <n v="1"/>
    <m/>
    <m/>
    <m/>
    <n v="1"/>
    <s v="Lista de participantes"/>
    <s v="Minutas de las reuniones"/>
    <s v="Fotos"/>
    <x v="0"/>
    <s v="DIyCG"/>
  </r>
  <r>
    <n v="209"/>
    <s v="GG.6.1.2.1"/>
    <s v="Soporte Administrativo Pleno Consejo de Seguridad Social "/>
    <s v="Agendar las reuniones ordinarias y extraordinarias del Pleno del CNSS"/>
    <n v="32780000"/>
    <s v="GG.6.1.2.1.65"/>
    <n v="3"/>
    <n v="3"/>
    <n v="3"/>
    <n v="3"/>
    <n v="12"/>
    <s v="Agenda de reuniones"/>
    <s v="Convocatorios de las reuniones"/>
    <s v="Actas y lista de participantes"/>
    <x v="15"/>
    <s v="SA"/>
  </r>
  <r>
    <n v="210"/>
    <s v="GG.6.1.2.1"/>
    <s v="Soporte Administrativo Pleno Consejo de Seguridad Social "/>
    <s v="Elaboración de actas del CNSS "/>
    <n v="0"/>
    <s v="GG.6.1.2.1.66"/>
    <n v="3"/>
    <n v="3"/>
    <n v="3"/>
    <n v="3"/>
    <n v="12"/>
    <s v="Agenda de reuniones"/>
    <s v="Convocatorios de las reuniones"/>
    <s v="Actas y lista de participantes"/>
    <x v="15"/>
    <s v="SA"/>
  </r>
  <r>
    <n v="211"/>
    <s v="GG.6.1.2.1"/>
    <s v="Gestionar y dar Seguimiento a Comisiones Especiales y Comisiones Permanentes "/>
    <s v="Agendar las reuniones de las Comisiones de trabajo del Pleno del CNSS"/>
    <n v="0"/>
    <s v="GG.6.1.2.1.67"/>
    <n v="3"/>
    <n v="3"/>
    <n v="3"/>
    <n v="3"/>
    <n v="12"/>
    <s v="Agenda de reuniones"/>
    <s v="Convocatorios de las reuniones"/>
    <s v="Actas y lista de participantes"/>
    <x v="15"/>
    <s v="SA"/>
  </r>
  <r>
    <n v="212"/>
    <s v="GG.6.1.2.1"/>
    <s v="Seguimiento a Sistema de Consulta y trazabilidad de resoluciones"/>
    <s v="Formular proyecto de trabajo con el área DPD"/>
    <n v="0"/>
    <s v="GG.6.1.2.1.68"/>
    <n v="1"/>
    <m/>
    <m/>
    <m/>
    <n v="1"/>
    <s v="Documentos oficiales elaborados"/>
    <s v="Remisión oficial de borrador"/>
    <s v="Documentos aprobados por MAE"/>
    <x v="15"/>
    <m/>
  </r>
  <r>
    <n v="213"/>
    <s v="GG.6.1.2.1"/>
    <s v="Representación del CNSS ante instituciones y organismos nacionales e internacionales "/>
    <s v="Representar al CNSS ante organismos nacionales"/>
    <n v="800000"/>
    <s v="GG.6.1.2.1.69"/>
    <n v="1"/>
    <n v="1"/>
    <n v="1"/>
    <n v="1"/>
    <n v="4"/>
    <s v="Minutas"/>
    <s v="Listas participantes"/>
    <s v="Audiovisuales"/>
    <x v="15"/>
    <m/>
  </r>
  <r>
    <n v="214"/>
    <s v="GG.6.1.2.1"/>
    <s v="Representación del CNSS ante instituciones y organismos nacionales e internacionales "/>
    <s v="Representar al CNSS ante organismos internacionales"/>
    <n v="0"/>
    <s v="GG.6.1.2.1.70"/>
    <n v="1"/>
    <n v="1"/>
    <n v="1"/>
    <n v="1"/>
    <n v="4"/>
    <s v="Minutas"/>
    <s v="Listas participantes"/>
    <s v="Audiovisuales"/>
    <x v="15"/>
    <m/>
  </r>
  <r>
    <n v="215"/>
    <s v="GG.6.1.2.1"/>
    <s v="Gestionar y dar Seguimiento a Comisiones Especiales y Comisiones Permanentes "/>
    <s v="Evaluar el grado del cumplimiento de las resoluciones emitidas por el CNSS"/>
    <n v="0"/>
    <s v="GG.6.1.2.1.71"/>
    <n v="1"/>
    <n v="1"/>
    <n v="1"/>
    <n v="1"/>
    <n v="4"/>
    <s v="Matriz de seguimiento Actualizada"/>
    <s v="Informes a la MAE"/>
    <m/>
    <x v="15"/>
    <m/>
  </r>
  <r>
    <n v="216"/>
    <s v="GG.6.1.2.1"/>
    <s v="Cumplimiento a las responsabilidades descritas en el Art.26 de la Ley 87-01"/>
    <s v="Ejecutar las responsabilidades establecidas en el Art 26."/>
    <n v="800000"/>
    <s v="GG.6.1.2.1.212"/>
    <n v="1"/>
    <n v="1"/>
    <n v="1"/>
    <n v="1"/>
    <n v="4"/>
    <s v="Informes Trimestral CNSS"/>
    <s v="Memoria SDSS"/>
    <s v="Estados Financieros Auditados"/>
    <x v="15"/>
    <m/>
  </r>
  <r>
    <n v="216.80860215053801"/>
    <s v="GG.6.1.2.1"/>
    <s v="Cumplimiento a las responsabilidades descritas en el Art.26 de la Ley 87-01"/>
    <s v="Gestionar y dar Seguimiento a Comités internos "/>
    <n v="0"/>
    <s v="GG.6.1.2.1.213"/>
    <n v="1"/>
    <n v="1"/>
    <n v="1"/>
    <n v="1"/>
    <n v="4"/>
    <s v="Participación en las reuniones y sesiones del Pleno"/>
    <s v="Minutas de las reuniones"/>
    <s v="Fotos"/>
    <x v="1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TablaDinámica6"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Área ">
  <location ref="A4:B21" firstHeaderRow="1" firstDataRow="1" firstDataCol="1"/>
  <pivotFields count="16">
    <pivotField showAll="0"/>
    <pivotField showAll="0" defaultSubtotal="0"/>
    <pivotField showAll="0"/>
    <pivotField dataField="1" showAll="0"/>
    <pivotField showAll="0" defaultSubtotal="0"/>
    <pivotField showAll="0"/>
    <pivotField showAll="0" defaultSubtotal="0"/>
    <pivotField showAll="0" defaultSubtotal="0"/>
    <pivotField showAll="0" defaultSubtotal="0"/>
    <pivotField showAll="0" defaultSubtotal="0"/>
    <pivotField showAll="0" defaultSubtotal="0"/>
    <pivotField showAll="0"/>
    <pivotField showAll="0"/>
    <pivotField showAll="0"/>
    <pivotField axis="axisRow" showAll="0">
      <items count="18">
        <item x="14"/>
        <item x="1"/>
        <item x="11"/>
        <item x="6"/>
        <item x="0"/>
        <item x="3"/>
        <item x="13"/>
        <item x="7"/>
        <item x="4"/>
        <item x="12"/>
        <item x="5"/>
        <item x="10"/>
        <item m="1" x="16"/>
        <item x="8"/>
        <item x="9"/>
        <item x="15"/>
        <item x="2"/>
        <item t="default"/>
      </items>
    </pivotField>
    <pivotField showAll="0"/>
  </pivotFields>
  <rowFields count="1">
    <field x="14"/>
  </rowFields>
  <rowItems count="17">
    <i>
      <x/>
    </i>
    <i>
      <x v="1"/>
    </i>
    <i>
      <x v="2"/>
    </i>
    <i>
      <x v="3"/>
    </i>
    <i>
      <x v="4"/>
    </i>
    <i>
      <x v="5"/>
    </i>
    <i>
      <x v="6"/>
    </i>
    <i>
      <x v="7"/>
    </i>
    <i>
      <x v="8"/>
    </i>
    <i>
      <x v="9"/>
    </i>
    <i>
      <x v="10"/>
    </i>
    <i>
      <x v="11"/>
    </i>
    <i>
      <x v="13"/>
    </i>
    <i>
      <x v="14"/>
    </i>
    <i>
      <x v="15"/>
    </i>
    <i>
      <x v="16"/>
    </i>
    <i t="grand">
      <x/>
    </i>
  </rowItems>
  <colItems count="1">
    <i/>
  </colItems>
  <dataFields count="1">
    <dataField name=" Actividades" fld="3" subtotal="count" baseField="14" baseItem="7"/>
  </dataFields>
  <formats count="42">
    <format dxfId="1873">
      <pivotArea dataOnly="0" labelOnly="1" outline="0" fieldPosition="0">
        <references count="1">
          <reference field="4294967294" count="1">
            <x v="0"/>
          </reference>
        </references>
      </pivotArea>
    </format>
    <format dxfId="1872">
      <pivotArea dataOnly="0" labelOnly="1" outline="0" fieldPosition="0">
        <references count="1">
          <reference field="4294967294" count="1">
            <x v="0"/>
          </reference>
        </references>
      </pivotArea>
    </format>
    <format dxfId="1871">
      <pivotArea dataOnly="0" labelOnly="1" outline="0" fieldPosition="0">
        <references count="1">
          <reference field="4294967294" count="1">
            <x v="0"/>
          </reference>
        </references>
      </pivotArea>
    </format>
    <format dxfId="1870">
      <pivotArea field="14" type="button" dataOnly="0" labelOnly="1" outline="0" axis="axisRow" fieldPosition="0"/>
    </format>
    <format dxfId="1869">
      <pivotArea dataOnly="0" labelOnly="1" outline="0" fieldPosition="0">
        <references count="1">
          <reference field="4294967294" count="1">
            <x v="0"/>
          </reference>
        </references>
      </pivotArea>
    </format>
    <format dxfId="1868">
      <pivotArea field="14" type="button" dataOnly="0" labelOnly="1" outline="0" axis="axisRow" fieldPosition="0"/>
    </format>
    <format dxfId="1867">
      <pivotArea dataOnly="0" labelOnly="1" outline="0" fieldPosition="0">
        <references count="1">
          <reference field="4294967294" count="1">
            <x v="0"/>
          </reference>
        </references>
      </pivotArea>
    </format>
    <format dxfId="1866">
      <pivotArea field="14" type="button" dataOnly="0" labelOnly="1" outline="0" axis="axisRow" fieldPosition="0"/>
    </format>
    <format dxfId="1865">
      <pivotArea dataOnly="0" labelOnly="1" fieldPosition="0">
        <references count="1">
          <reference field="14" count="0"/>
        </references>
      </pivotArea>
    </format>
    <format dxfId="1864">
      <pivotArea dataOnly="0" labelOnly="1" grandRow="1" outline="0" fieldPosition="0"/>
    </format>
    <format dxfId="1863">
      <pivotArea type="all" dataOnly="0" outline="0" fieldPosition="0"/>
    </format>
    <format dxfId="1862">
      <pivotArea outline="0" collapsedLevelsAreSubtotals="1" fieldPosition="0"/>
    </format>
    <format dxfId="1861">
      <pivotArea field="14" type="button" dataOnly="0" labelOnly="1" outline="0" axis="axisRow" fieldPosition="0"/>
    </format>
    <format dxfId="1860">
      <pivotArea dataOnly="0" labelOnly="1" fieldPosition="0">
        <references count="1">
          <reference field="14" count="0"/>
        </references>
      </pivotArea>
    </format>
    <format dxfId="1859">
      <pivotArea dataOnly="0" labelOnly="1" grandRow="1" outline="0" fieldPosition="0"/>
    </format>
    <format dxfId="1858">
      <pivotArea dataOnly="0" labelOnly="1" outline="0" fieldPosition="0">
        <references count="1">
          <reference field="4294967294" count="1">
            <x v="0"/>
          </reference>
        </references>
      </pivotArea>
    </format>
    <format dxfId="1857">
      <pivotArea type="all" dataOnly="0" outline="0" fieldPosition="0"/>
    </format>
    <format dxfId="1856">
      <pivotArea outline="0" collapsedLevelsAreSubtotals="1" fieldPosition="0"/>
    </format>
    <format dxfId="1855">
      <pivotArea field="14" type="button" dataOnly="0" labelOnly="1" outline="0" axis="axisRow" fieldPosition="0"/>
    </format>
    <format dxfId="1854">
      <pivotArea dataOnly="0" labelOnly="1" fieldPosition="0">
        <references count="1">
          <reference field="14" count="0"/>
        </references>
      </pivotArea>
    </format>
    <format dxfId="1853">
      <pivotArea dataOnly="0" labelOnly="1" grandRow="1" outline="0" fieldPosition="0"/>
    </format>
    <format dxfId="1852">
      <pivotArea dataOnly="0" labelOnly="1" outline="0" fieldPosition="0">
        <references count="1">
          <reference field="4294967294" count="1">
            <x v="0"/>
          </reference>
        </references>
      </pivotArea>
    </format>
    <format dxfId="1851">
      <pivotArea field="14" type="button" dataOnly="0" labelOnly="1" outline="0" axis="axisRow" fieldPosition="0"/>
    </format>
    <format dxfId="1850">
      <pivotArea dataOnly="0" labelOnly="1" outline="0" fieldPosition="0">
        <references count="1">
          <reference field="4294967294" count="1">
            <x v="0"/>
          </reference>
        </references>
      </pivotArea>
    </format>
    <format dxfId="1849">
      <pivotArea field="14" type="button" dataOnly="0" labelOnly="1" outline="0" axis="axisRow" fieldPosition="0"/>
    </format>
    <format dxfId="1848">
      <pivotArea dataOnly="0" labelOnly="1" outline="0" fieldPosition="0">
        <references count="1">
          <reference field="4294967294" count="1">
            <x v="0"/>
          </reference>
        </references>
      </pivotArea>
    </format>
    <format dxfId="1847">
      <pivotArea grandRow="1" outline="0" collapsedLevelsAreSubtotals="1" fieldPosition="0"/>
    </format>
    <format dxfId="1846">
      <pivotArea dataOnly="0" labelOnly="1" grandRow="1" outline="0" fieldPosition="0"/>
    </format>
    <format dxfId="1845">
      <pivotArea type="all" dataOnly="0" outline="0" fieldPosition="0"/>
    </format>
    <format dxfId="1844">
      <pivotArea outline="0" collapsedLevelsAreSubtotals="1" fieldPosition="0"/>
    </format>
    <format dxfId="1843">
      <pivotArea field="14" type="button" dataOnly="0" labelOnly="1" outline="0" axis="axisRow" fieldPosition="0"/>
    </format>
    <format dxfId="1842">
      <pivotArea dataOnly="0" labelOnly="1" fieldPosition="0">
        <references count="1">
          <reference field="14" count="0"/>
        </references>
      </pivotArea>
    </format>
    <format dxfId="1841">
      <pivotArea dataOnly="0" labelOnly="1" grandRow="1" outline="0" fieldPosition="0"/>
    </format>
    <format dxfId="1840">
      <pivotArea dataOnly="0" labelOnly="1" outline="0" fieldPosition="0">
        <references count="1">
          <reference field="4294967294" count="1">
            <x v="0"/>
          </reference>
        </references>
      </pivotArea>
    </format>
    <format dxfId="1839">
      <pivotArea type="all" dataOnly="0" outline="0" fieldPosition="0"/>
    </format>
    <format dxfId="1838">
      <pivotArea outline="0" collapsedLevelsAreSubtotals="1" fieldPosition="0"/>
    </format>
    <format dxfId="1837">
      <pivotArea field="14" type="button" dataOnly="0" labelOnly="1" outline="0" axis="axisRow" fieldPosition="0"/>
    </format>
    <format dxfId="1836">
      <pivotArea dataOnly="0" labelOnly="1" fieldPosition="0">
        <references count="1">
          <reference field="14" count="0"/>
        </references>
      </pivotArea>
    </format>
    <format dxfId="1835">
      <pivotArea dataOnly="0" labelOnly="1" grandRow="1" outline="0" fieldPosition="0"/>
    </format>
    <format dxfId="1834">
      <pivotArea dataOnly="0" labelOnly="1" outline="0" fieldPosition="0">
        <references count="1">
          <reference field="4294967294" count="1">
            <x v="0"/>
          </reference>
        </references>
      </pivotArea>
    </format>
    <format dxfId="1833">
      <pivotArea dataOnly="0" labelOnly="1" outline="0" axis="axisValues" fieldPosition="0"/>
    </format>
    <format dxfId="183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Dinámica3"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rowHeaderCaption="Tipo de gasto">
  <location ref="G12:H18" firstHeaderRow="1" firstDataRow="1" firstDataCol="1"/>
  <pivotFields count="20">
    <pivotField showAll="0">
      <items count="14">
        <item x="4"/>
        <item x="7"/>
        <item x="0"/>
        <item x="2"/>
        <item x="1"/>
        <item x="9"/>
        <item x="5"/>
        <item x="8"/>
        <item x="6"/>
        <item x="11"/>
        <item x="3"/>
        <item x="10"/>
        <item x="12"/>
        <item t="default"/>
      </items>
    </pivotField>
    <pivotField showAll="0" defaultSubtotal="0"/>
    <pivotField showAll="0" defaultSubtotal="0"/>
    <pivotField showAll="0" defaultSubtotal="0"/>
    <pivotField showAll="0" defaultSubtotal="0"/>
    <pivotField showAll="0" defaultSubtotal="0"/>
    <pivotField showAll="0" defaultSubtotal="0"/>
    <pivotField dataField="1" numFmtId="44" showAll="0" defaultSubtotal="0"/>
    <pivotField showAll="0" defaultSubtotal="0"/>
    <pivotField showAll="0" defaultSubtotal="0"/>
    <pivotField numFmtId="44" showAll="0" defaultSubtotal="0"/>
    <pivotField showAll="0" defaultSubtotal="0"/>
    <pivotField showAll="0" defaultSubtotal="0"/>
    <pivotField showAll="0" defaultSubtotal="0"/>
    <pivotField showAll="0" defaultSubtotal="0"/>
    <pivotField showAll="0" defaultSubtotal="0"/>
    <pivotField showAll="0" countASubtotal="1">
      <items count="4">
        <item x="0"/>
        <item x="1"/>
        <item x="2"/>
        <item t="countA"/>
      </items>
    </pivotField>
    <pivotField axis="axisRow" showAll="0" defaultSubtotal="0">
      <items count="5">
        <item x="0"/>
        <item x="1"/>
        <item x="3"/>
        <item x="2"/>
        <item x="4"/>
      </items>
    </pivotField>
    <pivotField showAll="0" defaultSubtotal="0"/>
    <pivotField showAll="0" defaultSubtotal="0"/>
  </pivotFields>
  <rowFields count="1">
    <field x="17"/>
  </rowFields>
  <rowItems count="6">
    <i>
      <x/>
    </i>
    <i>
      <x v="1"/>
    </i>
    <i>
      <x v="2"/>
    </i>
    <i>
      <x v="3"/>
    </i>
    <i>
      <x v="4"/>
    </i>
    <i t="grand">
      <x/>
    </i>
  </rowItems>
  <colItems count="1">
    <i/>
  </colItems>
  <dataFields count="1">
    <dataField name=" Escenario C" fld="7" baseField="0" baseItem="0"/>
  </dataFields>
  <formats count="35">
    <format dxfId="1597">
      <pivotArea dataOnly="0" labelOnly="1" grandRow="1" outline="0" fieldPosition="0"/>
    </format>
    <format dxfId="1596">
      <pivotArea outline="0" collapsedLevelsAreSubtotals="1" fieldPosition="0"/>
    </format>
    <format dxfId="1595">
      <pivotArea dataOnly="0" labelOnly="1" outline="0" axis="axisValues" fieldPosition="0"/>
    </format>
    <format dxfId="1594">
      <pivotArea dataOnly="0" labelOnly="1" outline="0" axis="axisValues" fieldPosition="0"/>
    </format>
    <format dxfId="1593">
      <pivotArea grandRow="1" outline="0" collapsedLevelsAreSubtotals="1" fieldPosition="0"/>
    </format>
    <format dxfId="1592">
      <pivotArea dataOnly="0" labelOnly="1" grandRow="1" outline="0" fieldPosition="0"/>
    </format>
    <format dxfId="1591">
      <pivotArea grandRow="1" outline="0" collapsedLevelsAreSubtotals="1" fieldPosition="0"/>
    </format>
    <format dxfId="1590">
      <pivotArea dataOnly="0" labelOnly="1" grandRow="1" outline="0" fieldPosition="0"/>
    </format>
    <format dxfId="1589">
      <pivotArea type="all" dataOnly="0" outline="0" fieldPosition="0"/>
    </format>
    <format dxfId="1588">
      <pivotArea outline="0" collapsedLevelsAreSubtotals="1" fieldPosition="0"/>
    </format>
    <format dxfId="1587">
      <pivotArea dataOnly="0" labelOnly="1" outline="0" axis="axisValues" fieldPosition="0"/>
    </format>
    <format dxfId="1586">
      <pivotArea dataOnly="0" labelOnly="1" grandRow="1" outline="0" fieldPosition="0"/>
    </format>
    <format dxfId="1585">
      <pivotArea dataOnly="0" labelOnly="1" outline="0" axis="axisValues" fieldPosition="0"/>
    </format>
    <format dxfId="1584">
      <pivotArea field="0" type="button" dataOnly="0" labelOnly="1" outline="0"/>
    </format>
    <format dxfId="1583">
      <pivotArea dataOnly="0" labelOnly="1" grandRow="1" outline="0" fieldPosition="0"/>
    </format>
    <format dxfId="1582">
      <pivotArea field="0" type="button" dataOnly="0" labelOnly="1" outline="0"/>
    </format>
    <format dxfId="1581">
      <pivotArea field="0" type="button" dataOnly="0" labelOnly="1" outline="0"/>
    </format>
    <format dxfId="1580">
      <pivotArea dataOnly="0" labelOnly="1" grandRow="1" outline="0" fieldPosition="0"/>
    </format>
    <format dxfId="1579">
      <pivotArea field="0" type="button" dataOnly="0" labelOnly="1" outline="0"/>
    </format>
    <format dxfId="1578">
      <pivotArea dataOnly="0" labelOnly="1" grandRow="1" outline="0" fieldPosition="0"/>
    </format>
    <format dxfId="1577">
      <pivotArea field="0" type="button" dataOnly="0" labelOnly="1" outline="0"/>
    </format>
    <format dxfId="1576">
      <pivotArea dataOnly="0" labelOnly="1" grandRow="1" outline="0" fieldPosition="0"/>
    </format>
    <format dxfId="1575">
      <pivotArea field="16" type="button" dataOnly="0" labelOnly="1" outline="0"/>
    </format>
    <format dxfId="1574">
      <pivotArea dataOnly="0" labelOnly="1" outline="0" axis="axisValues" fieldPosition="0"/>
    </format>
    <format dxfId="1573">
      <pivotArea dataOnly="0" labelOnly="1" outline="0" axis="axisValues" fieldPosition="0"/>
    </format>
    <format dxfId="1572">
      <pivotArea grandRow="1" outline="0" collapsedLevelsAreSubtotals="1" fieldPosition="0"/>
    </format>
    <format dxfId="1571">
      <pivotArea dataOnly="0" labelOnly="1" grandRow="1" outline="0" fieldPosition="0"/>
    </format>
    <format dxfId="1570">
      <pivotArea grandRow="1" outline="0" collapsedLevelsAreSubtotals="1" fieldPosition="0"/>
    </format>
    <format dxfId="1569">
      <pivotArea field="17" type="button" dataOnly="0" labelOnly="1" outline="0" axis="axisRow" fieldPosition="0"/>
    </format>
    <format dxfId="1568">
      <pivotArea collapsedLevelsAreSubtotals="1" fieldPosition="0">
        <references count="1">
          <reference field="17" count="0"/>
        </references>
      </pivotArea>
    </format>
    <format dxfId="1567">
      <pivotArea dataOnly="0" labelOnly="1" fieldPosition="0">
        <references count="1">
          <reference field="17" count="0"/>
        </references>
      </pivotArea>
    </format>
    <format dxfId="1566">
      <pivotArea dataOnly="0" labelOnly="1" outline="0" fieldPosition="0">
        <references count="1">
          <reference field="4294967294" count="1">
            <x v="0"/>
          </reference>
        </references>
      </pivotArea>
    </format>
    <format dxfId="1565">
      <pivotArea dataOnly="0" labelOnly="1" outline="0" fieldPosition="0">
        <references count="1">
          <reference field="4294967294" count="1">
            <x v="0"/>
          </reference>
        </references>
      </pivotArea>
    </format>
    <format dxfId="1564">
      <pivotArea dataOnly="0" labelOnly="1" outline="0" fieldPosition="0">
        <references count="1">
          <reference field="4294967294" count="1">
            <x v="0"/>
          </reference>
        </references>
      </pivotArea>
    </format>
    <format dxfId="1563">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Dinámica7"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rowHeaderCaption="Distribución por área">
  <location ref="G75:H89" firstHeaderRow="1" firstDataRow="1" firstDataCol="1"/>
  <pivotFields count="20">
    <pivotField axis="axisRow" showAll="0">
      <items count="15">
        <item x="4"/>
        <item x="7"/>
        <item x="0"/>
        <item x="2"/>
        <item x="1"/>
        <item x="9"/>
        <item x="5"/>
        <item x="8"/>
        <item x="6"/>
        <item x="11"/>
        <item m="1" x="13"/>
        <item x="3"/>
        <item x="10"/>
        <item x="12"/>
        <item t="default"/>
      </items>
    </pivotField>
    <pivotField showAll="0" defaultSubtotal="0"/>
    <pivotField showAll="0" defaultSubtotal="0"/>
    <pivotField showAll="0" defaultSubtotal="0"/>
    <pivotField showAll="0" defaultSubtotal="0"/>
    <pivotField showAll="0" defaultSubtotal="0"/>
    <pivotField showAll="0" defaultSubtotal="0"/>
    <pivotField dataField="1" numFmtId="44" showAll="0" defaultSubtotal="0"/>
    <pivotField showAll="0" defaultSubtotal="0"/>
    <pivotField showAll="0" defaultSubtotal="0"/>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i>
    <i>
      <x v="1"/>
    </i>
    <i>
      <x v="2"/>
    </i>
    <i>
      <x v="3"/>
    </i>
    <i>
      <x v="4"/>
    </i>
    <i>
      <x v="5"/>
    </i>
    <i>
      <x v="6"/>
    </i>
    <i>
      <x v="7"/>
    </i>
    <i>
      <x v="8"/>
    </i>
    <i>
      <x v="9"/>
    </i>
    <i>
      <x v="11"/>
    </i>
    <i>
      <x v="12"/>
    </i>
    <i>
      <x v="13"/>
    </i>
    <i t="grand">
      <x/>
    </i>
  </rowItems>
  <colItems count="1">
    <i/>
  </colItems>
  <dataFields count="1">
    <dataField name=" Escenario C" fld="7" baseField="0" baseItem="0"/>
  </dataFields>
  <formats count="55">
    <format dxfId="1652">
      <pivotArea dataOnly="0" labelOnly="1" grandRow="1" outline="0" fieldPosition="0"/>
    </format>
    <format dxfId="1651">
      <pivotArea outline="0" collapsedLevelsAreSubtotals="1" fieldPosition="0"/>
    </format>
    <format dxfId="1650">
      <pivotArea dataOnly="0" labelOnly="1" outline="0" axis="axisValues" fieldPosition="0"/>
    </format>
    <format dxfId="1649">
      <pivotArea dataOnly="0" labelOnly="1" outline="0" axis="axisValues" fieldPosition="0"/>
    </format>
    <format dxfId="1648">
      <pivotArea grandRow="1" outline="0" collapsedLevelsAreSubtotals="1" fieldPosition="0"/>
    </format>
    <format dxfId="1647">
      <pivotArea dataOnly="0" labelOnly="1" grandRow="1" outline="0" fieldPosition="0"/>
    </format>
    <format dxfId="1646">
      <pivotArea grandRow="1" outline="0" collapsedLevelsAreSubtotals="1" fieldPosition="0"/>
    </format>
    <format dxfId="1645">
      <pivotArea dataOnly="0" labelOnly="1" grandRow="1" outline="0" fieldPosition="0"/>
    </format>
    <format dxfId="1644">
      <pivotArea type="all" dataOnly="0" outline="0" fieldPosition="0"/>
    </format>
    <format dxfId="1643">
      <pivotArea outline="0" collapsedLevelsAreSubtotals="1" fieldPosition="0"/>
    </format>
    <format dxfId="1642">
      <pivotArea dataOnly="0" labelOnly="1" outline="0" axis="axisValues" fieldPosition="0"/>
    </format>
    <format dxfId="1641">
      <pivotArea dataOnly="0" labelOnly="1" grandRow="1" outline="0" fieldPosition="0"/>
    </format>
    <format dxfId="1640">
      <pivotArea dataOnly="0" labelOnly="1" outline="0" axis="axisValues" fieldPosition="0"/>
    </format>
    <format dxfId="1639">
      <pivotArea field="0" type="button" dataOnly="0" labelOnly="1" outline="0" axis="axisRow" fieldPosition="0"/>
    </format>
    <format dxfId="1638">
      <pivotArea dataOnly="0" labelOnly="1" grandRow="1" outline="0" fieldPosition="0"/>
    </format>
    <format dxfId="1637">
      <pivotArea field="0" type="button" dataOnly="0" labelOnly="1" outline="0" axis="axisRow" fieldPosition="0"/>
    </format>
    <format dxfId="1636">
      <pivotArea field="0" type="button" dataOnly="0" labelOnly="1" outline="0" axis="axisRow" fieldPosition="0"/>
    </format>
    <format dxfId="1635">
      <pivotArea dataOnly="0" labelOnly="1" grandRow="1" outline="0" fieldPosition="0"/>
    </format>
    <format dxfId="1634">
      <pivotArea field="0" type="button" dataOnly="0" labelOnly="1" outline="0" axis="axisRow" fieldPosition="0"/>
    </format>
    <format dxfId="1633">
      <pivotArea dataOnly="0" labelOnly="1" grandRow="1" outline="0" fieldPosition="0"/>
    </format>
    <format dxfId="1632">
      <pivotArea field="0" type="button" dataOnly="0" labelOnly="1" outline="0" axis="axisRow" fieldPosition="0"/>
    </format>
    <format dxfId="1631">
      <pivotArea dataOnly="0" labelOnly="1" grandRow="1" outline="0" fieldPosition="0"/>
    </format>
    <format dxfId="1630">
      <pivotArea field="0" type="button" dataOnly="0" labelOnly="1" outline="0" axis="axisRow" fieldPosition="0"/>
    </format>
    <format dxfId="1629">
      <pivotArea dataOnly="0" labelOnly="1" outline="0" axis="axisValues" fieldPosition="0"/>
    </format>
    <format dxfId="1628">
      <pivotArea dataOnly="0" labelOnly="1" outline="0" axis="axisValues" fieldPosition="0"/>
    </format>
    <format dxfId="1627">
      <pivotArea dataOnly="0" labelOnly="1" grandRow="1" outline="0" fieldPosition="0"/>
    </format>
    <format dxfId="1626">
      <pivotArea grandRow="1" outline="0" collapsedLevelsAreSubtotals="1" fieldPosition="0"/>
    </format>
    <format dxfId="1625">
      <pivotArea dataOnly="0" labelOnly="1" grandRow="1" outline="0" fieldPosition="0"/>
    </format>
    <format dxfId="1624">
      <pivotArea grandRow="1" outline="0" collapsedLevelsAreSubtotals="1" fieldPosition="0"/>
    </format>
    <format dxfId="1623">
      <pivotArea dataOnly="0" labelOnly="1" grandRow="1" outline="0" fieldPosition="0"/>
    </format>
    <format dxfId="1622">
      <pivotArea grandRow="1" outline="0" collapsedLevelsAreSubtotals="1" fieldPosition="0"/>
    </format>
    <format dxfId="1621">
      <pivotArea dataOnly="0" labelOnly="1" grandRow="1" outline="0" fieldPosition="0"/>
    </format>
    <format dxfId="1620">
      <pivotArea field="0" type="button" dataOnly="0" labelOnly="1" outline="0" axis="axisRow" fieldPosition="0"/>
    </format>
    <format dxfId="1619">
      <pivotArea dataOnly="0" labelOnly="1" fieldPosition="0">
        <references count="1">
          <reference field="0" count="0"/>
        </references>
      </pivotArea>
    </format>
    <format dxfId="1618">
      <pivotArea dataOnly="0" labelOnly="1" grandRow="1" outline="0" fieldPosition="0"/>
    </format>
    <format dxfId="1617">
      <pivotArea field="0" type="button" dataOnly="0" labelOnly="1" outline="0" axis="axisRow" fieldPosition="0"/>
    </format>
    <format dxfId="1616">
      <pivotArea dataOnly="0" labelOnly="1" fieldPosition="0">
        <references count="1">
          <reference field="0" count="0"/>
        </references>
      </pivotArea>
    </format>
    <format dxfId="1615">
      <pivotArea dataOnly="0" labelOnly="1" grandRow="1" outline="0" fieldPosition="0"/>
    </format>
    <format dxfId="1614">
      <pivotArea dataOnly="0" labelOnly="1" outline="0" fieldPosition="0">
        <references count="1">
          <reference field="4294967294" count="1">
            <x v="0"/>
          </reference>
        </references>
      </pivotArea>
    </format>
    <format dxfId="1613">
      <pivotArea field="0" type="button" dataOnly="0" labelOnly="1" outline="0" axis="axisRow" fieldPosition="0"/>
    </format>
    <format dxfId="1612">
      <pivotArea dataOnly="0" labelOnly="1" fieldPosition="0">
        <references count="1">
          <reference field="0" count="0"/>
        </references>
      </pivotArea>
    </format>
    <format dxfId="1611">
      <pivotArea dataOnly="0" labelOnly="1" grandRow="1" outline="0" fieldPosition="0"/>
    </format>
    <format dxfId="1610">
      <pivotArea field="0" type="button" dataOnly="0" labelOnly="1" outline="0" axis="axisRow" fieldPosition="0"/>
    </format>
    <format dxfId="1609">
      <pivotArea dataOnly="0" labelOnly="1" fieldPosition="0">
        <references count="1">
          <reference field="0" count="0"/>
        </references>
      </pivotArea>
    </format>
    <format dxfId="1608">
      <pivotArea dataOnly="0" labelOnly="1" grandRow="1" outline="0" fieldPosition="0"/>
    </format>
    <format dxfId="1607">
      <pivotArea field="0" type="button" dataOnly="0" labelOnly="1" outline="0" axis="axisRow" fieldPosition="0"/>
    </format>
    <format dxfId="1606">
      <pivotArea dataOnly="0" labelOnly="1" fieldPosition="0">
        <references count="1">
          <reference field="0" count="0"/>
        </references>
      </pivotArea>
    </format>
    <format dxfId="1605">
      <pivotArea dataOnly="0" labelOnly="1" grandRow="1" outline="0" fieldPosition="0"/>
    </format>
    <format dxfId="1604">
      <pivotArea dataOnly="0" labelOnly="1" fieldPosition="0">
        <references count="1">
          <reference field="0" count="1">
            <x v="11"/>
          </reference>
        </references>
      </pivotArea>
    </format>
    <format dxfId="1603">
      <pivotArea dataOnly="0" labelOnly="1" fieldPosition="0">
        <references count="1">
          <reference field="0" count="1">
            <x v="11"/>
          </reference>
        </references>
      </pivotArea>
    </format>
    <format dxfId="1602">
      <pivotArea outline="0" collapsedLevelsAreSubtotals="1" fieldPosition="0"/>
    </format>
    <format dxfId="1601">
      <pivotArea dataOnly="0" labelOnly="1" outline="0" axis="axisValues" fieldPosition="0"/>
    </format>
    <format dxfId="1600">
      <pivotArea dataOnly="0" labelOnly="1" outline="0" axis="axisValues" fieldPosition="0"/>
    </format>
    <format dxfId="1599">
      <pivotArea dataOnly="0" labelOnly="1" grandRow="1" outline="0" fieldPosition="0"/>
    </format>
    <format dxfId="159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laDinámica5"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roducto Programático">
  <location ref="G21:H25" firstHeaderRow="1" firstDataRow="1" firstDataCol="1"/>
  <pivotFields count="12">
    <pivotField dataField="1" numFmtId="44" showAll="0" defaultSubtotal="0"/>
    <pivotField showAll="0" defaultSubtotal="0"/>
    <pivotField showAll="0" defaultSubtotal="0"/>
    <pivotField numFmtId="44" showAll="0" defaultSubtotal="0"/>
    <pivotField showAll="0"/>
    <pivotField showAll="0"/>
    <pivotField showAll="0"/>
    <pivotField showAll="0"/>
    <pivotField showAll="0"/>
    <pivotField showAll="0"/>
    <pivotField showAll="0"/>
    <pivotField axis="axisRow" showAll="0">
      <items count="4">
        <item sd="0" x="2"/>
        <item sd="0" x="1"/>
        <item x="0"/>
        <item t="default"/>
      </items>
    </pivotField>
  </pivotFields>
  <rowFields count="1">
    <field x="11"/>
  </rowFields>
  <rowItems count="4">
    <i>
      <x/>
    </i>
    <i>
      <x v="1"/>
    </i>
    <i>
      <x v="2"/>
    </i>
    <i t="grand">
      <x/>
    </i>
  </rowItems>
  <colItems count="1">
    <i/>
  </colItems>
  <dataFields count="1">
    <dataField name=" Escenario C" fld="0" baseField="0" baseItem="0"/>
  </dataFields>
  <formats count="19">
    <format dxfId="1671">
      <pivotArea dataOnly="0" labelOnly="1" outline="0" axis="axisValues" fieldPosition="0"/>
    </format>
    <format dxfId="1670">
      <pivotArea dataOnly="0" labelOnly="1" outline="0" axis="axisValues" fieldPosition="0"/>
    </format>
    <format dxfId="1669">
      <pivotArea field="11" type="button" dataOnly="0" labelOnly="1" outline="0" axis="axisRow" fieldPosition="0"/>
    </format>
    <format dxfId="1668">
      <pivotArea dataOnly="0" labelOnly="1" outline="0" axis="axisValues" fieldPosition="0"/>
    </format>
    <format dxfId="1667">
      <pivotArea dataOnly="0" labelOnly="1" outline="0" axis="axisValues" fieldPosition="0"/>
    </format>
    <format dxfId="1666">
      <pivotArea dataOnly="0" labelOnly="1" fieldPosition="0">
        <references count="1">
          <reference field="11" count="1">
            <x v="0"/>
          </reference>
        </references>
      </pivotArea>
    </format>
    <format dxfId="1665">
      <pivotArea dataOnly="0" labelOnly="1" fieldPosition="0">
        <references count="1">
          <reference field="11" count="1">
            <x v="1"/>
          </reference>
        </references>
      </pivotArea>
    </format>
    <format dxfId="1664">
      <pivotArea dataOnly="0" labelOnly="1" grandRow="1" outline="0" fieldPosition="0"/>
    </format>
    <format dxfId="1663">
      <pivotArea dataOnly="0" labelOnly="1" fieldPosition="0">
        <references count="1">
          <reference field="11" count="0"/>
        </references>
      </pivotArea>
    </format>
    <format dxfId="1662">
      <pivotArea dataOnly="0" labelOnly="1" fieldPosition="0">
        <references count="1">
          <reference field="11" count="0"/>
        </references>
      </pivotArea>
    </format>
    <format dxfId="1661">
      <pivotArea outline="0" collapsedLevelsAreSubtotals="1" fieldPosition="0"/>
    </format>
    <format dxfId="1660">
      <pivotArea grandRow="1" outline="0" collapsedLevelsAreSubtotals="1" fieldPosition="0"/>
    </format>
    <format dxfId="1659">
      <pivotArea dataOnly="0" labelOnly="1" outline="0" fieldPosition="0">
        <references count="1">
          <reference field="4294967294" count="1">
            <x v="0"/>
          </reference>
        </references>
      </pivotArea>
    </format>
    <format dxfId="1658">
      <pivotArea dataOnly="0" labelOnly="1" fieldPosition="0">
        <references count="1">
          <reference field="11" count="1">
            <x v="2"/>
          </reference>
        </references>
      </pivotArea>
    </format>
    <format dxfId="1657">
      <pivotArea dataOnly="0" labelOnly="1" grandRow="1" outline="0" fieldPosition="0"/>
    </format>
    <format dxfId="1656">
      <pivotArea dataOnly="0" labelOnly="1" grandRow="1" outline="0" fieldPosition="0"/>
    </format>
    <format dxfId="1655">
      <pivotArea dataOnly="0" labelOnly="1" grandRow="1" outline="0" fieldPosition="0"/>
    </format>
    <format dxfId="1654">
      <pivotArea dataOnly="0" labelOnly="1" grandRow="1" outline="0" fieldPosition="0"/>
    </format>
    <format dxfId="165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TablaDinámica1"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rowHeaderCaption="Financiamiento">
  <location ref="G5:H9" firstHeaderRow="1" firstDataRow="1" firstDataCol="1"/>
  <pivotFields count="20">
    <pivotField showAll="0">
      <items count="14">
        <item x="4"/>
        <item x="7"/>
        <item x="0"/>
        <item x="2"/>
        <item x="1"/>
        <item x="9"/>
        <item x="5"/>
        <item x="8"/>
        <item x="6"/>
        <item x="11"/>
        <item x="3"/>
        <item x="10"/>
        <item x="12"/>
        <item t="default"/>
      </items>
    </pivotField>
    <pivotField showAll="0" defaultSubtotal="0"/>
    <pivotField showAll="0" defaultSubtotal="0"/>
    <pivotField showAll="0" defaultSubtotal="0"/>
    <pivotField showAll="0" defaultSubtotal="0"/>
    <pivotField showAll="0" defaultSubtotal="0"/>
    <pivotField showAll="0" defaultSubtotal="0"/>
    <pivotField dataField="1" numFmtId="44" showAll="0" defaultSubtotal="0"/>
    <pivotField showAll="0" defaultSubtotal="0"/>
    <pivotField showAll="0" defaultSubtotal="0"/>
    <pivotField numFmtId="44" showAll="0" defaultSubtotal="0"/>
    <pivotField showAll="0" defaultSubtotal="0"/>
    <pivotField showAll="0" defaultSubtotal="0"/>
    <pivotField showAll="0" defaultSubtotal="0"/>
    <pivotField showAll="0" defaultSubtotal="0"/>
    <pivotField showAll="0" defaultSubtotal="0"/>
    <pivotField axis="axisRow" showAll="0" countASubtotal="1">
      <items count="4">
        <item x="0"/>
        <item x="1"/>
        <item x="2"/>
        <item t="countA"/>
      </items>
    </pivotField>
    <pivotField showAll="0" defaultSubtotal="0"/>
    <pivotField showAll="0" defaultSubtotal="0"/>
    <pivotField showAll="0" defaultSubtotal="0"/>
  </pivotFields>
  <rowFields count="1">
    <field x="16"/>
  </rowFields>
  <rowItems count="4">
    <i>
      <x/>
    </i>
    <i>
      <x v="1"/>
    </i>
    <i>
      <x v="2"/>
    </i>
    <i t="grand">
      <x/>
    </i>
  </rowItems>
  <colItems count="1">
    <i/>
  </colItems>
  <dataFields count="1">
    <dataField name=" Escenario C" fld="7" baseField="0" baseItem="0"/>
  </dataFields>
  <formats count="31">
    <format dxfId="1702">
      <pivotArea dataOnly="0" labelOnly="1" grandRow="1" outline="0" fieldPosition="0"/>
    </format>
    <format dxfId="1701">
      <pivotArea outline="0" collapsedLevelsAreSubtotals="1" fieldPosition="0"/>
    </format>
    <format dxfId="1700">
      <pivotArea dataOnly="0" labelOnly="1" outline="0" axis="axisValues" fieldPosition="0"/>
    </format>
    <format dxfId="1699">
      <pivotArea dataOnly="0" labelOnly="1" outline="0" axis="axisValues" fieldPosition="0"/>
    </format>
    <format dxfId="1698">
      <pivotArea grandRow="1" outline="0" collapsedLevelsAreSubtotals="1" fieldPosition="0"/>
    </format>
    <format dxfId="1697">
      <pivotArea dataOnly="0" labelOnly="1" grandRow="1" outline="0" fieldPosition="0"/>
    </format>
    <format dxfId="1696">
      <pivotArea grandRow="1" outline="0" collapsedLevelsAreSubtotals="1" fieldPosition="0"/>
    </format>
    <format dxfId="1695">
      <pivotArea dataOnly="0" labelOnly="1" grandRow="1" outline="0" fieldPosition="0"/>
    </format>
    <format dxfId="1694">
      <pivotArea type="all" dataOnly="0" outline="0" fieldPosition="0"/>
    </format>
    <format dxfId="1693">
      <pivotArea outline="0" collapsedLevelsAreSubtotals="1" fieldPosition="0"/>
    </format>
    <format dxfId="1692">
      <pivotArea dataOnly="0" labelOnly="1" outline="0" axis="axisValues" fieldPosition="0"/>
    </format>
    <format dxfId="1691">
      <pivotArea dataOnly="0" labelOnly="1" grandRow="1" outline="0" fieldPosition="0"/>
    </format>
    <format dxfId="1690">
      <pivotArea dataOnly="0" labelOnly="1" outline="0" axis="axisValues" fieldPosition="0"/>
    </format>
    <format dxfId="1689">
      <pivotArea field="0" type="button" dataOnly="0" labelOnly="1" outline="0"/>
    </format>
    <format dxfId="1688">
      <pivotArea dataOnly="0" labelOnly="1" grandRow="1" outline="0" fieldPosition="0"/>
    </format>
    <format dxfId="1687">
      <pivotArea field="0" type="button" dataOnly="0" labelOnly="1" outline="0"/>
    </format>
    <format dxfId="1686">
      <pivotArea field="0" type="button" dataOnly="0" labelOnly="1" outline="0"/>
    </format>
    <format dxfId="1685">
      <pivotArea dataOnly="0" labelOnly="1" grandRow="1" outline="0" fieldPosition="0"/>
    </format>
    <format dxfId="1684">
      <pivotArea field="0" type="button" dataOnly="0" labelOnly="1" outline="0"/>
    </format>
    <format dxfId="1683">
      <pivotArea dataOnly="0" labelOnly="1" grandRow="1" outline="0" fieldPosition="0"/>
    </format>
    <format dxfId="1682">
      <pivotArea field="0" type="button" dataOnly="0" labelOnly="1" outline="0"/>
    </format>
    <format dxfId="1681">
      <pivotArea dataOnly="0" labelOnly="1" grandRow="1" outline="0" fieldPosition="0"/>
    </format>
    <format dxfId="1680">
      <pivotArea dataOnly="0" labelOnly="1" fieldPosition="0">
        <references count="1">
          <reference field="16" count="0"/>
        </references>
      </pivotArea>
    </format>
    <format dxfId="1679">
      <pivotArea dataOnly="0" labelOnly="1" fieldPosition="0">
        <references count="1">
          <reference field="16" count="0"/>
        </references>
      </pivotArea>
    </format>
    <format dxfId="1678">
      <pivotArea field="16" type="button" dataOnly="0" labelOnly="1" outline="0" axis="axisRow" fieldPosition="0"/>
    </format>
    <format dxfId="1677">
      <pivotArea dataOnly="0" labelOnly="1" outline="0" axis="axisValues" fieldPosition="0"/>
    </format>
    <format dxfId="1676">
      <pivotArea dataOnly="0" labelOnly="1" outline="0" axis="axisValues" fieldPosition="0"/>
    </format>
    <format dxfId="1675">
      <pivotArea grandRow="1" outline="0" collapsedLevelsAreSubtotals="1" fieldPosition="0"/>
    </format>
    <format dxfId="1674">
      <pivotArea dataOnly="0" labelOnly="1" grandRow="1" outline="0" fieldPosition="0"/>
    </format>
    <format dxfId="1673">
      <pivotArea grandRow="1" outline="0" collapsedLevelsAreSubtotals="1" fieldPosition="0"/>
    </format>
    <format dxfId="1672">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rowGrandTotals="0" itemPrintTitles="1" createdVersion="6" indent="0" compact="0" compactData="0" multipleFieldFilters="0">
  <location ref="A1:J112" firstHeaderRow="0" firstDataRow="1" firstDataCol="2"/>
  <pivotFields count="26">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sortType="ascending" defaultSubtotal="0">
      <items count="1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107"/>
        <item x="33"/>
        <item x="34"/>
        <item x="108"/>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9"/>
        <item x="106"/>
        <item x="110"/>
      </items>
    </pivotField>
    <pivotField axis="axisRow" compact="0" outline="0" subtotalTop="0" showAll="0" defaultSubtotal="0">
      <items count="111">
        <item x="67"/>
        <item x="87"/>
        <item x="24"/>
        <item x="65"/>
        <item x="35"/>
        <item x="34"/>
        <item x="91"/>
        <item x="13"/>
        <item x="51"/>
        <item x="14"/>
        <item x="8"/>
        <item x="11"/>
        <item x="18"/>
        <item x="19"/>
        <item x="17"/>
        <item x="15"/>
        <item x="109"/>
        <item x="96"/>
        <item x="2"/>
        <item x="23"/>
        <item x="101"/>
        <item x="102"/>
        <item x="98"/>
        <item x="105"/>
        <item x="95"/>
        <item x="55"/>
        <item x="56"/>
        <item x="52"/>
        <item x="77"/>
        <item x="76"/>
        <item x="16"/>
        <item x="74"/>
        <item x="29"/>
        <item x="61"/>
        <item x="12"/>
        <item x="4"/>
        <item x="53"/>
        <item x="71"/>
        <item x="37"/>
        <item x="54"/>
        <item x="73"/>
        <item x="47"/>
        <item x="48"/>
        <item x="49"/>
        <item x="46"/>
        <item x="43"/>
        <item x="45"/>
        <item x="44"/>
        <item x="42"/>
        <item x="103"/>
        <item x="94"/>
        <item x="106"/>
        <item x="36"/>
        <item x="97"/>
        <item x="60"/>
        <item x="9"/>
        <item x="70"/>
        <item x="32"/>
        <item x="33"/>
        <item x="3"/>
        <item x="79"/>
        <item x="68"/>
        <item x="6"/>
        <item x="10"/>
        <item x="85"/>
        <item x="66"/>
        <item x="72"/>
        <item x="75"/>
        <item x="78"/>
        <item x="89"/>
        <item x="90"/>
        <item x="88"/>
        <item x="27"/>
        <item x="7"/>
        <item x="28"/>
        <item x="26"/>
        <item x="25"/>
        <item x="41"/>
        <item x="38"/>
        <item x="39"/>
        <item x="40"/>
        <item x="22"/>
        <item x="63"/>
        <item x="58"/>
        <item x="64"/>
        <item x="59"/>
        <item x="50"/>
        <item x="57"/>
        <item x="100"/>
        <item x="5"/>
        <item x="0"/>
        <item x="21"/>
        <item x="20"/>
        <item x="93"/>
        <item x="92"/>
        <item x="82"/>
        <item x="84"/>
        <item x="83"/>
        <item x="81"/>
        <item x="30"/>
        <item x="62"/>
        <item x="99"/>
        <item x="1"/>
        <item x="31"/>
        <item x="107"/>
        <item x="86"/>
        <item x="69"/>
        <item x="80"/>
        <item x="104"/>
        <item x="108"/>
        <item x="11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s>
  <rowFields count="2">
    <field x="4"/>
    <field x="5"/>
  </rowFields>
  <rowItems count="111">
    <i>
      <x/>
      <x v="90"/>
    </i>
    <i>
      <x v="1"/>
      <x v="102"/>
    </i>
    <i>
      <x v="2"/>
      <x v="18"/>
    </i>
    <i>
      <x v="3"/>
      <x v="59"/>
    </i>
    <i>
      <x v="4"/>
      <x v="35"/>
    </i>
    <i>
      <x v="5"/>
      <x v="89"/>
    </i>
    <i>
      <x v="6"/>
      <x v="62"/>
    </i>
    <i>
      <x v="7"/>
      <x v="73"/>
    </i>
    <i>
      <x v="8"/>
      <x v="10"/>
    </i>
    <i>
      <x v="9"/>
      <x v="55"/>
    </i>
    <i>
      <x v="10"/>
      <x v="63"/>
    </i>
    <i>
      <x v="11"/>
      <x v="11"/>
    </i>
    <i>
      <x v="12"/>
      <x v="34"/>
    </i>
    <i>
      <x v="13"/>
      <x v="7"/>
    </i>
    <i>
      <x v="14"/>
      <x v="9"/>
    </i>
    <i>
      <x v="15"/>
      <x v="15"/>
    </i>
    <i>
      <x v="16"/>
      <x v="30"/>
    </i>
    <i>
      <x v="17"/>
      <x v="14"/>
    </i>
    <i>
      <x v="18"/>
      <x v="12"/>
    </i>
    <i>
      <x v="19"/>
      <x v="13"/>
    </i>
    <i>
      <x v="20"/>
      <x v="92"/>
    </i>
    <i>
      <x v="21"/>
      <x v="91"/>
    </i>
    <i>
      <x v="22"/>
      <x v="81"/>
    </i>
    <i>
      <x v="23"/>
      <x v="19"/>
    </i>
    <i>
      <x v="24"/>
      <x v="2"/>
    </i>
    <i>
      <x v="25"/>
      <x v="76"/>
    </i>
    <i>
      <x v="26"/>
      <x v="75"/>
    </i>
    <i>
      <x v="27"/>
      <x v="72"/>
    </i>
    <i>
      <x v="28"/>
      <x v="74"/>
    </i>
    <i>
      <x v="29"/>
      <x v="32"/>
    </i>
    <i>
      <x v="30"/>
      <x v="99"/>
    </i>
    <i>
      <x v="31"/>
      <x v="103"/>
    </i>
    <i>
      <x v="32"/>
      <x v="57"/>
    </i>
    <i>
      <x v="33"/>
      <x v="104"/>
    </i>
    <i>
      <x v="34"/>
      <x v="58"/>
    </i>
    <i>
      <x v="35"/>
      <x v="5"/>
    </i>
    <i>
      <x v="36"/>
      <x v="109"/>
    </i>
    <i>
      <x v="37"/>
      <x v="4"/>
    </i>
    <i>
      <x v="38"/>
      <x v="52"/>
    </i>
    <i>
      <x v="39"/>
      <x v="38"/>
    </i>
    <i>
      <x v="40"/>
      <x v="78"/>
    </i>
    <i>
      <x v="41"/>
      <x v="79"/>
    </i>
    <i>
      <x v="42"/>
      <x v="80"/>
    </i>
    <i>
      <x v="43"/>
      <x v="77"/>
    </i>
    <i>
      <x v="44"/>
      <x v="48"/>
    </i>
    <i>
      <x v="45"/>
      <x v="45"/>
    </i>
    <i>
      <x v="46"/>
      <x v="47"/>
    </i>
    <i>
      <x v="47"/>
      <x v="46"/>
    </i>
    <i>
      <x v="48"/>
      <x v="44"/>
    </i>
    <i>
      <x v="49"/>
      <x v="41"/>
    </i>
    <i>
      <x v="50"/>
      <x v="42"/>
    </i>
    <i>
      <x v="51"/>
      <x v="43"/>
    </i>
    <i>
      <x v="52"/>
      <x v="86"/>
    </i>
    <i>
      <x v="53"/>
      <x v="8"/>
    </i>
    <i>
      <x v="54"/>
      <x v="27"/>
    </i>
    <i>
      <x v="55"/>
      <x v="36"/>
    </i>
    <i>
      <x v="56"/>
      <x v="39"/>
    </i>
    <i>
      <x v="57"/>
      <x v="25"/>
    </i>
    <i>
      <x v="58"/>
      <x v="26"/>
    </i>
    <i>
      <x v="59"/>
      <x v="87"/>
    </i>
    <i>
      <x v="60"/>
      <x v="83"/>
    </i>
    <i>
      <x v="61"/>
      <x v="85"/>
    </i>
    <i>
      <x v="62"/>
      <x v="54"/>
    </i>
    <i>
      <x v="63"/>
      <x v="33"/>
    </i>
    <i>
      <x v="64"/>
      <x v="100"/>
    </i>
    <i>
      <x v="65"/>
      <x v="82"/>
    </i>
    <i>
      <x v="66"/>
      <x v="84"/>
    </i>
    <i>
      <x v="67"/>
      <x v="3"/>
    </i>
    <i>
      <x v="68"/>
      <x v="65"/>
    </i>
    <i>
      <x v="69"/>
      <x/>
    </i>
    <i>
      <x v="70"/>
      <x v="61"/>
    </i>
    <i>
      <x v="71"/>
      <x v="106"/>
    </i>
    <i>
      <x v="72"/>
      <x v="56"/>
    </i>
    <i>
      <x v="73"/>
      <x v="37"/>
    </i>
    <i>
      <x v="74"/>
      <x v="66"/>
    </i>
    <i>
      <x v="75"/>
      <x v="40"/>
    </i>
    <i>
      <x v="76"/>
      <x v="31"/>
    </i>
    <i>
      <x v="77"/>
      <x v="67"/>
    </i>
    <i>
      <x v="78"/>
      <x v="29"/>
    </i>
    <i>
      <x v="79"/>
      <x v="28"/>
    </i>
    <i>
      <x v="80"/>
      <x v="68"/>
    </i>
    <i>
      <x v="81"/>
      <x v="60"/>
    </i>
    <i>
      <x v="82"/>
      <x v="107"/>
    </i>
    <i>
      <x v="83"/>
      <x v="98"/>
    </i>
    <i>
      <x v="84"/>
      <x v="95"/>
    </i>
    <i>
      <x v="85"/>
      <x v="97"/>
    </i>
    <i>
      <x v="86"/>
      <x v="96"/>
    </i>
    <i>
      <x v="87"/>
      <x v="64"/>
    </i>
    <i>
      <x v="88"/>
      <x v="105"/>
    </i>
    <i>
      <x v="89"/>
      <x v="1"/>
    </i>
    <i>
      <x v="90"/>
      <x v="71"/>
    </i>
    <i>
      <x v="91"/>
      <x v="69"/>
    </i>
    <i>
      <x v="92"/>
      <x v="70"/>
    </i>
    <i>
      <x v="93"/>
      <x v="6"/>
    </i>
    <i>
      <x v="94"/>
      <x v="94"/>
    </i>
    <i>
      <x v="95"/>
      <x v="93"/>
    </i>
    <i>
      <x v="96"/>
      <x v="50"/>
    </i>
    <i>
      <x v="97"/>
      <x v="24"/>
    </i>
    <i>
      <x v="98"/>
      <x v="17"/>
    </i>
    <i>
      <x v="99"/>
      <x v="53"/>
    </i>
    <i>
      <x v="100"/>
      <x v="22"/>
    </i>
    <i>
      <x v="101"/>
      <x v="101"/>
    </i>
    <i>
      <x v="102"/>
      <x v="88"/>
    </i>
    <i>
      <x v="103"/>
      <x v="20"/>
    </i>
    <i>
      <x v="104"/>
      <x v="21"/>
    </i>
    <i>
      <x v="105"/>
      <x v="49"/>
    </i>
    <i>
      <x v="106"/>
      <x v="108"/>
    </i>
    <i>
      <x v="107"/>
      <x v="23"/>
    </i>
    <i>
      <x v="108"/>
      <x v="16"/>
    </i>
    <i>
      <x v="109"/>
      <x v="51"/>
    </i>
    <i>
      <x v="110"/>
      <x v="110"/>
    </i>
  </rowItems>
  <colFields count="1">
    <field x="-2"/>
  </colFields>
  <colItems count="8">
    <i>
      <x/>
    </i>
    <i i="1">
      <x v="1"/>
    </i>
    <i i="2">
      <x v="2"/>
    </i>
    <i i="3">
      <x v="3"/>
    </i>
    <i i="4">
      <x v="4"/>
    </i>
    <i i="5">
      <x v="5"/>
    </i>
    <i i="6">
      <x v="6"/>
    </i>
    <i i="7">
      <x v="7"/>
    </i>
  </colItems>
  <dataFields count="8">
    <dataField name="Suma de Pres. Inicial" fld="19" baseField="10" baseItem="8"/>
    <dataField name="Suma de Modificación Aprobada" fld="18" baseField="10" baseItem="8"/>
    <dataField name="Suma de Pres. Vigente Aprobado" fld="20" baseField="10" baseItem="8"/>
    <dataField name="Suma de Total Preventivo" fld="25" baseField="10" baseItem="0"/>
    <dataField name="Suma de Total Pagado" fld="24" baseField="10" baseItem="0"/>
    <dataField name="Suma de Total Librado" fld="23" baseField="10" baseItem="0"/>
    <dataField name="Suma de Total Devengado" fld="22" baseField="10" baseItem="0"/>
    <dataField name="Suma de Total Compromiso" fld="21" baseField="10" baseItem="0"/>
  </dataFields>
  <formats count="431">
    <format dxfId="1275">
      <pivotArea outline="0" fieldPosition="0">
        <references count="2">
          <reference field="4" count="19" selected="0">
            <x v="0"/>
            <x v="2"/>
            <x v="3"/>
            <x v="4"/>
            <x v="5"/>
            <x v="6"/>
            <x v="7"/>
            <x v="8"/>
            <x v="9"/>
            <x v="10"/>
            <x v="11"/>
            <x v="12"/>
            <x v="13"/>
            <x v="14"/>
            <x v="15"/>
            <x v="16"/>
            <x v="17"/>
            <x v="18"/>
            <x v="19"/>
          </reference>
          <reference field="5" count="19" selected="0">
            <x v="7"/>
            <x v="9"/>
            <x v="10"/>
            <x v="11"/>
            <x v="12"/>
            <x v="13"/>
            <x v="14"/>
            <x v="15"/>
            <x v="18"/>
            <x v="30"/>
            <x v="34"/>
            <x v="35"/>
            <x v="55"/>
            <x v="59"/>
            <x v="62"/>
            <x v="63"/>
            <x v="73"/>
            <x v="89"/>
            <x v="90"/>
          </reference>
        </references>
      </pivotArea>
    </format>
    <format dxfId="1274">
      <pivotArea dataOnly="0" labelOnly="1" outline="0" fieldPosition="0">
        <references count="1">
          <reference field="4" count="19">
            <x v="0"/>
            <x v="2"/>
            <x v="3"/>
            <x v="4"/>
            <x v="5"/>
            <x v="6"/>
            <x v="7"/>
            <x v="8"/>
            <x v="9"/>
            <x v="10"/>
            <x v="11"/>
            <x v="12"/>
            <x v="13"/>
            <x v="14"/>
            <x v="15"/>
            <x v="16"/>
            <x v="17"/>
            <x v="18"/>
            <x v="19"/>
          </reference>
        </references>
      </pivotArea>
    </format>
    <format dxfId="1273">
      <pivotArea dataOnly="0" labelOnly="1" outline="0" fieldPosition="0">
        <references count="2">
          <reference field="4" count="1" selected="0">
            <x v="0"/>
          </reference>
          <reference field="5" count="1">
            <x v="90"/>
          </reference>
        </references>
      </pivotArea>
    </format>
    <format dxfId="1272">
      <pivotArea dataOnly="0" labelOnly="1" outline="0" fieldPosition="0">
        <references count="2">
          <reference field="4" count="1" selected="0">
            <x v="2"/>
          </reference>
          <reference field="5" count="1">
            <x v="18"/>
          </reference>
        </references>
      </pivotArea>
    </format>
    <format dxfId="1271">
      <pivotArea dataOnly="0" labelOnly="1" outline="0" fieldPosition="0">
        <references count="2">
          <reference field="4" count="1" selected="0">
            <x v="3"/>
          </reference>
          <reference field="5" count="1">
            <x v="59"/>
          </reference>
        </references>
      </pivotArea>
    </format>
    <format dxfId="1270">
      <pivotArea dataOnly="0" labelOnly="1" outline="0" fieldPosition="0">
        <references count="2">
          <reference field="4" count="1" selected="0">
            <x v="4"/>
          </reference>
          <reference field="5" count="1">
            <x v="35"/>
          </reference>
        </references>
      </pivotArea>
    </format>
    <format dxfId="1269">
      <pivotArea dataOnly="0" labelOnly="1" outline="0" fieldPosition="0">
        <references count="2">
          <reference field="4" count="1" selected="0">
            <x v="5"/>
          </reference>
          <reference field="5" count="1">
            <x v="89"/>
          </reference>
        </references>
      </pivotArea>
    </format>
    <format dxfId="1268">
      <pivotArea dataOnly="0" labelOnly="1" outline="0" fieldPosition="0">
        <references count="2">
          <reference field="4" count="1" selected="0">
            <x v="6"/>
          </reference>
          <reference field="5" count="1">
            <x v="62"/>
          </reference>
        </references>
      </pivotArea>
    </format>
    <format dxfId="1267">
      <pivotArea dataOnly="0" labelOnly="1" outline="0" fieldPosition="0">
        <references count="2">
          <reference field="4" count="1" selected="0">
            <x v="7"/>
          </reference>
          <reference field="5" count="1">
            <x v="73"/>
          </reference>
        </references>
      </pivotArea>
    </format>
    <format dxfId="1266">
      <pivotArea dataOnly="0" labelOnly="1" outline="0" fieldPosition="0">
        <references count="2">
          <reference field="4" count="1" selected="0">
            <x v="8"/>
          </reference>
          <reference field="5" count="1">
            <x v="10"/>
          </reference>
        </references>
      </pivotArea>
    </format>
    <format dxfId="1265">
      <pivotArea dataOnly="0" labelOnly="1" outline="0" fieldPosition="0">
        <references count="2">
          <reference field="4" count="1" selected="0">
            <x v="9"/>
          </reference>
          <reference field="5" count="1">
            <x v="55"/>
          </reference>
        </references>
      </pivotArea>
    </format>
    <format dxfId="1264">
      <pivotArea dataOnly="0" labelOnly="1" outline="0" fieldPosition="0">
        <references count="2">
          <reference field="4" count="1" selected="0">
            <x v="10"/>
          </reference>
          <reference field="5" count="1">
            <x v="63"/>
          </reference>
        </references>
      </pivotArea>
    </format>
    <format dxfId="1263">
      <pivotArea dataOnly="0" labelOnly="1" outline="0" fieldPosition="0">
        <references count="2">
          <reference field="4" count="1" selected="0">
            <x v="11"/>
          </reference>
          <reference field="5" count="1">
            <x v="11"/>
          </reference>
        </references>
      </pivotArea>
    </format>
    <format dxfId="1262">
      <pivotArea dataOnly="0" labelOnly="1" outline="0" fieldPosition="0">
        <references count="2">
          <reference field="4" count="1" selected="0">
            <x v="12"/>
          </reference>
          <reference field="5" count="1">
            <x v="34"/>
          </reference>
        </references>
      </pivotArea>
    </format>
    <format dxfId="1261">
      <pivotArea dataOnly="0" labelOnly="1" outline="0" fieldPosition="0">
        <references count="2">
          <reference field="4" count="1" selected="0">
            <x v="13"/>
          </reference>
          <reference field="5" count="1">
            <x v="7"/>
          </reference>
        </references>
      </pivotArea>
    </format>
    <format dxfId="1260">
      <pivotArea dataOnly="0" labelOnly="1" outline="0" fieldPosition="0">
        <references count="2">
          <reference field="4" count="1" selected="0">
            <x v="14"/>
          </reference>
          <reference field="5" count="1">
            <x v="9"/>
          </reference>
        </references>
      </pivotArea>
    </format>
    <format dxfId="1259">
      <pivotArea dataOnly="0" labelOnly="1" outline="0" fieldPosition="0">
        <references count="2">
          <reference field="4" count="1" selected="0">
            <x v="15"/>
          </reference>
          <reference field="5" count="1">
            <x v="15"/>
          </reference>
        </references>
      </pivotArea>
    </format>
    <format dxfId="1258">
      <pivotArea dataOnly="0" labelOnly="1" outline="0" fieldPosition="0">
        <references count="2">
          <reference field="4" count="1" selected="0">
            <x v="16"/>
          </reference>
          <reference field="5" count="1">
            <x v="30"/>
          </reference>
        </references>
      </pivotArea>
    </format>
    <format dxfId="1257">
      <pivotArea dataOnly="0" labelOnly="1" outline="0" fieldPosition="0">
        <references count="2">
          <reference field="4" count="1" selected="0">
            <x v="17"/>
          </reference>
          <reference field="5" count="1">
            <x v="14"/>
          </reference>
        </references>
      </pivotArea>
    </format>
    <format dxfId="1256">
      <pivotArea dataOnly="0" labelOnly="1" outline="0" fieldPosition="0">
        <references count="2">
          <reference field="4" count="1" selected="0">
            <x v="18"/>
          </reference>
          <reference field="5" count="1">
            <x v="12"/>
          </reference>
        </references>
      </pivotArea>
    </format>
    <format dxfId="1255">
      <pivotArea dataOnly="0" labelOnly="1" outline="0" fieldPosition="0">
        <references count="2">
          <reference field="4" count="1" selected="0">
            <x v="19"/>
          </reference>
          <reference field="5" count="1">
            <x v="13"/>
          </reference>
        </references>
      </pivotArea>
    </format>
    <format dxfId="1254">
      <pivotArea outline="0" fieldPosition="0">
        <references count="2">
          <reference field="4" count="19" selected="0">
            <x v="0"/>
            <x v="2"/>
            <x v="3"/>
            <x v="4"/>
            <x v="5"/>
            <x v="6"/>
            <x v="7"/>
            <x v="8"/>
            <x v="9"/>
            <x v="10"/>
            <x v="11"/>
            <x v="12"/>
            <x v="13"/>
            <x v="14"/>
            <x v="15"/>
            <x v="16"/>
            <x v="17"/>
            <x v="18"/>
            <x v="19"/>
          </reference>
          <reference field="5" count="19" selected="0">
            <x v="7"/>
            <x v="9"/>
            <x v="10"/>
            <x v="11"/>
            <x v="12"/>
            <x v="13"/>
            <x v="14"/>
            <x v="15"/>
            <x v="18"/>
            <x v="30"/>
            <x v="34"/>
            <x v="35"/>
            <x v="55"/>
            <x v="59"/>
            <x v="62"/>
            <x v="63"/>
            <x v="73"/>
            <x v="89"/>
            <x v="90"/>
          </reference>
        </references>
      </pivotArea>
    </format>
    <format dxfId="1253">
      <pivotArea dataOnly="0" labelOnly="1" outline="0" fieldPosition="0">
        <references count="1">
          <reference field="4" count="19">
            <x v="0"/>
            <x v="2"/>
            <x v="3"/>
            <x v="4"/>
            <x v="5"/>
            <x v="6"/>
            <x v="7"/>
            <x v="8"/>
            <x v="9"/>
            <x v="10"/>
            <x v="11"/>
            <x v="12"/>
            <x v="13"/>
            <x v="14"/>
            <x v="15"/>
            <x v="16"/>
            <x v="17"/>
            <x v="18"/>
            <x v="19"/>
          </reference>
        </references>
      </pivotArea>
    </format>
    <format dxfId="1252">
      <pivotArea dataOnly="0" labelOnly="1" outline="0" fieldPosition="0">
        <references count="2">
          <reference field="4" count="1" selected="0">
            <x v="0"/>
          </reference>
          <reference field="5" count="1">
            <x v="90"/>
          </reference>
        </references>
      </pivotArea>
    </format>
    <format dxfId="1251">
      <pivotArea dataOnly="0" labelOnly="1" outline="0" fieldPosition="0">
        <references count="2">
          <reference field="4" count="1" selected="0">
            <x v="2"/>
          </reference>
          <reference field="5" count="1">
            <x v="18"/>
          </reference>
        </references>
      </pivotArea>
    </format>
    <format dxfId="1250">
      <pivotArea dataOnly="0" labelOnly="1" outline="0" fieldPosition="0">
        <references count="2">
          <reference field="4" count="1" selected="0">
            <x v="3"/>
          </reference>
          <reference field="5" count="1">
            <x v="59"/>
          </reference>
        </references>
      </pivotArea>
    </format>
    <format dxfId="1249">
      <pivotArea dataOnly="0" labelOnly="1" outline="0" fieldPosition="0">
        <references count="2">
          <reference field="4" count="1" selected="0">
            <x v="4"/>
          </reference>
          <reference field="5" count="1">
            <x v="35"/>
          </reference>
        </references>
      </pivotArea>
    </format>
    <format dxfId="1248">
      <pivotArea dataOnly="0" labelOnly="1" outline="0" fieldPosition="0">
        <references count="2">
          <reference field="4" count="1" selected="0">
            <x v="5"/>
          </reference>
          <reference field="5" count="1">
            <x v="89"/>
          </reference>
        </references>
      </pivotArea>
    </format>
    <format dxfId="1247">
      <pivotArea dataOnly="0" labelOnly="1" outline="0" fieldPosition="0">
        <references count="2">
          <reference field="4" count="1" selected="0">
            <x v="6"/>
          </reference>
          <reference field="5" count="1">
            <x v="62"/>
          </reference>
        </references>
      </pivotArea>
    </format>
    <format dxfId="1246">
      <pivotArea dataOnly="0" labelOnly="1" outline="0" fieldPosition="0">
        <references count="2">
          <reference field="4" count="1" selected="0">
            <x v="7"/>
          </reference>
          <reference field="5" count="1">
            <x v="73"/>
          </reference>
        </references>
      </pivotArea>
    </format>
    <format dxfId="1245">
      <pivotArea dataOnly="0" labelOnly="1" outline="0" fieldPosition="0">
        <references count="2">
          <reference field="4" count="1" selected="0">
            <x v="8"/>
          </reference>
          <reference field="5" count="1">
            <x v="10"/>
          </reference>
        </references>
      </pivotArea>
    </format>
    <format dxfId="1244">
      <pivotArea dataOnly="0" labelOnly="1" outline="0" fieldPosition="0">
        <references count="2">
          <reference field="4" count="1" selected="0">
            <x v="9"/>
          </reference>
          <reference field="5" count="1">
            <x v="55"/>
          </reference>
        </references>
      </pivotArea>
    </format>
    <format dxfId="1243">
      <pivotArea dataOnly="0" labelOnly="1" outline="0" fieldPosition="0">
        <references count="2">
          <reference field="4" count="1" selected="0">
            <x v="10"/>
          </reference>
          <reference field="5" count="1">
            <x v="63"/>
          </reference>
        </references>
      </pivotArea>
    </format>
    <format dxfId="1242">
      <pivotArea dataOnly="0" labelOnly="1" outline="0" fieldPosition="0">
        <references count="2">
          <reference field="4" count="1" selected="0">
            <x v="11"/>
          </reference>
          <reference field="5" count="1">
            <x v="11"/>
          </reference>
        </references>
      </pivotArea>
    </format>
    <format dxfId="1241">
      <pivotArea dataOnly="0" labelOnly="1" outline="0" fieldPosition="0">
        <references count="2">
          <reference field="4" count="1" selected="0">
            <x v="12"/>
          </reference>
          <reference field="5" count="1">
            <x v="34"/>
          </reference>
        </references>
      </pivotArea>
    </format>
    <format dxfId="1240">
      <pivotArea dataOnly="0" labelOnly="1" outline="0" fieldPosition="0">
        <references count="2">
          <reference field="4" count="1" selected="0">
            <x v="13"/>
          </reference>
          <reference field="5" count="1">
            <x v="7"/>
          </reference>
        </references>
      </pivotArea>
    </format>
    <format dxfId="1239">
      <pivotArea dataOnly="0" labelOnly="1" outline="0" fieldPosition="0">
        <references count="2">
          <reference field="4" count="1" selected="0">
            <x v="14"/>
          </reference>
          <reference field="5" count="1">
            <x v="9"/>
          </reference>
        </references>
      </pivotArea>
    </format>
    <format dxfId="1238">
      <pivotArea dataOnly="0" labelOnly="1" outline="0" fieldPosition="0">
        <references count="2">
          <reference field="4" count="1" selected="0">
            <x v="15"/>
          </reference>
          <reference field="5" count="1">
            <x v="15"/>
          </reference>
        </references>
      </pivotArea>
    </format>
    <format dxfId="1237">
      <pivotArea dataOnly="0" labelOnly="1" outline="0" fieldPosition="0">
        <references count="2">
          <reference field="4" count="1" selected="0">
            <x v="16"/>
          </reference>
          <reference field="5" count="1">
            <x v="30"/>
          </reference>
        </references>
      </pivotArea>
    </format>
    <format dxfId="1236">
      <pivotArea dataOnly="0" labelOnly="1" outline="0" fieldPosition="0">
        <references count="2">
          <reference field="4" count="1" selected="0">
            <x v="17"/>
          </reference>
          <reference field="5" count="1">
            <x v="14"/>
          </reference>
        </references>
      </pivotArea>
    </format>
    <format dxfId="1235">
      <pivotArea dataOnly="0" labelOnly="1" outline="0" fieldPosition="0">
        <references count="2">
          <reference field="4" count="1" selected="0">
            <x v="18"/>
          </reference>
          <reference field="5" count="1">
            <x v="12"/>
          </reference>
        </references>
      </pivotArea>
    </format>
    <format dxfId="1234">
      <pivotArea dataOnly="0" labelOnly="1" outline="0" fieldPosition="0">
        <references count="2">
          <reference field="4" count="1" selected="0">
            <x v="19"/>
          </reference>
          <reference field="5" count="1">
            <x v="13"/>
          </reference>
        </references>
      </pivotArea>
    </format>
    <format dxfId="1233">
      <pivotArea outline="0" fieldPosition="0">
        <references count="2">
          <reference field="4" count="19" selected="0">
            <x v="0"/>
            <x v="2"/>
            <x v="3"/>
            <x v="4"/>
            <x v="5"/>
            <x v="6"/>
            <x v="7"/>
            <x v="8"/>
            <x v="9"/>
            <x v="10"/>
            <x v="11"/>
            <x v="12"/>
            <x v="13"/>
            <x v="14"/>
            <x v="15"/>
            <x v="16"/>
            <x v="17"/>
            <x v="18"/>
            <x v="19"/>
          </reference>
          <reference field="5" count="19" selected="0">
            <x v="7"/>
            <x v="9"/>
            <x v="10"/>
            <x v="11"/>
            <x v="12"/>
            <x v="13"/>
            <x v="14"/>
            <x v="15"/>
            <x v="18"/>
            <x v="30"/>
            <x v="34"/>
            <x v="35"/>
            <x v="55"/>
            <x v="59"/>
            <x v="62"/>
            <x v="63"/>
            <x v="73"/>
            <x v="89"/>
            <x v="90"/>
          </reference>
        </references>
      </pivotArea>
    </format>
    <format dxfId="1232">
      <pivotArea dataOnly="0" labelOnly="1" outline="0" fieldPosition="0">
        <references count="1">
          <reference field="4" count="19">
            <x v="0"/>
            <x v="2"/>
            <x v="3"/>
            <x v="4"/>
            <x v="5"/>
            <x v="6"/>
            <x v="7"/>
            <x v="8"/>
            <x v="9"/>
            <x v="10"/>
            <x v="11"/>
            <x v="12"/>
            <x v="13"/>
            <x v="14"/>
            <x v="15"/>
            <x v="16"/>
            <x v="17"/>
            <x v="18"/>
            <x v="19"/>
          </reference>
        </references>
      </pivotArea>
    </format>
    <format dxfId="1231">
      <pivotArea dataOnly="0" labelOnly="1" outline="0" fieldPosition="0">
        <references count="2">
          <reference field="4" count="1" selected="0">
            <x v="0"/>
          </reference>
          <reference field="5" count="1">
            <x v="90"/>
          </reference>
        </references>
      </pivotArea>
    </format>
    <format dxfId="1230">
      <pivotArea dataOnly="0" labelOnly="1" outline="0" fieldPosition="0">
        <references count="2">
          <reference field="4" count="1" selected="0">
            <x v="2"/>
          </reference>
          <reference field="5" count="1">
            <x v="18"/>
          </reference>
        </references>
      </pivotArea>
    </format>
    <format dxfId="1229">
      <pivotArea dataOnly="0" labelOnly="1" outline="0" fieldPosition="0">
        <references count="2">
          <reference field="4" count="1" selected="0">
            <x v="3"/>
          </reference>
          <reference field="5" count="1">
            <x v="59"/>
          </reference>
        </references>
      </pivotArea>
    </format>
    <format dxfId="1228">
      <pivotArea dataOnly="0" labelOnly="1" outline="0" fieldPosition="0">
        <references count="2">
          <reference field="4" count="1" selected="0">
            <x v="4"/>
          </reference>
          <reference field="5" count="1">
            <x v="35"/>
          </reference>
        </references>
      </pivotArea>
    </format>
    <format dxfId="1227">
      <pivotArea dataOnly="0" labelOnly="1" outline="0" fieldPosition="0">
        <references count="2">
          <reference field="4" count="1" selected="0">
            <x v="5"/>
          </reference>
          <reference field="5" count="1">
            <x v="89"/>
          </reference>
        </references>
      </pivotArea>
    </format>
    <format dxfId="1226">
      <pivotArea dataOnly="0" labelOnly="1" outline="0" fieldPosition="0">
        <references count="2">
          <reference field="4" count="1" selected="0">
            <x v="6"/>
          </reference>
          <reference field="5" count="1">
            <x v="62"/>
          </reference>
        </references>
      </pivotArea>
    </format>
    <format dxfId="1225">
      <pivotArea dataOnly="0" labelOnly="1" outline="0" fieldPosition="0">
        <references count="2">
          <reference field="4" count="1" selected="0">
            <x v="7"/>
          </reference>
          <reference field="5" count="1">
            <x v="73"/>
          </reference>
        </references>
      </pivotArea>
    </format>
    <format dxfId="1224">
      <pivotArea dataOnly="0" labelOnly="1" outline="0" fieldPosition="0">
        <references count="2">
          <reference field="4" count="1" selected="0">
            <x v="8"/>
          </reference>
          <reference field="5" count="1">
            <x v="10"/>
          </reference>
        </references>
      </pivotArea>
    </format>
    <format dxfId="1223">
      <pivotArea dataOnly="0" labelOnly="1" outline="0" fieldPosition="0">
        <references count="2">
          <reference field="4" count="1" selected="0">
            <x v="9"/>
          </reference>
          <reference field="5" count="1">
            <x v="55"/>
          </reference>
        </references>
      </pivotArea>
    </format>
    <format dxfId="1222">
      <pivotArea dataOnly="0" labelOnly="1" outline="0" fieldPosition="0">
        <references count="2">
          <reference field="4" count="1" selected="0">
            <x v="10"/>
          </reference>
          <reference field="5" count="1">
            <x v="63"/>
          </reference>
        </references>
      </pivotArea>
    </format>
    <format dxfId="1221">
      <pivotArea dataOnly="0" labelOnly="1" outline="0" fieldPosition="0">
        <references count="2">
          <reference field="4" count="1" selected="0">
            <x v="11"/>
          </reference>
          <reference field="5" count="1">
            <x v="11"/>
          </reference>
        </references>
      </pivotArea>
    </format>
    <format dxfId="1220">
      <pivotArea dataOnly="0" labelOnly="1" outline="0" fieldPosition="0">
        <references count="2">
          <reference field="4" count="1" selected="0">
            <x v="12"/>
          </reference>
          <reference field="5" count="1">
            <x v="34"/>
          </reference>
        </references>
      </pivotArea>
    </format>
    <format dxfId="1219">
      <pivotArea dataOnly="0" labelOnly="1" outline="0" fieldPosition="0">
        <references count="2">
          <reference field="4" count="1" selected="0">
            <x v="13"/>
          </reference>
          <reference field="5" count="1">
            <x v="7"/>
          </reference>
        </references>
      </pivotArea>
    </format>
    <format dxfId="1218">
      <pivotArea dataOnly="0" labelOnly="1" outline="0" fieldPosition="0">
        <references count="2">
          <reference field="4" count="1" selected="0">
            <x v="14"/>
          </reference>
          <reference field="5" count="1">
            <x v="9"/>
          </reference>
        </references>
      </pivotArea>
    </format>
    <format dxfId="1217">
      <pivotArea dataOnly="0" labelOnly="1" outline="0" fieldPosition="0">
        <references count="2">
          <reference field="4" count="1" selected="0">
            <x v="15"/>
          </reference>
          <reference field="5" count="1">
            <x v="15"/>
          </reference>
        </references>
      </pivotArea>
    </format>
    <format dxfId="1216">
      <pivotArea dataOnly="0" labelOnly="1" outline="0" fieldPosition="0">
        <references count="2">
          <reference field="4" count="1" selected="0">
            <x v="16"/>
          </reference>
          <reference field="5" count="1">
            <x v="30"/>
          </reference>
        </references>
      </pivotArea>
    </format>
    <format dxfId="1215">
      <pivotArea dataOnly="0" labelOnly="1" outline="0" fieldPosition="0">
        <references count="2">
          <reference field="4" count="1" selected="0">
            <x v="17"/>
          </reference>
          <reference field="5" count="1">
            <x v="14"/>
          </reference>
        </references>
      </pivotArea>
    </format>
    <format dxfId="1214">
      <pivotArea dataOnly="0" labelOnly="1" outline="0" fieldPosition="0">
        <references count="2">
          <reference field="4" count="1" selected="0">
            <x v="18"/>
          </reference>
          <reference field="5" count="1">
            <x v="12"/>
          </reference>
        </references>
      </pivotArea>
    </format>
    <format dxfId="1213">
      <pivotArea dataOnly="0" labelOnly="1" outline="0" fieldPosition="0">
        <references count="2">
          <reference field="4" count="1" selected="0">
            <x v="19"/>
          </reference>
          <reference field="5" count="1">
            <x v="13"/>
          </reference>
        </references>
      </pivotArea>
    </format>
    <format dxfId="1212">
      <pivotArea outline="0" fieldPosition="0">
        <references count="2">
          <reference field="4" count="43" selected="0">
            <x v="20"/>
            <x v="21"/>
            <x v="22"/>
            <x v="23"/>
            <x v="24"/>
            <x v="25"/>
            <x v="26"/>
            <x v="27"/>
            <x v="28"/>
            <x v="29"/>
            <x v="30"/>
            <x v="32"/>
            <x v="34"/>
            <x v="35"/>
            <x v="37"/>
            <x v="38"/>
            <x v="39"/>
            <x v="40"/>
            <x v="41"/>
            <x v="42"/>
            <x v="43"/>
            <x v="44"/>
            <x v="45"/>
            <x v="46"/>
            <x v="47"/>
            <x v="48"/>
            <x v="49"/>
            <x v="50"/>
            <x v="51"/>
            <x v="52"/>
            <x v="53"/>
            <x v="54"/>
            <x v="55"/>
            <x v="56"/>
            <x v="57"/>
            <x v="58"/>
            <x v="59"/>
            <x v="60"/>
            <x v="61"/>
            <x v="62"/>
            <x v="63"/>
            <x v="65"/>
            <x v="66"/>
          </reference>
          <reference field="5" count="43" selected="0">
            <x v="2"/>
            <x v="4"/>
            <x v="5"/>
            <x v="8"/>
            <x v="19"/>
            <x v="25"/>
            <x v="26"/>
            <x v="27"/>
            <x v="32"/>
            <x v="33"/>
            <x v="36"/>
            <x v="38"/>
            <x v="39"/>
            <x v="41"/>
            <x v="42"/>
            <x v="43"/>
            <x v="44"/>
            <x v="45"/>
            <x v="46"/>
            <x v="47"/>
            <x v="48"/>
            <x v="52"/>
            <x v="54"/>
            <x v="57"/>
            <x v="58"/>
            <x v="72"/>
            <x v="74"/>
            <x v="75"/>
            <x v="76"/>
            <x v="77"/>
            <x v="78"/>
            <x v="79"/>
            <x v="80"/>
            <x v="81"/>
            <x v="82"/>
            <x v="83"/>
            <x v="84"/>
            <x v="85"/>
            <x v="86"/>
            <x v="87"/>
            <x v="91"/>
            <x v="92"/>
            <x v="99"/>
          </reference>
        </references>
      </pivotArea>
    </format>
    <format dxfId="1211">
      <pivotArea dataOnly="0" labelOnly="1" outline="0" fieldPosition="0">
        <references count="1">
          <reference field="4" count="43">
            <x v="20"/>
            <x v="21"/>
            <x v="22"/>
            <x v="23"/>
            <x v="24"/>
            <x v="25"/>
            <x v="26"/>
            <x v="27"/>
            <x v="28"/>
            <x v="29"/>
            <x v="30"/>
            <x v="32"/>
            <x v="34"/>
            <x v="35"/>
            <x v="37"/>
            <x v="38"/>
            <x v="39"/>
            <x v="40"/>
            <x v="41"/>
            <x v="42"/>
            <x v="43"/>
            <x v="44"/>
            <x v="45"/>
            <x v="46"/>
            <x v="47"/>
            <x v="48"/>
            <x v="49"/>
            <x v="50"/>
            <x v="51"/>
            <x v="52"/>
            <x v="53"/>
            <x v="54"/>
            <x v="55"/>
            <x v="56"/>
            <x v="57"/>
            <x v="58"/>
            <x v="59"/>
            <x v="60"/>
            <x v="61"/>
            <x v="62"/>
            <x v="63"/>
            <x v="65"/>
            <x v="66"/>
          </reference>
        </references>
      </pivotArea>
    </format>
    <format dxfId="1210">
      <pivotArea dataOnly="0" labelOnly="1" outline="0" fieldPosition="0">
        <references count="2">
          <reference field="4" count="1" selected="0">
            <x v="20"/>
          </reference>
          <reference field="5" count="1">
            <x v="92"/>
          </reference>
        </references>
      </pivotArea>
    </format>
    <format dxfId="1209">
      <pivotArea dataOnly="0" labelOnly="1" outline="0" fieldPosition="0">
        <references count="2">
          <reference field="4" count="1" selected="0">
            <x v="21"/>
          </reference>
          <reference field="5" count="1">
            <x v="91"/>
          </reference>
        </references>
      </pivotArea>
    </format>
    <format dxfId="1208">
      <pivotArea dataOnly="0" labelOnly="1" outline="0" fieldPosition="0">
        <references count="2">
          <reference field="4" count="1" selected="0">
            <x v="22"/>
          </reference>
          <reference field="5" count="1">
            <x v="81"/>
          </reference>
        </references>
      </pivotArea>
    </format>
    <format dxfId="1207">
      <pivotArea dataOnly="0" labelOnly="1" outline="0" fieldPosition="0">
        <references count="2">
          <reference field="4" count="1" selected="0">
            <x v="23"/>
          </reference>
          <reference field="5" count="1">
            <x v="19"/>
          </reference>
        </references>
      </pivotArea>
    </format>
    <format dxfId="1206">
      <pivotArea dataOnly="0" labelOnly="1" outline="0" fieldPosition="0">
        <references count="2">
          <reference field="4" count="1" selected="0">
            <x v="24"/>
          </reference>
          <reference field="5" count="1">
            <x v="2"/>
          </reference>
        </references>
      </pivotArea>
    </format>
    <format dxfId="1205">
      <pivotArea dataOnly="0" labelOnly="1" outline="0" fieldPosition="0">
        <references count="2">
          <reference field="4" count="1" selected="0">
            <x v="25"/>
          </reference>
          <reference field="5" count="1">
            <x v="76"/>
          </reference>
        </references>
      </pivotArea>
    </format>
    <format dxfId="1204">
      <pivotArea dataOnly="0" labelOnly="1" outline="0" fieldPosition="0">
        <references count="2">
          <reference field="4" count="1" selected="0">
            <x v="26"/>
          </reference>
          <reference field="5" count="1">
            <x v="75"/>
          </reference>
        </references>
      </pivotArea>
    </format>
    <format dxfId="1203">
      <pivotArea dataOnly="0" labelOnly="1" outline="0" fieldPosition="0">
        <references count="2">
          <reference field="4" count="1" selected="0">
            <x v="27"/>
          </reference>
          <reference field="5" count="1">
            <x v="72"/>
          </reference>
        </references>
      </pivotArea>
    </format>
    <format dxfId="1202">
      <pivotArea dataOnly="0" labelOnly="1" outline="0" fieldPosition="0">
        <references count="2">
          <reference field="4" count="1" selected="0">
            <x v="28"/>
          </reference>
          <reference field="5" count="1">
            <x v="74"/>
          </reference>
        </references>
      </pivotArea>
    </format>
    <format dxfId="1201">
      <pivotArea dataOnly="0" labelOnly="1" outline="0" fieldPosition="0">
        <references count="2">
          <reference field="4" count="1" selected="0">
            <x v="29"/>
          </reference>
          <reference field="5" count="1">
            <x v="32"/>
          </reference>
        </references>
      </pivotArea>
    </format>
    <format dxfId="1200">
      <pivotArea dataOnly="0" labelOnly="1" outline="0" fieldPosition="0">
        <references count="2">
          <reference field="4" count="1" selected="0">
            <x v="30"/>
          </reference>
          <reference field="5" count="1">
            <x v="99"/>
          </reference>
        </references>
      </pivotArea>
    </format>
    <format dxfId="1199">
      <pivotArea dataOnly="0" labelOnly="1" outline="0" fieldPosition="0">
        <references count="2">
          <reference field="4" count="1" selected="0">
            <x v="32"/>
          </reference>
          <reference field="5" count="1">
            <x v="57"/>
          </reference>
        </references>
      </pivotArea>
    </format>
    <format dxfId="1198">
      <pivotArea dataOnly="0" labelOnly="1" outline="0" fieldPosition="0">
        <references count="2">
          <reference field="4" count="1" selected="0">
            <x v="34"/>
          </reference>
          <reference field="5" count="1">
            <x v="58"/>
          </reference>
        </references>
      </pivotArea>
    </format>
    <format dxfId="1197">
      <pivotArea dataOnly="0" labelOnly="1" outline="0" fieldPosition="0">
        <references count="2">
          <reference field="4" count="1" selected="0">
            <x v="35"/>
          </reference>
          <reference field="5" count="1">
            <x v="5"/>
          </reference>
        </references>
      </pivotArea>
    </format>
    <format dxfId="1196">
      <pivotArea dataOnly="0" labelOnly="1" outline="0" fieldPosition="0">
        <references count="2">
          <reference field="4" count="1" selected="0">
            <x v="37"/>
          </reference>
          <reference field="5" count="1">
            <x v="4"/>
          </reference>
        </references>
      </pivotArea>
    </format>
    <format dxfId="1195">
      <pivotArea dataOnly="0" labelOnly="1" outline="0" fieldPosition="0">
        <references count="2">
          <reference field="4" count="1" selected="0">
            <x v="38"/>
          </reference>
          <reference field="5" count="1">
            <x v="52"/>
          </reference>
        </references>
      </pivotArea>
    </format>
    <format dxfId="1194">
      <pivotArea dataOnly="0" labelOnly="1" outline="0" fieldPosition="0">
        <references count="2">
          <reference field="4" count="1" selected="0">
            <x v="39"/>
          </reference>
          <reference field="5" count="1">
            <x v="38"/>
          </reference>
        </references>
      </pivotArea>
    </format>
    <format dxfId="1193">
      <pivotArea dataOnly="0" labelOnly="1" outline="0" fieldPosition="0">
        <references count="2">
          <reference field="4" count="1" selected="0">
            <x v="40"/>
          </reference>
          <reference field="5" count="1">
            <x v="78"/>
          </reference>
        </references>
      </pivotArea>
    </format>
    <format dxfId="1192">
      <pivotArea dataOnly="0" labelOnly="1" outline="0" fieldPosition="0">
        <references count="2">
          <reference field="4" count="1" selected="0">
            <x v="41"/>
          </reference>
          <reference field="5" count="1">
            <x v="79"/>
          </reference>
        </references>
      </pivotArea>
    </format>
    <format dxfId="1191">
      <pivotArea dataOnly="0" labelOnly="1" outline="0" fieldPosition="0">
        <references count="2">
          <reference field="4" count="1" selected="0">
            <x v="42"/>
          </reference>
          <reference field="5" count="1">
            <x v="80"/>
          </reference>
        </references>
      </pivotArea>
    </format>
    <format dxfId="1190">
      <pivotArea dataOnly="0" labelOnly="1" outline="0" fieldPosition="0">
        <references count="2">
          <reference field="4" count="1" selected="0">
            <x v="43"/>
          </reference>
          <reference field="5" count="1">
            <x v="77"/>
          </reference>
        </references>
      </pivotArea>
    </format>
    <format dxfId="1189">
      <pivotArea dataOnly="0" labelOnly="1" outline="0" fieldPosition="0">
        <references count="2">
          <reference field="4" count="1" selected="0">
            <x v="44"/>
          </reference>
          <reference field="5" count="1">
            <x v="48"/>
          </reference>
        </references>
      </pivotArea>
    </format>
    <format dxfId="1188">
      <pivotArea dataOnly="0" labelOnly="1" outline="0" fieldPosition="0">
        <references count="2">
          <reference field="4" count="1" selected="0">
            <x v="45"/>
          </reference>
          <reference field="5" count="1">
            <x v="45"/>
          </reference>
        </references>
      </pivotArea>
    </format>
    <format dxfId="1187">
      <pivotArea dataOnly="0" labelOnly="1" outline="0" fieldPosition="0">
        <references count="2">
          <reference field="4" count="1" selected="0">
            <x v="46"/>
          </reference>
          <reference field="5" count="1">
            <x v="47"/>
          </reference>
        </references>
      </pivotArea>
    </format>
    <format dxfId="1186">
      <pivotArea dataOnly="0" labelOnly="1" outline="0" fieldPosition="0">
        <references count="2">
          <reference field="4" count="1" selected="0">
            <x v="47"/>
          </reference>
          <reference field="5" count="1">
            <x v="46"/>
          </reference>
        </references>
      </pivotArea>
    </format>
    <format dxfId="1185">
      <pivotArea dataOnly="0" labelOnly="1" outline="0" fieldPosition="0">
        <references count="2">
          <reference field="4" count="1" selected="0">
            <x v="48"/>
          </reference>
          <reference field="5" count="1">
            <x v="44"/>
          </reference>
        </references>
      </pivotArea>
    </format>
    <format dxfId="1184">
      <pivotArea dataOnly="0" labelOnly="1" outline="0" fieldPosition="0">
        <references count="2">
          <reference field="4" count="1" selected="0">
            <x v="49"/>
          </reference>
          <reference field="5" count="1">
            <x v="41"/>
          </reference>
        </references>
      </pivotArea>
    </format>
    <format dxfId="1183">
      <pivotArea dataOnly="0" labelOnly="1" outline="0" fieldPosition="0">
        <references count="2">
          <reference field="4" count="1" selected="0">
            <x v="50"/>
          </reference>
          <reference field="5" count="1">
            <x v="42"/>
          </reference>
        </references>
      </pivotArea>
    </format>
    <format dxfId="1182">
      <pivotArea dataOnly="0" labelOnly="1" outline="0" fieldPosition="0">
        <references count="2">
          <reference field="4" count="1" selected="0">
            <x v="51"/>
          </reference>
          <reference field="5" count="1">
            <x v="43"/>
          </reference>
        </references>
      </pivotArea>
    </format>
    <format dxfId="1181">
      <pivotArea dataOnly="0" labelOnly="1" outline="0" fieldPosition="0">
        <references count="2">
          <reference field="4" count="1" selected="0">
            <x v="52"/>
          </reference>
          <reference field="5" count="1">
            <x v="86"/>
          </reference>
        </references>
      </pivotArea>
    </format>
    <format dxfId="1180">
      <pivotArea dataOnly="0" labelOnly="1" outline="0" fieldPosition="0">
        <references count="2">
          <reference field="4" count="1" selected="0">
            <x v="53"/>
          </reference>
          <reference field="5" count="1">
            <x v="8"/>
          </reference>
        </references>
      </pivotArea>
    </format>
    <format dxfId="1179">
      <pivotArea dataOnly="0" labelOnly="1" outline="0" fieldPosition="0">
        <references count="2">
          <reference field="4" count="1" selected="0">
            <x v="54"/>
          </reference>
          <reference field="5" count="1">
            <x v="27"/>
          </reference>
        </references>
      </pivotArea>
    </format>
    <format dxfId="1178">
      <pivotArea dataOnly="0" labelOnly="1" outline="0" fieldPosition="0">
        <references count="2">
          <reference field="4" count="1" selected="0">
            <x v="55"/>
          </reference>
          <reference field="5" count="1">
            <x v="36"/>
          </reference>
        </references>
      </pivotArea>
    </format>
    <format dxfId="1177">
      <pivotArea dataOnly="0" labelOnly="1" outline="0" fieldPosition="0">
        <references count="2">
          <reference field="4" count="1" selected="0">
            <x v="56"/>
          </reference>
          <reference field="5" count="1">
            <x v="39"/>
          </reference>
        </references>
      </pivotArea>
    </format>
    <format dxfId="1176">
      <pivotArea dataOnly="0" labelOnly="1" outline="0" fieldPosition="0">
        <references count="2">
          <reference field="4" count="1" selected="0">
            <x v="57"/>
          </reference>
          <reference field="5" count="1">
            <x v="25"/>
          </reference>
        </references>
      </pivotArea>
    </format>
    <format dxfId="1175">
      <pivotArea dataOnly="0" labelOnly="1" outline="0" fieldPosition="0">
        <references count="2">
          <reference field="4" count="1" selected="0">
            <x v="58"/>
          </reference>
          <reference field="5" count="1">
            <x v="26"/>
          </reference>
        </references>
      </pivotArea>
    </format>
    <format dxfId="1174">
      <pivotArea dataOnly="0" labelOnly="1" outline="0" fieldPosition="0">
        <references count="2">
          <reference field="4" count="1" selected="0">
            <x v="59"/>
          </reference>
          <reference field="5" count="1">
            <x v="87"/>
          </reference>
        </references>
      </pivotArea>
    </format>
    <format dxfId="1173">
      <pivotArea dataOnly="0" labelOnly="1" outline="0" fieldPosition="0">
        <references count="2">
          <reference field="4" count="1" selected="0">
            <x v="60"/>
          </reference>
          <reference field="5" count="1">
            <x v="83"/>
          </reference>
        </references>
      </pivotArea>
    </format>
    <format dxfId="1172">
      <pivotArea dataOnly="0" labelOnly="1" outline="0" fieldPosition="0">
        <references count="2">
          <reference field="4" count="1" selected="0">
            <x v="61"/>
          </reference>
          <reference field="5" count="1">
            <x v="85"/>
          </reference>
        </references>
      </pivotArea>
    </format>
    <format dxfId="1171">
      <pivotArea dataOnly="0" labelOnly="1" outline="0" fieldPosition="0">
        <references count="2">
          <reference field="4" count="1" selected="0">
            <x v="62"/>
          </reference>
          <reference field="5" count="1">
            <x v="54"/>
          </reference>
        </references>
      </pivotArea>
    </format>
    <format dxfId="1170">
      <pivotArea dataOnly="0" labelOnly="1" outline="0" fieldPosition="0">
        <references count="2">
          <reference field="4" count="1" selected="0">
            <x v="63"/>
          </reference>
          <reference field="5" count="1">
            <x v="33"/>
          </reference>
        </references>
      </pivotArea>
    </format>
    <format dxfId="1169">
      <pivotArea dataOnly="0" labelOnly="1" outline="0" fieldPosition="0">
        <references count="2">
          <reference field="4" count="1" selected="0">
            <x v="65"/>
          </reference>
          <reference field="5" count="1">
            <x v="82"/>
          </reference>
        </references>
      </pivotArea>
    </format>
    <format dxfId="1168">
      <pivotArea dataOnly="0" labelOnly="1" outline="0" fieldPosition="0">
        <references count="2">
          <reference field="4" count="1" selected="0">
            <x v="66"/>
          </reference>
          <reference field="5" count="1">
            <x v="84"/>
          </reference>
        </references>
      </pivotArea>
    </format>
    <format dxfId="1167">
      <pivotArea outline="0" fieldPosition="0">
        <references count="2">
          <reference field="4" count="23" selected="0">
            <x v="67"/>
            <x v="68"/>
            <x v="69"/>
            <x v="70"/>
            <x v="72"/>
            <x v="73"/>
            <x v="74"/>
            <x v="75"/>
            <x v="76"/>
            <x v="77"/>
            <x v="78"/>
            <x v="79"/>
            <x v="80"/>
            <x v="81"/>
            <x v="83"/>
            <x v="84"/>
            <x v="85"/>
            <x v="86"/>
            <x v="87"/>
            <x v="89"/>
            <x v="90"/>
            <x v="91"/>
            <x v="92"/>
          </reference>
          <reference field="5" count="23" selected="0">
            <x v="0"/>
            <x v="1"/>
            <x v="3"/>
            <x v="28"/>
            <x v="29"/>
            <x v="31"/>
            <x v="37"/>
            <x v="40"/>
            <x v="56"/>
            <x v="60"/>
            <x v="61"/>
            <x v="64"/>
            <x v="65"/>
            <x v="66"/>
            <x v="67"/>
            <x v="68"/>
            <x v="69"/>
            <x v="70"/>
            <x v="71"/>
            <x v="95"/>
            <x v="96"/>
            <x v="97"/>
            <x v="98"/>
          </reference>
        </references>
      </pivotArea>
    </format>
    <format dxfId="1166">
      <pivotArea dataOnly="0" labelOnly="1" outline="0" fieldPosition="0">
        <references count="1">
          <reference field="4" count="23">
            <x v="67"/>
            <x v="68"/>
            <x v="69"/>
            <x v="70"/>
            <x v="72"/>
            <x v="73"/>
            <x v="74"/>
            <x v="75"/>
            <x v="76"/>
            <x v="77"/>
            <x v="78"/>
            <x v="79"/>
            <x v="80"/>
            <x v="81"/>
            <x v="83"/>
            <x v="84"/>
            <x v="85"/>
            <x v="86"/>
            <x v="87"/>
            <x v="89"/>
            <x v="90"/>
            <x v="91"/>
            <x v="92"/>
          </reference>
        </references>
      </pivotArea>
    </format>
    <format dxfId="1165">
      <pivotArea dataOnly="0" labelOnly="1" outline="0" fieldPosition="0">
        <references count="2">
          <reference field="4" count="1" selected="0">
            <x v="67"/>
          </reference>
          <reference field="5" count="1">
            <x v="3"/>
          </reference>
        </references>
      </pivotArea>
    </format>
    <format dxfId="1164">
      <pivotArea dataOnly="0" labelOnly="1" outline="0" fieldPosition="0">
        <references count="2">
          <reference field="4" count="1" selected="0">
            <x v="68"/>
          </reference>
          <reference field="5" count="1">
            <x v="65"/>
          </reference>
        </references>
      </pivotArea>
    </format>
    <format dxfId="1163">
      <pivotArea dataOnly="0" labelOnly="1" outline="0" fieldPosition="0">
        <references count="2">
          <reference field="4" count="1" selected="0">
            <x v="69"/>
          </reference>
          <reference field="5" count="1">
            <x v="0"/>
          </reference>
        </references>
      </pivotArea>
    </format>
    <format dxfId="1162">
      <pivotArea dataOnly="0" labelOnly="1" outline="0" fieldPosition="0">
        <references count="2">
          <reference field="4" count="1" selected="0">
            <x v="70"/>
          </reference>
          <reference field="5" count="1">
            <x v="61"/>
          </reference>
        </references>
      </pivotArea>
    </format>
    <format dxfId="1161">
      <pivotArea dataOnly="0" labelOnly="1" outline="0" fieldPosition="0">
        <references count="2">
          <reference field="4" count="1" selected="0">
            <x v="72"/>
          </reference>
          <reference field="5" count="1">
            <x v="56"/>
          </reference>
        </references>
      </pivotArea>
    </format>
    <format dxfId="1160">
      <pivotArea dataOnly="0" labelOnly="1" outline="0" fieldPosition="0">
        <references count="2">
          <reference field="4" count="1" selected="0">
            <x v="73"/>
          </reference>
          <reference field="5" count="1">
            <x v="37"/>
          </reference>
        </references>
      </pivotArea>
    </format>
    <format dxfId="1159">
      <pivotArea dataOnly="0" labelOnly="1" outline="0" fieldPosition="0">
        <references count="2">
          <reference field="4" count="1" selected="0">
            <x v="74"/>
          </reference>
          <reference field="5" count="1">
            <x v="66"/>
          </reference>
        </references>
      </pivotArea>
    </format>
    <format dxfId="1158">
      <pivotArea dataOnly="0" labelOnly="1" outline="0" fieldPosition="0">
        <references count="2">
          <reference field="4" count="1" selected="0">
            <x v="75"/>
          </reference>
          <reference field="5" count="1">
            <x v="40"/>
          </reference>
        </references>
      </pivotArea>
    </format>
    <format dxfId="1157">
      <pivotArea dataOnly="0" labelOnly="1" outline="0" fieldPosition="0">
        <references count="2">
          <reference field="4" count="1" selected="0">
            <x v="76"/>
          </reference>
          <reference field="5" count="1">
            <x v="31"/>
          </reference>
        </references>
      </pivotArea>
    </format>
    <format dxfId="1156">
      <pivotArea dataOnly="0" labelOnly="1" outline="0" fieldPosition="0">
        <references count="2">
          <reference field="4" count="1" selected="0">
            <x v="77"/>
          </reference>
          <reference field="5" count="1">
            <x v="67"/>
          </reference>
        </references>
      </pivotArea>
    </format>
    <format dxfId="1155">
      <pivotArea dataOnly="0" labelOnly="1" outline="0" fieldPosition="0">
        <references count="2">
          <reference field="4" count="1" selected="0">
            <x v="78"/>
          </reference>
          <reference field="5" count="1">
            <x v="29"/>
          </reference>
        </references>
      </pivotArea>
    </format>
    <format dxfId="1154">
      <pivotArea dataOnly="0" labelOnly="1" outline="0" fieldPosition="0">
        <references count="2">
          <reference field="4" count="1" selected="0">
            <x v="79"/>
          </reference>
          <reference field="5" count="1">
            <x v="28"/>
          </reference>
        </references>
      </pivotArea>
    </format>
    <format dxfId="1153">
      <pivotArea dataOnly="0" labelOnly="1" outline="0" fieldPosition="0">
        <references count="2">
          <reference field="4" count="1" selected="0">
            <x v="80"/>
          </reference>
          <reference field="5" count="1">
            <x v="68"/>
          </reference>
        </references>
      </pivotArea>
    </format>
    <format dxfId="1152">
      <pivotArea dataOnly="0" labelOnly="1" outline="0" fieldPosition="0">
        <references count="2">
          <reference field="4" count="1" selected="0">
            <x v="81"/>
          </reference>
          <reference field="5" count="1">
            <x v="60"/>
          </reference>
        </references>
      </pivotArea>
    </format>
    <format dxfId="1151">
      <pivotArea dataOnly="0" labelOnly="1" outline="0" fieldPosition="0">
        <references count="2">
          <reference field="4" count="1" selected="0">
            <x v="83"/>
          </reference>
          <reference field="5" count="1">
            <x v="98"/>
          </reference>
        </references>
      </pivotArea>
    </format>
    <format dxfId="1150">
      <pivotArea dataOnly="0" labelOnly="1" outline="0" fieldPosition="0">
        <references count="2">
          <reference field="4" count="1" selected="0">
            <x v="84"/>
          </reference>
          <reference field="5" count="1">
            <x v="95"/>
          </reference>
        </references>
      </pivotArea>
    </format>
    <format dxfId="1149">
      <pivotArea dataOnly="0" labelOnly="1" outline="0" fieldPosition="0">
        <references count="2">
          <reference field="4" count="1" selected="0">
            <x v="85"/>
          </reference>
          <reference field="5" count="1">
            <x v="97"/>
          </reference>
        </references>
      </pivotArea>
    </format>
    <format dxfId="1148">
      <pivotArea dataOnly="0" labelOnly="1" outline="0" fieldPosition="0">
        <references count="2">
          <reference field="4" count="1" selected="0">
            <x v="86"/>
          </reference>
          <reference field="5" count="1">
            <x v="96"/>
          </reference>
        </references>
      </pivotArea>
    </format>
    <format dxfId="1147">
      <pivotArea dataOnly="0" labelOnly="1" outline="0" fieldPosition="0">
        <references count="2">
          <reference field="4" count="1" selected="0">
            <x v="87"/>
          </reference>
          <reference field="5" count="1">
            <x v="64"/>
          </reference>
        </references>
      </pivotArea>
    </format>
    <format dxfId="1146">
      <pivotArea dataOnly="0" labelOnly="1" outline="0" fieldPosition="0">
        <references count="2">
          <reference field="4" count="1" selected="0">
            <x v="89"/>
          </reference>
          <reference field="5" count="1">
            <x v="1"/>
          </reference>
        </references>
      </pivotArea>
    </format>
    <format dxfId="1145">
      <pivotArea dataOnly="0" labelOnly="1" outline="0" fieldPosition="0">
        <references count="2">
          <reference field="4" count="1" selected="0">
            <x v="90"/>
          </reference>
          <reference field="5" count="1">
            <x v="71"/>
          </reference>
        </references>
      </pivotArea>
    </format>
    <format dxfId="1144">
      <pivotArea dataOnly="0" labelOnly="1" outline="0" fieldPosition="0">
        <references count="2">
          <reference field="4" count="1" selected="0">
            <x v="91"/>
          </reference>
          <reference field="5" count="1">
            <x v="69"/>
          </reference>
        </references>
      </pivotArea>
    </format>
    <format dxfId="1143">
      <pivotArea dataOnly="0" labelOnly="1" outline="0" fieldPosition="0">
        <references count="2">
          <reference field="4" count="1" selected="0">
            <x v="92"/>
          </reference>
          <reference field="5" count="1">
            <x v="70"/>
          </reference>
        </references>
      </pivotArea>
    </format>
    <format dxfId="1142">
      <pivotArea outline="0" fieldPosition="0">
        <references count="2">
          <reference field="4" count="11" selected="0">
            <x v="96"/>
            <x v="97"/>
            <x v="98"/>
            <x v="99"/>
            <x v="100"/>
            <x v="102"/>
            <x v="103"/>
            <x v="104"/>
            <x v="105"/>
            <x v="107"/>
            <x v="108"/>
          </reference>
          <reference field="5" count="11" selected="0">
            <x v="16"/>
            <x v="17"/>
            <x v="20"/>
            <x v="21"/>
            <x v="22"/>
            <x v="23"/>
            <x v="24"/>
            <x v="49"/>
            <x v="50"/>
            <x v="53"/>
            <x v="88"/>
          </reference>
        </references>
      </pivotArea>
    </format>
    <format dxfId="1141">
      <pivotArea dataOnly="0" labelOnly="1" outline="0" fieldPosition="0">
        <references count="1">
          <reference field="4" count="11">
            <x v="96"/>
            <x v="97"/>
            <x v="98"/>
            <x v="99"/>
            <x v="100"/>
            <x v="102"/>
            <x v="103"/>
            <x v="104"/>
            <x v="105"/>
            <x v="107"/>
            <x v="108"/>
          </reference>
        </references>
      </pivotArea>
    </format>
    <format dxfId="1140">
      <pivotArea dataOnly="0" labelOnly="1" outline="0" fieldPosition="0">
        <references count="2">
          <reference field="4" count="1" selected="0">
            <x v="96"/>
          </reference>
          <reference field="5" count="1">
            <x v="50"/>
          </reference>
        </references>
      </pivotArea>
    </format>
    <format dxfId="1139">
      <pivotArea dataOnly="0" labelOnly="1" outline="0" fieldPosition="0">
        <references count="2">
          <reference field="4" count="1" selected="0">
            <x v="97"/>
          </reference>
          <reference field="5" count="1">
            <x v="24"/>
          </reference>
        </references>
      </pivotArea>
    </format>
    <format dxfId="1138">
      <pivotArea dataOnly="0" labelOnly="1" outline="0" fieldPosition="0">
        <references count="2">
          <reference field="4" count="1" selected="0">
            <x v="98"/>
          </reference>
          <reference field="5" count="1">
            <x v="17"/>
          </reference>
        </references>
      </pivotArea>
    </format>
    <format dxfId="1137">
      <pivotArea dataOnly="0" labelOnly="1" outline="0" fieldPosition="0">
        <references count="2">
          <reference field="4" count="1" selected="0">
            <x v="99"/>
          </reference>
          <reference field="5" count="1">
            <x v="53"/>
          </reference>
        </references>
      </pivotArea>
    </format>
    <format dxfId="1136">
      <pivotArea dataOnly="0" labelOnly="1" outline="0" fieldPosition="0">
        <references count="2">
          <reference field="4" count="1" selected="0">
            <x v="100"/>
          </reference>
          <reference field="5" count="1">
            <x v="22"/>
          </reference>
        </references>
      </pivotArea>
    </format>
    <format dxfId="1135">
      <pivotArea dataOnly="0" labelOnly="1" outline="0" fieldPosition="0">
        <references count="2">
          <reference field="4" count="1" selected="0">
            <x v="102"/>
          </reference>
          <reference field="5" count="1">
            <x v="88"/>
          </reference>
        </references>
      </pivotArea>
    </format>
    <format dxfId="1134">
      <pivotArea dataOnly="0" labelOnly="1" outline="0" fieldPosition="0">
        <references count="2">
          <reference field="4" count="1" selected="0">
            <x v="103"/>
          </reference>
          <reference field="5" count="1">
            <x v="20"/>
          </reference>
        </references>
      </pivotArea>
    </format>
    <format dxfId="1133">
      <pivotArea dataOnly="0" labelOnly="1" outline="0" fieldPosition="0">
        <references count="2">
          <reference field="4" count="1" selected="0">
            <x v="104"/>
          </reference>
          <reference field="5" count="1">
            <x v="21"/>
          </reference>
        </references>
      </pivotArea>
    </format>
    <format dxfId="1132">
      <pivotArea dataOnly="0" labelOnly="1" outline="0" fieldPosition="0">
        <references count="2">
          <reference field="4" count="1" selected="0">
            <x v="105"/>
          </reference>
          <reference field="5" count="1">
            <x v="49"/>
          </reference>
        </references>
      </pivotArea>
    </format>
    <format dxfId="1131">
      <pivotArea dataOnly="0" labelOnly="1" outline="0" fieldPosition="0">
        <references count="2">
          <reference field="4" count="1" selected="0">
            <x v="107"/>
          </reference>
          <reference field="5" count="1">
            <x v="23"/>
          </reference>
        </references>
      </pivotArea>
    </format>
    <format dxfId="1130">
      <pivotArea dataOnly="0" labelOnly="1" outline="0" fieldPosition="0">
        <references count="2">
          <reference field="4" count="1" selected="0">
            <x v="108"/>
          </reference>
          <reference field="5" count="1">
            <x v="16"/>
          </reference>
        </references>
      </pivotArea>
    </format>
    <format dxfId="1129">
      <pivotArea outline="0" fieldPosition="0">
        <references count="2">
          <reference field="4" count="3" selected="0">
            <x v="93"/>
            <x v="94"/>
            <x v="95"/>
          </reference>
          <reference field="5" count="3" selected="0">
            <x v="6"/>
            <x v="93"/>
            <x v="94"/>
          </reference>
        </references>
      </pivotArea>
    </format>
    <format dxfId="1128">
      <pivotArea dataOnly="0" labelOnly="1" outline="0" fieldPosition="0">
        <references count="1">
          <reference field="4" count="3">
            <x v="93"/>
            <x v="94"/>
            <x v="95"/>
          </reference>
        </references>
      </pivotArea>
    </format>
    <format dxfId="1127">
      <pivotArea dataOnly="0" labelOnly="1" outline="0" fieldPosition="0">
        <references count="2">
          <reference field="4" count="1" selected="0">
            <x v="93"/>
          </reference>
          <reference field="5" count="1">
            <x v="6"/>
          </reference>
        </references>
      </pivotArea>
    </format>
    <format dxfId="1126">
      <pivotArea dataOnly="0" labelOnly="1" outline="0" fieldPosition="0">
        <references count="2">
          <reference field="4" count="1" selected="0">
            <x v="94"/>
          </reference>
          <reference field="5" count="1">
            <x v="94"/>
          </reference>
        </references>
      </pivotArea>
    </format>
    <format dxfId="1125">
      <pivotArea dataOnly="0" labelOnly="1" outline="0" fieldPosition="0">
        <references count="2">
          <reference field="4" count="1" selected="0">
            <x v="95"/>
          </reference>
          <reference field="5" count="1">
            <x v="93"/>
          </reference>
        </references>
      </pivotArea>
    </format>
    <format dxfId="1124">
      <pivotArea outline="0" collapsedLevelsAreSubtotals="1" fieldPosition="0"/>
    </format>
    <format dxfId="1123">
      <pivotArea dataOnly="0" labelOnly="1" outline="0" fieldPosition="0">
        <references count="1">
          <reference field="4" count="45">
            <x v="0"/>
            <x v="2"/>
            <x v="3"/>
            <x v="4"/>
            <x v="5"/>
            <x v="6"/>
            <x v="7"/>
            <x v="8"/>
            <x v="9"/>
            <x v="10"/>
            <x v="11"/>
            <x v="12"/>
            <x v="13"/>
            <x v="14"/>
            <x v="15"/>
            <x v="16"/>
            <x v="17"/>
            <x v="18"/>
            <x v="19"/>
            <x v="20"/>
            <x v="21"/>
            <x v="22"/>
            <x v="23"/>
            <x v="24"/>
            <x v="25"/>
            <x v="26"/>
            <x v="27"/>
            <x v="28"/>
            <x v="29"/>
            <x v="30"/>
            <x v="32"/>
            <x v="34"/>
            <x v="35"/>
            <x v="37"/>
            <x v="38"/>
            <x v="39"/>
            <x v="40"/>
            <x v="41"/>
            <x v="42"/>
            <x v="43"/>
            <x v="44"/>
            <x v="45"/>
            <x v="46"/>
            <x v="47"/>
            <x v="48"/>
          </reference>
        </references>
      </pivotArea>
    </format>
    <format dxfId="1122">
      <pivotArea dataOnly="0" labelOnly="1" outline="0" fieldPosition="0">
        <references count="1">
          <reference field="4" count="46">
            <x v="49"/>
            <x v="50"/>
            <x v="51"/>
            <x v="52"/>
            <x v="53"/>
            <x v="54"/>
            <x v="55"/>
            <x v="56"/>
            <x v="57"/>
            <x v="58"/>
            <x v="59"/>
            <x v="60"/>
            <x v="61"/>
            <x v="62"/>
            <x v="63"/>
            <x v="65"/>
            <x v="66"/>
            <x v="67"/>
            <x v="68"/>
            <x v="69"/>
            <x v="70"/>
            <x v="72"/>
            <x v="73"/>
            <x v="74"/>
            <x v="75"/>
            <x v="76"/>
            <x v="77"/>
            <x v="78"/>
            <x v="79"/>
            <x v="80"/>
            <x v="81"/>
            <x v="83"/>
            <x v="84"/>
            <x v="85"/>
            <x v="86"/>
            <x v="87"/>
            <x v="89"/>
            <x v="90"/>
            <x v="91"/>
            <x v="92"/>
            <x v="93"/>
            <x v="94"/>
            <x v="95"/>
            <x v="96"/>
            <x v="97"/>
            <x v="98"/>
          </reference>
        </references>
      </pivotArea>
    </format>
    <format dxfId="1121">
      <pivotArea dataOnly="0" labelOnly="1" outline="0" fieldPosition="0">
        <references count="1">
          <reference field="4" count="9">
            <x v="99"/>
            <x v="100"/>
            <x v="102"/>
            <x v="103"/>
            <x v="104"/>
            <x v="105"/>
            <x v="107"/>
            <x v="108"/>
            <x v="109"/>
          </reference>
        </references>
      </pivotArea>
    </format>
    <format dxfId="1120">
      <pivotArea dataOnly="0" labelOnly="1" outline="0" fieldPosition="0">
        <references count="2">
          <reference field="4" count="1" selected="0">
            <x v="0"/>
          </reference>
          <reference field="5" count="1">
            <x v="90"/>
          </reference>
        </references>
      </pivotArea>
    </format>
    <format dxfId="1119">
      <pivotArea dataOnly="0" labelOnly="1" outline="0" fieldPosition="0">
        <references count="2">
          <reference field="4" count="1" selected="0">
            <x v="2"/>
          </reference>
          <reference field="5" count="1">
            <x v="18"/>
          </reference>
        </references>
      </pivotArea>
    </format>
    <format dxfId="1118">
      <pivotArea dataOnly="0" labelOnly="1" outline="0" fieldPosition="0">
        <references count="2">
          <reference field="4" count="1" selected="0">
            <x v="3"/>
          </reference>
          <reference field="5" count="1">
            <x v="59"/>
          </reference>
        </references>
      </pivotArea>
    </format>
    <format dxfId="1117">
      <pivotArea dataOnly="0" labelOnly="1" outline="0" fieldPosition="0">
        <references count="2">
          <reference field="4" count="1" selected="0">
            <x v="4"/>
          </reference>
          <reference field="5" count="1">
            <x v="35"/>
          </reference>
        </references>
      </pivotArea>
    </format>
    <format dxfId="1116">
      <pivotArea dataOnly="0" labelOnly="1" outline="0" fieldPosition="0">
        <references count="2">
          <reference field="4" count="1" selected="0">
            <x v="5"/>
          </reference>
          <reference field="5" count="1">
            <x v="89"/>
          </reference>
        </references>
      </pivotArea>
    </format>
    <format dxfId="1115">
      <pivotArea dataOnly="0" labelOnly="1" outline="0" fieldPosition="0">
        <references count="2">
          <reference field="4" count="1" selected="0">
            <x v="6"/>
          </reference>
          <reference field="5" count="1">
            <x v="62"/>
          </reference>
        </references>
      </pivotArea>
    </format>
    <format dxfId="1114">
      <pivotArea dataOnly="0" labelOnly="1" outline="0" fieldPosition="0">
        <references count="2">
          <reference field="4" count="1" selected="0">
            <x v="7"/>
          </reference>
          <reference field="5" count="1">
            <x v="73"/>
          </reference>
        </references>
      </pivotArea>
    </format>
    <format dxfId="1113">
      <pivotArea dataOnly="0" labelOnly="1" outline="0" fieldPosition="0">
        <references count="2">
          <reference field="4" count="1" selected="0">
            <x v="8"/>
          </reference>
          <reference field="5" count="1">
            <x v="10"/>
          </reference>
        </references>
      </pivotArea>
    </format>
    <format dxfId="1112">
      <pivotArea dataOnly="0" labelOnly="1" outline="0" fieldPosition="0">
        <references count="2">
          <reference field="4" count="1" selected="0">
            <x v="9"/>
          </reference>
          <reference field="5" count="1">
            <x v="55"/>
          </reference>
        </references>
      </pivotArea>
    </format>
    <format dxfId="1111">
      <pivotArea dataOnly="0" labelOnly="1" outline="0" fieldPosition="0">
        <references count="2">
          <reference field="4" count="1" selected="0">
            <x v="10"/>
          </reference>
          <reference field="5" count="1">
            <x v="63"/>
          </reference>
        </references>
      </pivotArea>
    </format>
    <format dxfId="1110">
      <pivotArea dataOnly="0" labelOnly="1" outline="0" fieldPosition="0">
        <references count="2">
          <reference field="4" count="1" selected="0">
            <x v="11"/>
          </reference>
          <reference field="5" count="1">
            <x v="11"/>
          </reference>
        </references>
      </pivotArea>
    </format>
    <format dxfId="1109">
      <pivotArea dataOnly="0" labelOnly="1" outline="0" fieldPosition="0">
        <references count="2">
          <reference field="4" count="1" selected="0">
            <x v="12"/>
          </reference>
          <reference field="5" count="1">
            <x v="34"/>
          </reference>
        </references>
      </pivotArea>
    </format>
    <format dxfId="1108">
      <pivotArea dataOnly="0" labelOnly="1" outline="0" fieldPosition="0">
        <references count="2">
          <reference field="4" count="1" selected="0">
            <x v="13"/>
          </reference>
          <reference field="5" count="1">
            <x v="7"/>
          </reference>
        </references>
      </pivotArea>
    </format>
    <format dxfId="1107">
      <pivotArea dataOnly="0" labelOnly="1" outline="0" fieldPosition="0">
        <references count="2">
          <reference field="4" count="1" selected="0">
            <x v="14"/>
          </reference>
          <reference field="5" count="1">
            <x v="9"/>
          </reference>
        </references>
      </pivotArea>
    </format>
    <format dxfId="1106">
      <pivotArea dataOnly="0" labelOnly="1" outline="0" fieldPosition="0">
        <references count="2">
          <reference field="4" count="1" selected="0">
            <x v="15"/>
          </reference>
          <reference field="5" count="1">
            <x v="15"/>
          </reference>
        </references>
      </pivotArea>
    </format>
    <format dxfId="1105">
      <pivotArea dataOnly="0" labelOnly="1" outline="0" fieldPosition="0">
        <references count="2">
          <reference field="4" count="1" selected="0">
            <x v="16"/>
          </reference>
          <reference field="5" count="1">
            <x v="30"/>
          </reference>
        </references>
      </pivotArea>
    </format>
    <format dxfId="1104">
      <pivotArea dataOnly="0" labelOnly="1" outline="0" fieldPosition="0">
        <references count="2">
          <reference field="4" count="1" selected="0">
            <x v="17"/>
          </reference>
          <reference field="5" count="1">
            <x v="14"/>
          </reference>
        </references>
      </pivotArea>
    </format>
    <format dxfId="1103">
      <pivotArea dataOnly="0" labelOnly="1" outline="0" fieldPosition="0">
        <references count="2">
          <reference field="4" count="1" selected="0">
            <x v="18"/>
          </reference>
          <reference field="5" count="1">
            <x v="12"/>
          </reference>
        </references>
      </pivotArea>
    </format>
    <format dxfId="1102">
      <pivotArea dataOnly="0" labelOnly="1" outline="0" fieldPosition="0">
        <references count="2">
          <reference field="4" count="1" selected="0">
            <x v="19"/>
          </reference>
          <reference field="5" count="1">
            <x v="13"/>
          </reference>
        </references>
      </pivotArea>
    </format>
    <format dxfId="1101">
      <pivotArea dataOnly="0" labelOnly="1" outline="0" fieldPosition="0">
        <references count="2">
          <reference field="4" count="1" selected="0">
            <x v="20"/>
          </reference>
          <reference field="5" count="1">
            <x v="92"/>
          </reference>
        </references>
      </pivotArea>
    </format>
    <format dxfId="1100">
      <pivotArea dataOnly="0" labelOnly="1" outline="0" fieldPosition="0">
        <references count="2">
          <reference field="4" count="1" selected="0">
            <x v="21"/>
          </reference>
          <reference field="5" count="1">
            <x v="91"/>
          </reference>
        </references>
      </pivotArea>
    </format>
    <format dxfId="1099">
      <pivotArea dataOnly="0" labelOnly="1" outline="0" fieldPosition="0">
        <references count="2">
          <reference field="4" count="1" selected="0">
            <x v="22"/>
          </reference>
          <reference field="5" count="1">
            <x v="81"/>
          </reference>
        </references>
      </pivotArea>
    </format>
    <format dxfId="1098">
      <pivotArea dataOnly="0" labelOnly="1" outline="0" fieldPosition="0">
        <references count="2">
          <reference field="4" count="1" selected="0">
            <x v="23"/>
          </reference>
          <reference field="5" count="1">
            <x v="19"/>
          </reference>
        </references>
      </pivotArea>
    </format>
    <format dxfId="1097">
      <pivotArea dataOnly="0" labelOnly="1" outline="0" fieldPosition="0">
        <references count="2">
          <reference field="4" count="1" selected="0">
            <x v="24"/>
          </reference>
          <reference field="5" count="1">
            <x v="2"/>
          </reference>
        </references>
      </pivotArea>
    </format>
    <format dxfId="1096">
      <pivotArea dataOnly="0" labelOnly="1" outline="0" fieldPosition="0">
        <references count="2">
          <reference field="4" count="1" selected="0">
            <x v="25"/>
          </reference>
          <reference field="5" count="1">
            <x v="76"/>
          </reference>
        </references>
      </pivotArea>
    </format>
    <format dxfId="1095">
      <pivotArea dataOnly="0" labelOnly="1" outline="0" fieldPosition="0">
        <references count="2">
          <reference field="4" count="1" selected="0">
            <x v="26"/>
          </reference>
          <reference field="5" count="1">
            <x v="75"/>
          </reference>
        </references>
      </pivotArea>
    </format>
    <format dxfId="1094">
      <pivotArea dataOnly="0" labelOnly="1" outline="0" fieldPosition="0">
        <references count="2">
          <reference field="4" count="1" selected="0">
            <x v="27"/>
          </reference>
          <reference field="5" count="1">
            <x v="72"/>
          </reference>
        </references>
      </pivotArea>
    </format>
    <format dxfId="1093">
      <pivotArea dataOnly="0" labelOnly="1" outline="0" fieldPosition="0">
        <references count="2">
          <reference field="4" count="1" selected="0">
            <x v="28"/>
          </reference>
          <reference field="5" count="1">
            <x v="74"/>
          </reference>
        </references>
      </pivotArea>
    </format>
    <format dxfId="1092">
      <pivotArea dataOnly="0" labelOnly="1" outline="0" fieldPosition="0">
        <references count="2">
          <reference field="4" count="1" selected="0">
            <x v="29"/>
          </reference>
          <reference field="5" count="1">
            <x v="32"/>
          </reference>
        </references>
      </pivotArea>
    </format>
    <format dxfId="1091">
      <pivotArea dataOnly="0" labelOnly="1" outline="0" fieldPosition="0">
        <references count="2">
          <reference field="4" count="1" selected="0">
            <x v="30"/>
          </reference>
          <reference field="5" count="1">
            <x v="99"/>
          </reference>
        </references>
      </pivotArea>
    </format>
    <format dxfId="1090">
      <pivotArea dataOnly="0" labelOnly="1" outline="0" fieldPosition="0">
        <references count="2">
          <reference field="4" count="1" selected="0">
            <x v="32"/>
          </reference>
          <reference field="5" count="1">
            <x v="57"/>
          </reference>
        </references>
      </pivotArea>
    </format>
    <format dxfId="1089">
      <pivotArea dataOnly="0" labelOnly="1" outline="0" fieldPosition="0">
        <references count="2">
          <reference field="4" count="1" selected="0">
            <x v="34"/>
          </reference>
          <reference field="5" count="1">
            <x v="58"/>
          </reference>
        </references>
      </pivotArea>
    </format>
    <format dxfId="1088">
      <pivotArea dataOnly="0" labelOnly="1" outline="0" fieldPosition="0">
        <references count="2">
          <reference field="4" count="1" selected="0">
            <x v="35"/>
          </reference>
          <reference field="5" count="1">
            <x v="5"/>
          </reference>
        </references>
      </pivotArea>
    </format>
    <format dxfId="1087">
      <pivotArea dataOnly="0" labelOnly="1" outline="0" fieldPosition="0">
        <references count="2">
          <reference field="4" count="1" selected="0">
            <x v="37"/>
          </reference>
          <reference field="5" count="1">
            <x v="4"/>
          </reference>
        </references>
      </pivotArea>
    </format>
    <format dxfId="1086">
      <pivotArea dataOnly="0" labelOnly="1" outline="0" fieldPosition="0">
        <references count="2">
          <reference field="4" count="1" selected="0">
            <x v="38"/>
          </reference>
          <reference field="5" count="1">
            <x v="52"/>
          </reference>
        </references>
      </pivotArea>
    </format>
    <format dxfId="1085">
      <pivotArea dataOnly="0" labelOnly="1" outline="0" fieldPosition="0">
        <references count="2">
          <reference field="4" count="1" selected="0">
            <x v="39"/>
          </reference>
          <reference field="5" count="1">
            <x v="38"/>
          </reference>
        </references>
      </pivotArea>
    </format>
    <format dxfId="1084">
      <pivotArea dataOnly="0" labelOnly="1" outline="0" fieldPosition="0">
        <references count="2">
          <reference field="4" count="1" selected="0">
            <x v="40"/>
          </reference>
          <reference field="5" count="1">
            <x v="78"/>
          </reference>
        </references>
      </pivotArea>
    </format>
    <format dxfId="1083">
      <pivotArea dataOnly="0" labelOnly="1" outline="0" fieldPosition="0">
        <references count="2">
          <reference field="4" count="1" selected="0">
            <x v="41"/>
          </reference>
          <reference field="5" count="1">
            <x v="79"/>
          </reference>
        </references>
      </pivotArea>
    </format>
    <format dxfId="1082">
      <pivotArea dataOnly="0" labelOnly="1" outline="0" fieldPosition="0">
        <references count="2">
          <reference field="4" count="1" selected="0">
            <x v="42"/>
          </reference>
          <reference field="5" count="1">
            <x v="80"/>
          </reference>
        </references>
      </pivotArea>
    </format>
    <format dxfId="1081">
      <pivotArea dataOnly="0" labelOnly="1" outline="0" fieldPosition="0">
        <references count="2">
          <reference field="4" count="1" selected="0">
            <x v="43"/>
          </reference>
          <reference field="5" count="1">
            <x v="77"/>
          </reference>
        </references>
      </pivotArea>
    </format>
    <format dxfId="1080">
      <pivotArea dataOnly="0" labelOnly="1" outline="0" fieldPosition="0">
        <references count="2">
          <reference field="4" count="1" selected="0">
            <x v="44"/>
          </reference>
          <reference field="5" count="1">
            <x v="48"/>
          </reference>
        </references>
      </pivotArea>
    </format>
    <format dxfId="1079">
      <pivotArea dataOnly="0" labelOnly="1" outline="0" fieldPosition="0">
        <references count="2">
          <reference field="4" count="1" selected="0">
            <x v="45"/>
          </reference>
          <reference field="5" count="1">
            <x v="45"/>
          </reference>
        </references>
      </pivotArea>
    </format>
    <format dxfId="1078">
      <pivotArea dataOnly="0" labelOnly="1" outline="0" fieldPosition="0">
        <references count="2">
          <reference field="4" count="1" selected="0">
            <x v="46"/>
          </reference>
          <reference field="5" count="1">
            <x v="47"/>
          </reference>
        </references>
      </pivotArea>
    </format>
    <format dxfId="1077">
      <pivotArea dataOnly="0" labelOnly="1" outline="0" fieldPosition="0">
        <references count="2">
          <reference field="4" count="1" selected="0">
            <x v="47"/>
          </reference>
          <reference field="5" count="1">
            <x v="46"/>
          </reference>
        </references>
      </pivotArea>
    </format>
    <format dxfId="1076">
      <pivotArea dataOnly="0" labelOnly="1" outline="0" fieldPosition="0">
        <references count="2">
          <reference field="4" count="1" selected="0">
            <x v="48"/>
          </reference>
          <reference field="5" count="1">
            <x v="44"/>
          </reference>
        </references>
      </pivotArea>
    </format>
    <format dxfId="1075">
      <pivotArea dataOnly="0" labelOnly="1" outline="0" fieldPosition="0">
        <references count="2">
          <reference field="4" count="1" selected="0">
            <x v="49"/>
          </reference>
          <reference field="5" count="1">
            <x v="41"/>
          </reference>
        </references>
      </pivotArea>
    </format>
    <format dxfId="1074">
      <pivotArea dataOnly="0" labelOnly="1" outline="0" fieldPosition="0">
        <references count="2">
          <reference field="4" count="1" selected="0">
            <x v="50"/>
          </reference>
          <reference field="5" count="1">
            <x v="42"/>
          </reference>
        </references>
      </pivotArea>
    </format>
    <format dxfId="1073">
      <pivotArea dataOnly="0" labelOnly="1" outline="0" fieldPosition="0">
        <references count="2">
          <reference field="4" count="1" selected="0">
            <x v="51"/>
          </reference>
          <reference field="5" count="1">
            <x v="43"/>
          </reference>
        </references>
      </pivotArea>
    </format>
    <format dxfId="1072">
      <pivotArea dataOnly="0" labelOnly="1" outline="0" fieldPosition="0">
        <references count="2">
          <reference field="4" count="1" selected="0">
            <x v="52"/>
          </reference>
          <reference field="5" count="1">
            <x v="86"/>
          </reference>
        </references>
      </pivotArea>
    </format>
    <format dxfId="1071">
      <pivotArea dataOnly="0" labelOnly="1" outline="0" fieldPosition="0">
        <references count="2">
          <reference field="4" count="1" selected="0">
            <x v="53"/>
          </reference>
          <reference field="5" count="1">
            <x v="8"/>
          </reference>
        </references>
      </pivotArea>
    </format>
    <format dxfId="1070">
      <pivotArea dataOnly="0" labelOnly="1" outline="0" fieldPosition="0">
        <references count="2">
          <reference field="4" count="1" selected="0">
            <x v="54"/>
          </reference>
          <reference field="5" count="1">
            <x v="27"/>
          </reference>
        </references>
      </pivotArea>
    </format>
    <format dxfId="1069">
      <pivotArea dataOnly="0" labelOnly="1" outline="0" fieldPosition="0">
        <references count="2">
          <reference field="4" count="1" selected="0">
            <x v="55"/>
          </reference>
          <reference field="5" count="1">
            <x v="36"/>
          </reference>
        </references>
      </pivotArea>
    </format>
    <format dxfId="1068">
      <pivotArea dataOnly="0" labelOnly="1" outline="0" fieldPosition="0">
        <references count="2">
          <reference field="4" count="1" selected="0">
            <x v="56"/>
          </reference>
          <reference field="5" count="1">
            <x v="39"/>
          </reference>
        </references>
      </pivotArea>
    </format>
    <format dxfId="1067">
      <pivotArea dataOnly="0" labelOnly="1" outline="0" fieldPosition="0">
        <references count="2">
          <reference field="4" count="1" selected="0">
            <x v="57"/>
          </reference>
          <reference field="5" count="1">
            <x v="25"/>
          </reference>
        </references>
      </pivotArea>
    </format>
    <format dxfId="1066">
      <pivotArea dataOnly="0" labelOnly="1" outline="0" fieldPosition="0">
        <references count="2">
          <reference field="4" count="1" selected="0">
            <x v="58"/>
          </reference>
          <reference field="5" count="1">
            <x v="26"/>
          </reference>
        </references>
      </pivotArea>
    </format>
    <format dxfId="1065">
      <pivotArea dataOnly="0" labelOnly="1" outline="0" fieldPosition="0">
        <references count="2">
          <reference field="4" count="1" selected="0">
            <x v="59"/>
          </reference>
          <reference field="5" count="1">
            <x v="87"/>
          </reference>
        </references>
      </pivotArea>
    </format>
    <format dxfId="1064">
      <pivotArea dataOnly="0" labelOnly="1" outline="0" fieldPosition="0">
        <references count="2">
          <reference field="4" count="1" selected="0">
            <x v="60"/>
          </reference>
          <reference field="5" count="1">
            <x v="83"/>
          </reference>
        </references>
      </pivotArea>
    </format>
    <format dxfId="1063">
      <pivotArea dataOnly="0" labelOnly="1" outline="0" fieldPosition="0">
        <references count="2">
          <reference field="4" count="1" selected="0">
            <x v="61"/>
          </reference>
          <reference field="5" count="1">
            <x v="85"/>
          </reference>
        </references>
      </pivotArea>
    </format>
    <format dxfId="1062">
      <pivotArea dataOnly="0" labelOnly="1" outline="0" fieldPosition="0">
        <references count="2">
          <reference field="4" count="1" selected="0">
            <x v="62"/>
          </reference>
          <reference field="5" count="1">
            <x v="54"/>
          </reference>
        </references>
      </pivotArea>
    </format>
    <format dxfId="1061">
      <pivotArea dataOnly="0" labelOnly="1" outline="0" fieldPosition="0">
        <references count="2">
          <reference field="4" count="1" selected="0">
            <x v="63"/>
          </reference>
          <reference field="5" count="1">
            <x v="33"/>
          </reference>
        </references>
      </pivotArea>
    </format>
    <format dxfId="1060">
      <pivotArea dataOnly="0" labelOnly="1" outline="0" fieldPosition="0">
        <references count="2">
          <reference field="4" count="1" selected="0">
            <x v="65"/>
          </reference>
          <reference field="5" count="1">
            <x v="82"/>
          </reference>
        </references>
      </pivotArea>
    </format>
    <format dxfId="1059">
      <pivotArea dataOnly="0" labelOnly="1" outline="0" fieldPosition="0">
        <references count="2">
          <reference field="4" count="1" selected="0">
            <x v="66"/>
          </reference>
          <reference field="5" count="1">
            <x v="84"/>
          </reference>
        </references>
      </pivotArea>
    </format>
    <format dxfId="1058">
      <pivotArea dataOnly="0" labelOnly="1" outline="0" fieldPosition="0">
        <references count="2">
          <reference field="4" count="1" selected="0">
            <x v="67"/>
          </reference>
          <reference field="5" count="1">
            <x v="3"/>
          </reference>
        </references>
      </pivotArea>
    </format>
    <format dxfId="1057">
      <pivotArea dataOnly="0" labelOnly="1" outline="0" fieldPosition="0">
        <references count="2">
          <reference field="4" count="1" selected="0">
            <x v="68"/>
          </reference>
          <reference field="5" count="1">
            <x v="65"/>
          </reference>
        </references>
      </pivotArea>
    </format>
    <format dxfId="1056">
      <pivotArea dataOnly="0" labelOnly="1" outline="0" fieldPosition="0">
        <references count="2">
          <reference field="4" count="1" selected="0">
            <x v="69"/>
          </reference>
          <reference field="5" count="1">
            <x v="0"/>
          </reference>
        </references>
      </pivotArea>
    </format>
    <format dxfId="1055">
      <pivotArea dataOnly="0" labelOnly="1" outline="0" fieldPosition="0">
        <references count="2">
          <reference field="4" count="1" selected="0">
            <x v="70"/>
          </reference>
          <reference field="5" count="1">
            <x v="61"/>
          </reference>
        </references>
      </pivotArea>
    </format>
    <format dxfId="1054">
      <pivotArea dataOnly="0" labelOnly="1" outline="0" fieldPosition="0">
        <references count="2">
          <reference field="4" count="1" selected="0">
            <x v="72"/>
          </reference>
          <reference field="5" count="1">
            <x v="56"/>
          </reference>
        </references>
      </pivotArea>
    </format>
    <format dxfId="1053">
      <pivotArea dataOnly="0" labelOnly="1" outline="0" fieldPosition="0">
        <references count="2">
          <reference field="4" count="1" selected="0">
            <x v="73"/>
          </reference>
          <reference field="5" count="1">
            <x v="37"/>
          </reference>
        </references>
      </pivotArea>
    </format>
    <format dxfId="1052">
      <pivotArea dataOnly="0" labelOnly="1" outline="0" fieldPosition="0">
        <references count="2">
          <reference field="4" count="1" selected="0">
            <x v="74"/>
          </reference>
          <reference field="5" count="1">
            <x v="66"/>
          </reference>
        </references>
      </pivotArea>
    </format>
    <format dxfId="1051">
      <pivotArea dataOnly="0" labelOnly="1" outline="0" fieldPosition="0">
        <references count="2">
          <reference field="4" count="1" selected="0">
            <x v="75"/>
          </reference>
          <reference field="5" count="1">
            <x v="40"/>
          </reference>
        </references>
      </pivotArea>
    </format>
    <format dxfId="1050">
      <pivotArea dataOnly="0" labelOnly="1" outline="0" fieldPosition="0">
        <references count="2">
          <reference field="4" count="1" selected="0">
            <x v="76"/>
          </reference>
          <reference field="5" count="1">
            <x v="31"/>
          </reference>
        </references>
      </pivotArea>
    </format>
    <format dxfId="1049">
      <pivotArea dataOnly="0" labelOnly="1" outline="0" fieldPosition="0">
        <references count="2">
          <reference field="4" count="1" selected="0">
            <x v="77"/>
          </reference>
          <reference field="5" count="1">
            <x v="67"/>
          </reference>
        </references>
      </pivotArea>
    </format>
    <format dxfId="1048">
      <pivotArea dataOnly="0" labelOnly="1" outline="0" fieldPosition="0">
        <references count="2">
          <reference field="4" count="1" selected="0">
            <x v="78"/>
          </reference>
          <reference field="5" count="1">
            <x v="29"/>
          </reference>
        </references>
      </pivotArea>
    </format>
    <format dxfId="1047">
      <pivotArea dataOnly="0" labelOnly="1" outline="0" fieldPosition="0">
        <references count="2">
          <reference field="4" count="1" selected="0">
            <x v="79"/>
          </reference>
          <reference field="5" count="1">
            <x v="28"/>
          </reference>
        </references>
      </pivotArea>
    </format>
    <format dxfId="1046">
      <pivotArea dataOnly="0" labelOnly="1" outline="0" fieldPosition="0">
        <references count="2">
          <reference field="4" count="1" selected="0">
            <x v="80"/>
          </reference>
          <reference field="5" count="1">
            <x v="68"/>
          </reference>
        </references>
      </pivotArea>
    </format>
    <format dxfId="1045">
      <pivotArea dataOnly="0" labelOnly="1" outline="0" fieldPosition="0">
        <references count="2">
          <reference field="4" count="1" selected="0">
            <x v="81"/>
          </reference>
          <reference field="5" count="1">
            <x v="60"/>
          </reference>
        </references>
      </pivotArea>
    </format>
    <format dxfId="1044">
      <pivotArea dataOnly="0" labelOnly="1" outline="0" fieldPosition="0">
        <references count="2">
          <reference field="4" count="1" selected="0">
            <x v="83"/>
          </reference>
          <reference field="5" count="1">
            <x v="98"/>
          </reference>
        </references>
      </pivotArea>
    </format>
    <format dxfId="1043">
      <pivotArea dataOnly="0" labelOnly="1" outline="0" fieldPosition="0">
        <references count="2">
          <reference field="4" count="1" selected="0">
            <x v="84"/>
          </reference>
          <reference field="5" count="1">
            <x v="95"/>
          </reference>
        </references>
      </pivotArea>
    </format>
    <format dxfId="1042">
      <pivotArea dataOnly="0" labelOnly="1" outline="0" fieldPosition="0">
        <references count="2">
          <reference field="4" count="1" selected="0">
            <x v="85"/>
          </reference>
          <reference field="5" count="1">
            <x v="97"/>
          </reference>
        </references>
      </pivotArea>
    </format>
    <format dxfId="1041">
      <pivotArea dataOnly="0" labelOnly="1" outline="0" fieldPosition="0">
        <references count="2">
          <reference field="4" count="1" selected="0">
            <x v="86"/>
          </reference>
          <reference field="5" count="1">
            <x v="96"/>
          </reference>
        </references>
      </pivotArea>
    </format>
    <format dxfId="1040">
      <pivotArea dataOnly="0" labelOnly="1" outline="0" fieldPosition="0">
        <references count="2">
          <reference field="4" count="1" selected="0">
            <x v="87"/>
          </reference>
          <reference field="5" count="1">
            <x v="64"/>
          </reference>
        </references>
      </pivotArea>
    </format>
    <format dxfId="1039">
      <pivotArea dataOnly="0" labelOnly="1" outline="0" fieldPosition="0">
        <references count="2">
          <reference field="4" count="1" selected="0">
            <x v="89"/>
          </reference>
          <reference field="5" count="1">
            <x v="1"/>
          </reference>
        </references>
      </pivotArea>
    </format>
    <format dxfId="1038">
      <pivotArea dataOnly="0" labelOnly="1" outline="0" fieldPosition="0">
        <references count="2">
          <reference field="4" count="1" selected="0">
            <x v="90"/>
          </reference>
          <reference field="5" count="1">
            <x v="71"/>
          </reference>
        </references>
      </pivotArea>
    </format>
    <format dxfId="1037">
      <pivotArea dataOnly="0" labelOnly="1" outline="0" fieldPosition="0">
        <references count="2">
          <reference field="4" count="1" selected="0">
            <x v="91"/>
          </reference>
          <reference field="5" count="1">
            <x v="69"/>
          </reference>
        </references>
      </pivotArea>
    </format>
    <format dxfId="1036">
      <pivotArea dataOnly="0" labelOnly="1" outline="0" fieldPosition="0">
        <references count="2">
          <reference field="4" count="1" selected="0">
            <x v="92"/>
          </reference>
          <reference field="5" count="1">
            <x v="70"/>
          </reference>
        </references>
      </pivotArea>
    </format>
    <format dxfId="1035">
      <pivotArea dataOnly="0" labelOnly="1" outline="0" fieldPosition="0">
        <references count="2">
          <reference field="4" count="1" selected="0">
            <x v="93"/>
          </reference>
          <reference field="5" count="1">
            <x v="6"/>
          </reference>
        </references>
      </pivotArea>
    </format>
    <format dxfId="1034">
      <pivotArea dataOnly="0" labelOnly="1" outline="0" fieldPosition="0">
        <references count="2">
          <reference field="4" count="1" selected="0">
            <x v="94"/>
          </reference>
          <reference field="5" count="1">
            <x v="94"/>
          </reference>
        </references>
      </pivotArea>
    </format>
    <format dxfId="1033">
      <pivotArea dataOnly="0" labelOnly="1" outline="0" fieldPosition="0">
        <references count="2">
          <reference field="4" count="1" selected="0">
            <x v="95"/>
          </reference>
          <reference field="5" count="1">
            <x v="93"/>
          </reference>
        </references>
      </pivotArea>
    </format>
    <format dxfId="1032">
      <pivotArea dataOnly="0" labelOnly="1" outline="0" fieldPosition="0">
        <references count="2">
          <reference field="4" count="1" selected="0">
            <x v="96"/>
          </reference>
          <reference field="5" count="1">
            <x v="50"/>
          </reference>
        </references>
      </pivotArea>
    </format>
    <format dxfId="1031">
      <pivotArea dataOnly="0" labelOnly="1" outline="0" fieldPosition="0">
        <references count="2">
          <reference field="4" count="1" selected="0">
            <x v="97"/>
          </reference>
          <reference field="5" count="1">
            <x v="24"/>
          </reference>
        </references>
      </pivotArea>
    </format>
    <format dxfId="1030">
      <pivotArea dataOnly="0" labelOnly="1" outline="0" fieldPosition="0">
        <references count="2">
          <reference field="4" count="1" selected="0">
            <x v="98"/>
          </reference>
          <reference field="5" count="1">
            <x v="17"/>
          </reference>
        </references>
      </pivotArea>
    </format>
    <format dxfId="1029">
      <pivotArea dataOnly="0" labelOnly="1" outline="0" fieldPosition="0">
        <references count="2">
          <reference field="4" count="1" selected="0">
            <x v="99"/>
          </reference>
          <reference field="5" count="1">
            <x v="53"/>
          </reference>
        </references>
      </pivotArea>
    </format>
    <format dxfId="1028">
      <pivotArea dataOnly="0" labelOnly="1" outline="0" fieldPosition="0">
        <references count="2">
          <reference field="4" count="1" selected="0">
            <x v="100"/>
          </reference>
          <reference field="5" count="1">
            <x v="22"/>
          </reference>
        </references>
      </pivotArea>
    </format>
    <format dxfId="1027">
      <pivotArea dataOnly="0" labelOnly="1" outline="0" fieldPosition="0">
        <references count="2">
          <reference field="4" count="1" selected="0">
            <x v="102"/>
          </reference>
          <reference field="5" count="1">
            <x v="88"/>
          </reference>
        </references>
      </pivotArea>
    </format>
    <format dxfId="1026">
      <pivotArea dataOnly="0" labelOnly="1" outline="0" fieldPosition="0">
        <references count="2">
          <reference field="4" count="1" selected="0">
            <x v="103"/>
          </reference>
          <reference field="5" count="1">
            <x v="20"/>
          </reference>
        </references>
      </pivotArea>
    </format>
    <format dxfId="1025">
      <pivotArea dataOnly="0" labelOnly="1" outline="0" fieldPosition="0">
        <references count="2">
          <reference field="4" count="1" selected="0">
            <x v="104"/>
          </reference>
          <reference field="5" count="1">
            <x v="21"/>
          </reference>
        </references>
      </pivotArea>
    </format>
    <format dxfId="1024">
      <pivotArea dataOnly="0" labelOnly="1" outline="0" fieldPosition="0">
        <references count="2">
          <reference field="4" count="1" selected="0">
            <x v="105"/>
          </reference>
          <reference field="5" count="1">
            <x v="49"/>
          </reference>
        </references>
      </pivotArea>
    </format>
    <format dxfId="1023">
      <pivotArea dataOnly="0" labelOnly="1" outline="0" fieldPosition="0">
        <references count="2">
          <reference field="4" count="1" selected="0">
            <x v="107"/>
          </reference>
          <reference field="5" count="1">
            <x v="23"/>
          </reference>
        </references>
      </pivotArea>
    </format>
    <format dxfId="1022">
      <pivotArea dataOnly="0" labelOnly="1" outline="0" fieldPosition="0">
        <references count="2">
          <reference field="4" count="1" selected="0">
            <x v="108"/>
          </reference>
          <reference field="5" count="1">
            <x v="16"/>
          </reference>
        </references>
      </pivotArea>
    </format>
    <format dxfId="1021">
      <pivotArea dataOnly="0" labelOnly="1" outline="0" fieldPosition="0">
        <references count="2">
          <reference field="4" count="1" selected="0">
            <x v="109"/>
          </reference>
          <reference field="5" count="1">
            <x v="51"/>
          </reference>
        </references>
      </pivotArea>
    </format>
    <format dxfId="1020">
      <pivotArea outline="0" collapsedLevelsAreSubtotals="1" fieldPosition="0">
        <references count="1">
          <reference field="4" count="3" selected="0">
            <x v="64"/>
            <x v="101"/>
            <x v="109"/>
          </reference>
        </references>
      </pivotArea>
    </format>
    <format dxfId="1019">
      <pivotArea dataOnly="0" labelOnly="1" outline="0" fieldPosition="0">
        <references count="1">
          <reference field="4" count="3">
            <x v="64"/>
            <x v="101"/>
            <x v="109"/>
          </reference>
        </references>
      </pivotArea>
    </format>
    <format dxfId="1018">
      <pivotArea dataOnly="0" labelOnly="1" outline="0" fieldPosition="0">
        <references count="2">
          <reference field="4" count="1" selected="0">
            <x v="109"/>
          </reference>
          <reference field="5" count="1">
            <x v="51"/>
          </reference>
        </references>
      </pivotArea>
    </format>
    <format dxfId="1017">
      <pivotArea dataOnly="0" labelOnly="1" outline="0" fieldPosition="0">
        <references count="2">
          <reference field="4" count="1" selected="0">
            <x v="64"/>
          </reference>
          <reference field="5" count="1">
            <x v="100"/>
          </reference>
        </references>
      </pivotArea>
    </format>
    <format dxfId="1016">
      <pivotArea dataOnly="0" labelOnly="1" outline="0" fieldPosition="0">
        <references count="2">
          <reference field="4" count="1" selected="0">
            <x v="101"/>
          </reference>
          <reference field="5" count="1">
            <x v="101"/>
          </reference>
        </references>
      </pivotArea>
    </format>
    <format dxfId="1015">
      <pivotArea dataOnly="0" labelOnly="1" outline="0" fieldPosition="0">
        <references count="1">
          <reference field="4294967294" count="1">
            <x v="2"/>
          </reference>
        </references>
      </pivotArea>
    </format>
    <format dxfId="1014">
      <pivotArea dataOnly="0" labelOnly="1" outline="0" fieldPosition="0">
        <references count="1">
          <reference field="4294967294" count="1">
            <x v="2"/>
          </reference>
        </references>
      </pivotArea>
    </format>
    <format dxfId="1013">
      <pivotArea dataOnly="0" labelOnly="1" outline="0" fieldPosition="0">
        <references count="1">
          <reference field="4294967294" count="1">
            <x v="1"/>
          </reference>
        </references>
      </pivotArea>
    </format>
    <format dxfId="1012">
      <pivotArea dataOnly="0" labelOnly="1" outline="0" fieldPosition="0">
        <references count="1">
          <reference field="4294967294" count="1">
            <x v="0"/>
          </reference>
        </references>
      </pivotArea>
    </format>
    <format dxfId="1011">
      <pivotArea outline="0" collapsedLevelsAreSubtotals="1" fieldPosition="0">
        <references count="1">
          <reference field="4" count="7" selected="0">
            <x v="1"/>
            <x v="31"/>
            <x v="33"/>
            <x v="64"/>
            <x v="88"/>
            <x v="101"/>
            <x v="109"/>
          </reference>
        </references>
      </pivotArea>
    </format>
    <format dxfId="1010">
      <pivotArea outline="0" collapsedLevelsAreSubtotals="1" fieldPosition="0">
        <references count="2">
          <reference field="4" count="19" selected="0">
            <x v="1"/>
            <x v="2"/>
            <x v="3"/>
            <x v="4"/>
            <x v="5"/>
            <x v="6"/>
            <x v="7"/>
            <x v="8"/>
            <x v="9"/>
            <x v="10"/>
            <x v="11"/>
            <x v="12"/>
            <x v="13"/>
            <x v="14"/>
            <x v="15"/>
            <x v="16"/>
            <x v="17"/>
            <x v="18"/>
            <x v="19"/>
          </reference>
          <reference field="5" count="19" selected="0">
            <x v="7"/>
            <x v="9"/>
            <x v="10"/>
            <x v="11"/>
            <x v="12"/>
            <x v="13"/>
            <x v="14"/>
            <x v="15"/>
            <x v="18"/>
            <x v="30"/>
            <x v="34"/>
            <x v="35"/>
            <x v="55"/>
            <x v="59"/>
            <x v="62"/>
            <x v="63"/>
            <x v="73"/>
            <x v="89"/>
            <x v="102"/>
          </reference>
        </references>
      </pivotArea>
    </format>
    <format dxfId="1009">
      <pivotArea dataOnly="0" labelOnly="1" outline="0" fieldPosition="0">
        <references count="1">
          <reference field="4" count="19">
            <x v="1"/>
            <x v="2"/>
            <x v="3"/>
            <x v="4"/>
            <x v="5"/>
            <x v="6"/>
            <x v="7"/>
            <x v="8"/>
            <x v="9"/>
            <x v="10"/>
            <x v="11"/>
            <x v="12"/>
            <x v="13"/>
            <x v="14"/>
            <x v="15"/>
            <x v="16"/>
            <x v="17"/>
            <x v="18"/>
            <x v="19"/>
          </reference>
        </references>
      </pivotArea>
    </format>
    <format dxfId="1008">
      <pivotArea dataOnly="0" labelOnly="1" outline="0" fieldPosition="0">
        <references count="2">
          <reference field="4" count="1" selected="0">
            <x v="1"/>
          </reference>
          <reference field="5" count="1">
            <x v="102"/>
          </reference>
        </references>
      </pivotArea>
    </format>
    <format dxfId="1007">
      <pivotArea dataOnly="0" labelOnly="1" outline="0" fieldPosition="0">
        <references count="2">
          <reference field="4" count="1" selected="0">
            <x v="2"/>
          </reference>
          <reference field="5" count="1">
            <x v="18"/>
          </reference>
        </references>
      </pivotArea>
    </format>
    <format dxfId="1006">
      <pivotArea dataOnly="0" labelOnly="1" outline="0" fieldPosition="0">
        <references count="2">
          <reference field="4" count="1" selected="0">
            <x v="3"/>
          </reference>
          <reference field="5" count="1">
            <x v="59"/>
          </reference>
        </references>
      </pivotArea>
    </format>
    <format dxfId="1005">
      <pivotArea dataOnly="0" labelOnly="1" outline="0" fieldPosition="0">
        <references count="2">
          <reference field="4" count="1" selected="0">
            <x v="4"/>
          </reference>
          <reference field="5" count="1">
            <x v="35"/>
          </reference>
        </references>
      </pivotArea>
    </format>
    <format dxfId="1004">
      <pivotArea dataOnly="0" labelOnly="1" outline="0" fieldPosition="0">
        <references count="2">
          <reference field="4" count="1" selected="0">
            <x v="5"/>
          </reference>
          <reference field="5" count="1">
            <x v="89"/>
          </reference>
        </references>
      </pivotArea>
    </format>
    <format dxfId="1003">
      <pivotArea dataOnly="0" labelOnly="1" outline="0" fieldPosition="0">
        <references count="2">
          <reference field="4" count="1" selected="0">
            <x v="6"/>
          </reference>
          <reference field="5" count="1">
            <x v="62"/>
          </reference>
        </references>
      </pivotArea>
    </format>
    <format dxfId="1002">
      <pivotArea dataOnly="0" labelOnly="1" outline="0" fieldPosition="0">
        <references count="2">
          <reference field="4" count="1" selected="0">
            <x v="7"/>
          </reference>
          <reference field="5" count="1">
            <x v="73"/>
          </reference>
        </references>
      </pivotArea>
    </format>
    <format dxfId="1001">
      <pivotArea dataOnly="0" labelOnly="1" outline="0" fieldPosition="0">
        <references count="2">
          <reference field="4" count="1" selected="0">
            <x v="8"/>
          </reference>
          <reference field="5" count="1">
            <x v="10"/>
          </reference>
        </references>
      </pivotArea>
    </format>
    <format dxfId="1000">
      <pivotArea dataOnly="0" labelOnly="1" outline="0" fieldPosition="0">
        <references count="2">
          <reference field="4" count="1" selected="0">
            <x v="9"/>
          </reference>
          <reference field="5" count="1">
            <x v="55"/>
          </reference>
        </references>
      </pivotArea>
    </format>
    <format dxfId="999">
      <pivotArea dataOnly="0" labelOnly="1" outline="0" fieldPosition="0">
        <references count="2">
          <reference field="4" count="1" selected="0">
            <x v="10"/>
          </reference>
          <reference field="5" count="1">
            <x v="63"/>
          </reference>
        </references>
      </pivotArea>
    </format>
    <format dxfId="998">
      <pivotArea dataOnly="0" labelOnly="1" outline="0" fieldPosition="0">
        <references count="2">
          <reference field="4" count="1" selected="0">
            <x v="11"/>
          </reference>
          <reference field="5" count="1">
            <x v="11"/>
          </reference>
        </references>
      </pivotArea>
    </format>
    <format dxfId="997">
      <pivotArea dataOnly="0" labelOnly="1" outline="0" fieldPosition="0">
        <references count="2">
          <reference field="4" count="1" selected="0">
            <x v="12"/>
          </reference>
          <reference field="5" count="1">
            <x v="34"/>
          </reference>
        </references>
      </pivotArea>
    </format>
    <format dxfId="996">
      <pivotArea dataOnly="0" labelOnly="1" outline="0" fieldPosition="0">
        <references count="2">
          <reference field="4" count="1" selected="0">
            <x v="13"/>
          </reference>
          <reference field="5" count="1">
            <x v="7"/>
          </reference>
        </references>
      </pivotArea>
    </format>
    <format dxfId="995">
      <pivotArea dataOnly="0" labelOnly="1" outline="0" fieldPosition="0">
        <references count="2">
          <reference field="4" count="1" selected="0">
            <x v="14"/>
          </reference>
          <reference field="5" count="1">
            <x v="9"/>
          </reference>
        </references>
      </pivotArea>
    </format>
    <format dxfId="994">
      <pivotArea dataOnly="0" labelOnly="1" outline="0" fieldPosition="0">
        <references count="2">
          <reference field="4" count="1" selected="0">
            <x v="15"/>
          </reference>
          <reference field="5" count="1">
            <x v="15"/>
          </reference>
        </references>
      </pivotArea>
    </format>
    <format dxfId="993">
      <pivotArea dataOnly="0" labelOnly="1" outline="0" fieldPosition="0">
        <references count="2">
          <reference field="4" count="1" selected="0">
            <x v="16"/>
          </reference>
          <reference field="5" count="1">
            <x v="30"/>
          </reference>
        </references>
      </pivotArea>
    </format>
    <format dxfId="992">
      <pivotArea dataOnly="0" labelOnly="1" outline="0" fieldPosition="0">
        <references count="2">
          <reference field="4" count="1" selected="0">
            <x v="17"/>
          </reference>
          <reference field="5" count="1">
            <x v="14"/>
          </reference>
        </references>
      </pivotArea>
    </format>
    <format dxfId="991">
      <pivotArea dataOnly="0" labelOnly="1" outline="0" fieldPosition="0">
        <references count="2">
          <reference field="4" count="1" selected="0">
            <x v="18"/>
          </reference>
          <reference field="5" count="1">
            <x v="12"/>
          </reference>
        </references>
      </pivotArea>
    </format>
    <format dxfId="990">
      <pivotArea dataOnly="0" labelOnly="1" outline="0" fieldPosition="0">
        <references count="2">
          <reference field="4" count="1" selected="0">
            <x v="19"/>
          </reference>
          <reference field="5" count="1">
            <x v="13"/>
          </reference>
        </references>
      </pivotArea>
    </format>
    <format dxfId="989">
      <pivotArea outline="0" collapsedLevelsAreSubtotals="1" fieldPosition="0">
        <references count="2">
          <reference field="4" count="4" selected="0">
            <x v="31"/>
            <x v="32"/>
            <x v="33"/>
            <x v="34"/>
          </reference>
          <reference field="5" count="4" selected="0">
            <x v="57"/>
            <x v="58"/>
            <x v="103"/>
            <x v="104"/>
          </reference>
        </references>
      </pivotArea>
    </format>
    <format dxfId="988">
      <pivotArea dataOnly="0" labelOnly="1" outline="0" fieldPosition="0">
        <references count="1">
          <reference field="4" count="4">
            <x v="31"/>
            <x v="32"/>
            <x v="33"/>
            <x v="34"/>
          </reference>
        </references>
      </pivotArea>
    </format>
    <format dxfId="987">
      <pivotArea dataOnly="0" labelOnly="1" outline="0" fieldPosition="0">
        <references count="2">
          <reference field="4" count="1" selected="0">
            <x v="31"/>
          </reference>
          <reference field="5" count="1">
            <x v="103"/>
          </reference>
        </references>
      </pivotArea>
    </format>
    <format dxfId="986">
      <pivotArea dataOnly="0" labelOnly="1" outline="0" fieldPosition="0">
        <references count="2">
          <reference field="4" count="1" selected="0">
            <x v="32"/>
          </reference>
          <reference field="5" count="1">
            <x v="57"/>
          </reference>
        </references>
      </pivotArea>
    </format>
    <format dxfId="985">
      <pivotArea dataOnly="0" labelOnly="1" outline="0" fieldPosition="0">
        <references count="2">
          <reference field="4" count="1" selected="0">
            <x v="33"/>
          </reference>
          <reference field="5" count="1">
            <x v="104"/>
          </reference>
        </references>
      </pivotArea>
    </format>
    <format dxfId="984">
      <pivotArea dataOnly="0" labelOnly="1" outline="0" fieldPosition="0">
        <references count="2">
          <reference field="4" count="1" selected="0">
            <x v="34"/>
          </reference>
          <reference field="5" count="1">
            <x v="58"/>
          </reference>
        </references>
      </pivotArea>
    </format>
    <format dxfId="983">
      <pivotArea outline="0" collapsedLevelsAreSubtotals="1" fieldPosition="0">
        <references count="1">
          <reference field="4294967294" count="1" selected="0">
            <x v="5"/>
          </reference>
        </references>
      </pivotArea>
    </format>
    <format dxfId="982">
      <pivotArea dataOnly="0" labelOnly="1" outline="0" fieldPosition="0">
        <references count="1">
          <reference field="4294967294" count="1">
            <x v="5"/>
          </reference>
        </references>
      </pivotArea>
    </format>
    <format dxfId="981">
      <pivotArea outline="0" collapsedLevelsAreSubtotals="1" fieldPosition="0"/>
    </format>
    <format dxfId="980">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79">
      <pivotArea dataOnly="0" labelOnly="1" outline="0"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78">
      <pivotArea dataOnly="0" labelOnly="1" outline="0" fieldPosition="0">
        <references count="1">
          <reference field="4" count="10">
            <x v="100"/>
            <x v="101"/>
            <x v="102"/>
            <x v="103"/>
            <x v="104"/>
            <x v="105"/>
            <x v="106"/>
            <x v="107"/>
            <x v="108"/>
            <x v="109"/>
          </reference>
        </references>
      </pivotArea>
    </format>
    <format dxfId="977">
      <pivotArea dataOnly="0" labelOnly="1" outline="0" fieldPosition="0">
        <references count="2">
          <reference field="4" count="1" selected="0">
            <x v="0"/>
          </reference>
          <reference field="5" count="1">
            <x v="90"/>
          </reference>
        </references>
      </pivotArea>
    </format>
    <format dxfId="976">
      <pivotArea dataOnly="0" labelOnly="1" outline="0" fieldPosition="0">
        <references count="2">
          <reference field="4" count="1" selected="0">
            <x v="1"/>
          </reference>
          <reference field="5" count="1">
            <x v="102"/>
          </reference>
        </references>
      </pivotArea>
    </format>
    <format dxfId="975">
      <pivotArea dataOnly="0" labelOnly="1" outline="0" fieldPosition="0">
        <references count="2">
          <reference field="4" count="1" selected="0">
            <x v="2"/>
          </reference>
          <reference field="5" count="1">
            <x v="18"/>
          </reference>
        </references>
      </pivotArea>
    </format>
    <format dxfId="974">
      <pivotArea dataOnly="0" labelOnly="1" outline="0" fieldPosition="0">
        <references count="2">
          <reference field="4" count="1" selected="0">
            <x v="3"/>
          </reference>
          <reference field="5" count="1">
            <x v="59"/>
          </reference>
        </references>
      </pivotArea>
    </format>
    <format dxfId="973">
      <pivotArea dataOnly="0" labelOnly="1" outline="0" fieldPosition="0">
        <references count="2">
          <reference field="4" count="1" selected="0">
            <x v="4"/>
          </reference>
          <reference field="5" count="1">
            <x v="35"/>
          </reference>
        </references>
      </pivotArea>
    </format>
    <format dxfId="972">
      <pivotArea dataOnly="0" labelOnly="1" outline="0" fieldPosition="0">
        <references count="2">
          <reference field="4" count="1" selected="0">
            <x v="5"/>
          </reference>
          <reference field="5" count="1">
            <x v="89"/>
          </reference>
        </references>
      </pivotArea>
    </format>
    <format dxfId="971">
      <pivotArea dataOnly="0" labelOnly="1" outline="0" fieldPosition="0">
        <references count="2">
          <reference field="4" count="1" selected="0">
            <x v="6"/>
          </reference>
          <reference field="5" count="1">
            <x v="62"/>
          </reference>
        </references>
      </pivotArea>
    </format>
    <format dxfId="970">
      <pivotArea dataOnly="0" labelOnly="1" outline="0" fieldPosition="0">
        <references count="2">
          <reference field="4" count="1" selected="0">
            <x v="7"/>
          </reference>
          <reference field="5" count="1">
            <x v="73"/>
          </reference>
        </references>
      </pivotArea>
    </format>
    <format dxfId="969">
      <pivotArea dataOnly="0" labelOnly="1" outline="0" fieldPosition="0">
        <references count="2">
          <reference field="4" count="1" selected="0">
            <x v="8"/>
          </reference>
          <reference field="5" count="1">
            <x v="10"/>
          </reference>
        </references>
      </pivotArea>
    </format>
    <format dxfId="968">
      <pivotArea dataOnly="0" labelOnly="1" outline="0" fieldPosition="0">
        <references count="2">
          <reference field="4" count="1" selected="0">
            <x v="9"/>
          </reference>
          <reference field="5" count="1">
            <x v="55"/>
          </reference>
        </references>
      </pivotArea>
    </format>
    <format dxfId="967">
      <pivotArea dataOnly="0" labelOnly="1" outline="0" fieldPosition="0">
        <references count="2">
          <reference field="4" count="1" selected="0">
            <x v="10"/>
          </reference>
          <reference field="5" count="1">
            <x v="63"/>
          </reference>
        </references>
      </pivotArea>
    </format>
    <format dxfId="966">
      <pivotArea dataOnly="0" labelOnly="1" outline="0" fieldPosition="0">
        <references count="2">
          <reference field="4" count="1" selected="0">
            <x v="11"/>
          </reference>
          <reference field="5" count="1">
            <x v="11"/>
          </reference>
        </references>
      </pivotArea>
    </format>
    <format dxfId="965">
      <pivotArea dataOnly="0" labelOnly="1" outline="0" fieldPosition="0">
        <references count="2">
          <reference field="4" count="1" selected="0">
            <x v="12"/>
          </reference>
          <reference field="5" count="1">
            <x v="34"/>
          </reference>
        </references>
      </pivotArea>
    </format>
    <format dxfId="964">
      <pivotArea dataOnly="0" labelOnly="1" outline="0" fieldPosition="0">
        <references count="2">
          <reference field="4" count="1" selected="0">
            <x v="13"/>
          </reference>
          <reference field="5" count="1">
            <x v="7"/>
          </reference>
        </references>
      </pivotArea>
    </format>
    <format dxfId="963">
      <pivotArea dataOnly="0" labelOnly="1" outline="0" fieldPosition="0">
        <references count="2">
          <reference field="4" count="1" selected="0">
            <x v="14"/>
          </reference>
          <reference field="5" count="1">
            <x v="9"/>
          </reference>
        </references>
      </pivotArea>
    </format>
    <format dxfId="962">
      <pivotArea dataOnly="0" labelOnly="1" outline="0" fieldPosition="0">
        <references count="2">
          <reference field="4" count="1" selected="0">
            <x v="15"/>
          </reference>
          <reference field="5" count="1">
            <x v="15"/>
          </reference>
        </references>
      </pivotArea>
    </format>
    <format dxfId="961">
      <pivotArea dataOnly="0" labelOnly="1" outline="0" fieldPosition="0">
        <references count="2">
          <reference field="4" count="1" selected="0">
            <x v="16"/>
          </reference>
          <reference field="5" count="1">
            <x v="30"/>
          </reference>
        </references>
      </pivotArea>
    </format>
    <format dxfId="960">
      <pivotArea dataOnly="0" labelOnly="1" outline="0" fieldPosition="0">
        <references count="2">
          <reference field="4" count="1" selected="0">
            <x v="17"/>
          </reference>
          <reference field="5" count="1">
            <x v="14"/>
          </reference>
        </references>
      </pivotArea>
    </format>
    <format dxfId="959">
      <pivotArea dataOnly="0" labelOnly="1" outline="0" fieldPosition="0">
        <references count="2">
          <reference field="4" count="1" selected="0">
            <x v="18"/>
          </reference>
          <reference field="5" count="1">
            <x v="12"/>
          </reference>
        </references>
      </pivotArea>
    </format>
    <format dxfId="958">
      <pivotArea dataOnly="0" labelOnly="1" outline="0" fieldPosition="0">
        <references count="2">
          <reference field="4" count="1" selected="0">
            <x v="19"/>
          </reference>
          <reference field="5" count="1">
            <x v="13"/>
          </reference>
        </references>
      </pivotArea>
    </format>
    <format dxfId="957">
      <pivotArea dataOnly="0" labelOnly="1" outline="0" fieldPosition="0">
        <references count="2">
          <reference field="4" count="1" selected="0">
            <x v="20"/>
          </reference>
          <reference field="5" count="1">
            <x v="92"/>
          </reference>
        </references>
      </pivotArea>
    </format>
    <format dxfId="956">
      <pivotArea dataOnly="0" labelOnly="1" outline="0" fieldPosition="0">
        <references count="2">
          <reference field="4" count="1" selected="0">
            <x v="21"/>
          </reference>
          <reference field="5" count="1">
            <x v="91"/>
          </reference>
        </references>
      </pivotArea>
    </format>
    <format dxfId="955">
      <pivotArea dataOnly="0" labelOnly="1" outline="0" fieldPosition="0">
        <references count="2">
          <reference field="4" count="1" selected="0">
            <x v="22"/>
          </reference>
          <reference field="5" count="1">
            <x v="81"/>
          </reference>
        </references>
      </pivotArea>
    </format>
    <format dxfId="954">
      <pivotArea dataOnly="0" labelOnly="1" outline="0" fieldPosition="0">
        <references count="2">
          <reference field="4" count="1" selected="0">
            <x v="23"/>
          </reference>
          <reference field="5" count="1">
            <x v="19"/>
          </reference>
        </references>
      </pivotArea>
    </format>
    <format dxfId="953">
      <pivotArea dataOnly="0" labelOnly="1" outline="0" fieldPosition="0">
        <references count="2">
          <reference field="4" count="1" selected="0">
            <x v="24"/>
          </reference>
          <reference field="5" count="1">
            <x v="2"/>
          </reference>
        </references>
      </pivotArea>
    </format>
    <format dxfId="952">
      <pivotArea dataOnly="0" labelOnly="1" outline="0" fieldPosition="0">
        <references count="2">
          <reference field="4" count="1" selected="0">
            <x v="25"/>
          </reference>
          <reference field="5" count="1">
            <x v="76"/>
          </reference>
        </references>
      </pivotArea>
    </format>
    <format dxfId="951">
      <pivotArea dataOnly="0" labelOnly="1" outline="0" fieldPosition="0">
        <references count="2">
          <reference field="4" count="1" selected="0">
            <x v="26"/>
          </reference>
          <reference field="5" count="1">
            <x v="75"/>
          </reference>
        </references>
      </pivotArea>
    </format>
    <format dxfId="950">
      <pivotArea dataOnly="0" labelOnly="1" outline="0" fieldPosition="0">
        <references count="2">
          <reference field="4" count="1" selected="0">
            <x v="27"/>
          </reference>
          <reference field="5" count="1">
            <x v="72"/>
          </reference>
        </references>
      </pivotArea>
    </format>
    <format dxfId="949">
      <pivotArea dataOnly="0" labelOnly="1" outline="0" fieldPosition="0">
        <references count="2">
          <reference field="4" count="1" selected="0">
            <x v="28"/>
          </reference>
          <reference field="5" count="1">
            <x v="74"/>
          </reference>
        </references>
      </pivotArea>
    </format>
    <format dxfId="948">
      <pivotArea dataOnly="0" labelOnly="1" outline="0" fieldPosition="0">
        <references count="2">
          <reference field="4" count="1" selected="0">
            <x v="29"/>
          </reference>
          <reference field="5" count="1">
            <x v="32"/>
          </reference>
        </references>
      </pivotArea>
    </format>
    <format dxfId="947">
      <pivotArea dataOnly="0" labelOnly="1" outline="0" fieldPosition="0">
        <references count="2">
          <reference field="4" count="1" selected="0">
            <x v="30"/>
          </reference>
          <reference field="5" count="1">
            <x v="99"/>
          </reference>
        </references>
      </pivotArea>
    </format>
    <format dxfId="946">
      <pivotArea dataOnly="0" labelOnly="1" outline="0" fieldPosition="0">
        <references count="2">
          <reference field="4" count="1" selected="0">
            <x v="31"/>
          </reference>
          <reference field="5" count="1">
            <x v="103"/>
          </reference>
        </references>
      </pivotArea>
    </format>
    <format dxfId="945">
      <pivotArea dataOnly="0" labelOnly="1" outline="0" fieldPosition="0">
        <references count="2">
          <reference field="4" count="1" selected="0">
            <x v="32"/>
          </reference>
          <reference field="5" count="1">
            <x v="57"/>
          </reference>
        </references>
      </pivotArea>
    </format>
    <format dxfId="944">
      <pivotArea dataOnly="0" labelOnly="1" outline="0" fieldPosition="0">
        <references count="2">
          <reference field="4" count="1" selected="0">
            <x v="33"/>
          </reference>
          <reference field="5" count="1">
            <x v="104"/>
          </reference>
        </references>
      </pivotArea>
    </format>
    <format dxfId="943">
      <pivotArea dataOnly="0" labelOnly="1" outline="0" fieldPosition="0">
        <references count="2">
          <reference field="4" count="1" selected="0">
            <x v="34"/>
          </reference>
          <reference field="5" count="1">
            <x v="58"/>
          </reference>
        </references>
      </pivotArea>
    </format>
    <format dxfId="942">
      <pivotArea dataOnly="0" labelOnly="1" outline="0" fieldPosition="0">
        <references count="2">
          <reference field="4" count="1" selected="0">
            <x v="35"/>
          </reference>
          <reference field="5" count="1">
            <x v="5"/>
          </reference>
        </references>
      </pivotArea>
    </format>
    <format dxfId="941">
      <pivotArea dataOnly="0" labelOnly="1" outline="0" fieldPosition="0">
        <references count="2">
          <reference field="4" count="1" selected="0">
            <x v="36"/>
          </reference>
          <reference field="5" count="1">
            <x v="109"/>
          </reference>
        </references>
      </pivotArea>
    </format>
    <format dxfId="940">
      <pivotArea dataOnly="0" labelOnly="1" outline="0" fieldPosition="0">
        <references count="2">
          <reference field="4" count="1" selected="0">
            <x v="37"/>
          </reference>
          <reference field="5" count="1">
            <x v="4"/>
          </reference>
        </references>
      </pivotArea>
    </format>
    <format dxfId="939">
      <pivotArea dataOnly="0" labelOnly="1" outline="0" fieldPosition="0">
        <references count="2">
          <reference field="4" count="1" selected="0">
            <x v="38"/>
          </reference>
          <reference field="5" count="1">
            <x v="52"/>
          </reference>
        </references>
      </pivotArea>
    </format>
    <format dxfId="938">
      <pivotArea dataOnly="0" labelOnly="1" outline="0" fieldPosition="0">
        <references count="2">
          <reference field="4" count="1" selected="0">
            <x v="39"/>
          </reference>
          <reference field="5" count="1">
            <x v="38"/>
          </reference>
        </references>
      </pivotArea>
    </format>
    <format dxfId="937">
      <pivotArea dataOnly="0" labelOnly="1" outline="0" fieldPosition="0">
        <references count="2">
          <reference field="4" count="1" selected="0">
            <x v="40"/>
          </reference>
          <reference field="5" count="1">
            <x v="78"/>
          </reference>
        </references>
      </pivotArea>
    </format>
    <format dxfId="936">
      <pivotArea dataOnly="0" labelOnly="1" outline="0" fieldPosition="0">
        <references count="2">
          <reference field="4" count="1" selected="0">
            <x v="41"/>
          </reference>
          <reference field="5" count="1">
            <x v="79"/>
          </reference>
        </references>
      </pivotArea>
    </format>
    <format dxfId="935">
      <pivotArea dataOnly="0" labelOnly="1" outline="0" fieldPosition="0">
        <references count="2">
          <reference field="4" count="1" selected="0">
            <x v="42"/>
          </reference>
          <reference field="5" count="1">
            <x v="80"/>
          </reference>
        </references>
      </pivotArea>
    </format>
    <format dxfId="934">
      <pivotArea dataOnly="0" labelOnly="1" outline="0" fieldPosition="0">
        <references count="2">
          <reference field="4" count="1" selected="0">
            <x v="43"/>
          </reference>
          <reference field="5" count="1">
            <x v="77"/>
          </reference>
        </references>
      </pivotArea>
    </format>
    <format dxfId="933">
      <pivotArea dataOnly="0" labelOnly="1" outline="0" fieldPosition="0">
        <references count="2">
          <reference field="4" count="1" selected="0">
            <x v="44"/>
          </reference>
          <reference field="5" count="1">
            <x v="48"/>
          </reference>
        </references>
      </pivotArea>
    </format>
    <format dxfId="932">
      <pivotArea dataOnly="0" labelOnly="1" outline="0" fieldPosition="0">
        <references count="2">
          <reference field="4" count="1" selected="0">
            <x v="45"/>
          </reference>
          <reference field="5" count="1">
            <x v="45"/>
          </reference>
        </references>
      </pivotArea>
    </format>
    <format dxfId="931">
      <pivotArea dataOnly="0" labelOnly="1" outline="0" fieldPosition="0">
        <references count="2">
          <reference field="4" count="1" selected="0">
            <x v="46"/>
          </reference>
          <reference field="5" count="1">
            <x v="47"/>
          </reference>
        </references>
      </pivotArea>
    </format>
    <format dxfId="930">
      <pivotArea dataOnly="0" labelOnly="1" outline="0" fieldPosition="0">
        <references count="2">
          <reference field="4" count="1" selected="0">
            <x v="47"/>
          </reference>
          <reference field="5" count="1">
            <x v="46"/>
          </reference>
        </references>
      </pivotArea>
    </format>
    <format dxfId="929">
      <pivotArea dataOnly="0" labelOnly="1" outline="0" fieldPosition="0">
        <references count="2">
          <reference field="4" count="1" selected="0">
            <x v="48"/>
          </reference>
          <reference field="5" count="1">
            <x v="44"/>
          </reference>
        </references>
      </pivotArea>
    </format>
    <format dxfId="928">
      <pivotArea dataOnly="0" labelOnly="1" outline="0" fieldPosition="0">
        <references count="2">
          <reference field="4" count="1" selected="0">
            <x v="49"/>
          </reference>
          <reference field="5" count="1">
            <x v="41"/>
          </reference>
        </references>
      </pivotArea>
    </format>
    <format dxfId="927">
      <pivotArea dataOnly="0" labelOnly="1" outline="0" fieldPosition="0">
        <references count="2">
          <reference field="4" count="1" selected="0">
            <x v="50"/>
          </reference>
          <reference field="5" count="1">
            <x v="42"/>
          </reference>
        </references>
      </pivotArea>
    </format>
    <format dxfId="926">
      <pivotArea dataOnly="0" labelOnly="1" outline="0" fieldPosition="0">
        <references count="2">
          <reference field="4" count="1" selected="0">
            <x v="51"/>
          </reference>
          <reference field="5" count="1">
            <x v="43"/>
          </reference>
        </references>
      </pivotArea>
    </format>
    <format dxfId="925">
      <pivotArea dataOnly="0" labelOnly="1" outline="0" fieldPosition="0">
        <references count="2">
          <reference field="4" count="1" selected="0">
            <x v="52"/>
          </reference>
          <reference field="5" count="1">
            <x v="86"/>
          </reference>
        </references>
      </pivotArea>
    </format>
    <format dxfId="924">
      <pivotArea dataOnly="0" labelOnly="1" outline="0" fieldPosition="0">
        <references count="2">
          <reference field="4" count="1" selected="0">
            <x v="53"/>
          </reference>
          <reference field="5" count="1">
            <x v="8"/>
          </reference>
        </references>
      </pivotArea>
    </format>
    <format dxfId="923">
      <pivotArea dataOnly="0" labelOnly="1" outline="0" fieldPosition="0">
        <references count="2">
          <reference field="4" count="1" selected="0">
            <x v="54"/>
          </reference>
          <reference field="5" count="1">
            <x v="27"/>
          </reference>
        </references>
      </pivotArea>
    </format>
    <format dxfId="922">
      <pivotArea dataOnly="0" labelOnly="1" outline="0" fieldPosition="0">
        <references count="2">
          <reference field="4" count="1" selected="0">
            <x v="55"/>
          </reference>
          <reference field="5" count="1">
            <x v="36"/>
          </reference>
        </references>
      </pivotArea>
    </format>
    <format dxfId="921">
      <pivotArea dataOnly="0" labelOnly="1" outline="0" fieldPosition="0">
        <references count="2">
          <reference field="4" count="1" selected="0">
            <x v="56"/>
          </reference>
          <reference field="5" count="1">
            <x v="39"/>
          </reference>
        </references>
      </pivotArea>
    </format>
    <format dxfId="920">
      <pivotArea dataOnly="0" labelOnly="1" outline="0" fieldPosition="0">
        <references count="2">
          <reference field="4" count="1" selected="0">
            <x v="57"/>
          </reference>
          <reference field="5" count="1">
            <x v="25"/>
          </reference>
        </references>
      </pivotArea>
    </format>
    <format dxfId="919">
      <pivotArea dataOnly="0" labelOnly="1" outline="0" fieldPosition="0">
        <references count="2">
          <reference field="4" count="1" selected="0">
            <x v="58"/>
          </reference>
          <reference field="5" count="1">
            <x v="26"/>
          </reference>
        </references>
      </pivotArea>
    </format>
    <format dxfId="918">
      <pivotArea dataOnly="0" labelOnly="1" outline="0" fieldPosition="0">
        <references count="2">
          <reference field="4" count="1" selected="0">
            <x v="59"/>
          </reference>
          <reference field="5" count="1">
            <x v="87"/>
          </reference>
        </references>
      </pivotArea>
    </format>
    <format dxfId="917">
      <pivotArea dataOnly="0" labelOnly="1" outline="0" fieldPosition="0">
        <references count="2">
          <reference field="4" count="1" selected="0">
            <x v="60"/>
          </reference>
          <reference field="5" count="1">
            <x v="83"/>
          </reference>
        </references>
      </pivotArea>
    </format>
    <format dxfId="916">
      <pivotArea dataOnly="0" labelOnly="1" outline="0" fieldPosition="0">
        <references count="2">
          <reference field="4" count="1" selected="0">
            <x v="61"/>
          </reference>
          <reference field="5" count="1">
            <x v="85"/>
          </reference>
        </references>
      </pivotArea>
    </format>
    <format dxfId="915">
      <pivotArea dataOnly="0" labelOnly="1" outline="0" fieldPosition="0">
        <references count="2">
          <reference field="4" count="1" selected="0">
            <x v="62"/>
          </reference>
          <reference field="5" count="1">
            <x v="54"/>
          </reference>
        </references>
      </pivotArea>
    </format>
    <format dxfId="914">
      <pivotArea dataOnly="0" labelOnly="1" outline="0" fieldPosition="0">
        <references count="2">
          <reference field="4" count="1" selected="0">
            <x v="63"/>
          </reference>
          <reference field="5" count="1">
            <x v="33"/>
          </reference>
        </references>
      </pivotArea>
    </format>
    <format dxfId="913">
      <pivotArea dataOnly="0" labelOnly="1" outline="0" fieldPosition="0">
        <references count="2">
          <reference field="4" count="1" selected="0">
            <x v="64"/>
          </reference>
          <reference field="5" count="1">
            <x v="100"/>
          </reference>
        </references>
      </pivotArea>
    </format>
    <format dxfId="912">
      <pivotArea dataOnly="0" labelOnly="1" outline="0" fieldPosition="0">
        <references count="2">
          <reference field="4" count="1" selected="0">
            <x v="65"/>
          </reference>
          <reference field="5" count="1">
            <x v="82"/>
          </reference>
        </references>
      </pivotArea>
    </format>
    <format dxfId="911">
      <pivotArea dataOnly="0" labelOnly="1" outline="0" fieldPosition="0">
        <references count="2">
          <reference field="4" count="1" selected="0">
            <x v="66"/>
          </reference>
          <reference field="5" count="1">
            <x v="84"/>
          </reference>
        </references>
      </pivotArea>
    </format>
    <format dxfId="910">
      <pivotArea dataOnly="0" labelOnly="1" outline="0" fieldPosition="0">
        <references count="2">
          <reference field="4" count="1" selected="0">
            <x v="67"/>
          </reference>
          <reference field="5" count="1">
            <x v="3"/>
          </reference>
        </references>
      </pivotArea>
    </format>
    <format dxfId="909">
      <pivotArea dataOnly="0" labelOnly="1" outline="0" fieldPosition="0">
        <references count="2">
          <reference field="4" count="1" selected="0">
            <x v="68"/>
          </reference>
          <reference field="5" count="1">
            <x v="65"/>
          </reference>
        </references>
      </pivotArea>
    </format>
    <format dxfId="908">
      <pivotArea dataOnly="0" labelOnly="1" outline="0" fieldPosition="0">
        <references count="2">
          <reference field="4" count="1" selected="0">
            <x v="69"/>
          </reference>
          <reference field="5" count="1">
            <x v="0"/>
          </reference>
        </references>
      </pivotArea>
    </format>
    <format dxfId="907">
      <pivotArea dataOnly="0" labelOnly="1" outline="0" fieldPosition="0">
        <references count="2">
          <reference field="4" count="1" selected="0">
            <x v="70"/>
          </reference>
          <reference field="5" count="1">
            <x v="61"/>
          </reference>
        </references>
      </pivotArea>
    </format>
    <format dxfId="906">
      <pivotArea dataOnly="0" labelOnly="1" outline="0" fieldPosition="0">
        <references count="2">
          <reference field="4" count="1" selected="0">
            <x v="71"/>
          </reference>
          <reference field="5" count="1">
            <x v="106"/>
          </reference>
        </references>
      </pivotArea>
    </format>
    <format dxfId="905">
      <pivotArea dataOnly="0" labelOnly="1" outline="0" fieldPosition="0">
        <references count="2">
          <reference field="4" count="1" selected="0">
            <x v="72"/>
          </reference>
          <reference field="5" count="1">
            <x v="56"/>
          </reference>
        </references>
      </pivotArea>
    </format>
    <format dxfId="904">
      <pivotArea dataOnly="0" labelOnly="1" outline="0" fieldPosition="0">
        <references count="2">
          <reference field="4" count="1" selected="0">
            <x v="73"/>
          </reference>
          <reference field="5" count="1">
            <x v="37"/>
          </reference>
        </references>
      </pivotArea>
    </format>
    <format dxfId="903">
      <pivotArea dataOnly="0" labelOnly="1" outline="0" fieldPosition="0">
        <references count="2">
          <reference field="4" count="1" selected="0">
            <x v="74"/>
          </reference>
          <reference field="5" count="1">
            <x v="66"/>
          </reference>
        </references>
      </pivotArea>
    </format>
    <format dxfId="902">
      <pivotArea dataOnly="0" labelOnly="1" outline="0" fieldPosition="0">
        <references count="2">
          <reference field="4" count="1" selected="0">
            <x v="75"/>
          </reference>
          <reference field="5" count="1">
            <x v="40"/>
          </reference>
        </references>
      </pivotArea>
    </format>
    <format dxfId="901">
      <pivotArea dataOnly="0" labelOnly="1" outline="0" fieldPosition="0">
        <references count="2">
          <reference field="4" count="1" selected="0">
            <x v="76"/>
          </reference>
          <reference field="5" count="1">
            <x v="31"/>
          </reference>
        </references>
      </pivotArea>
    </format>
    <format dxfId="900">
      <pivotArea dataOnly="0" labelOnly="1" outline="0" fieldPosition="0">
        <references count="2">
          <reference field="4" count="1" selected="0">
            <x v="77"/>
          </reference>
          <reference field="5" count="1">
            <x v="67"/>
          </reference>
        </references>
      </pivotArea>
    </format>
    <format dxfId="899">
      <pivotArea dataOnly="0" labelOnly="1" outline="0" fieldPosition="0">
        <references count="2">
          <reference field="4" count="1" selected="0">
            <x v="78"/>
          </reference>
          <reference field="5" count="1">
            <x v="29"/>
          </reference>
        </references>
      </pivotArea>
    </format>
    <format dxfId="898">
      <pivotArea dataOnly="0" labelOnly="1" outline="0" fieldPosition="0">
        <references count="2">
          <reference field="4" count="1" selected="0">
            <x v="79"/>
          </reference>
          <reference field="5" count="1">
            <x v="28"/>
          </reference>
        </references>
      </pivotArea>
    </format>
    <format dxfId="897">
      <pivotArea dataOnly="0" labelOnly="1" outline="0" fieldPosition="0">
        <references count="2">
          <reference field="4" count="1" selected="0">
            <x v="80"/>
          </reference>
          <reference field="5" count="1">
            <x v="68"/>
          </reference>
        </references>
      </pivotArea>
    </format>
    <format dxfId="896">
      <pivotArea dataOnly="0" labelOnly="1" outline="0" fieldPosition="0">
        <references count="2">
          <reference field="4" count="1" selected="0">
            <x v="81"/>
          </reference>
          <reference field="5" count="1">
            <x v="60"/>
          </reference>
        </references>
      </pivotArea>
    </format>
    <format dxfId="895">
      <pivotArea dataOnly="0" labelOnly="1" outline="0" fieldPosition="0">
        <references count="2">
          <reference field="4" count="1" selected="0">
            <x v="82"/>
          </reference>
          <reference field="5" count="1">
            <x v="107"/>
          </reference>
        </references>
      </pivotArea>
    </format>
    <format dxfId="894">
      <pivotArea dataOnly="0" labelOnly="1" outline="0" fieldPosition="0">
        <references count="2">
          <reference field="4" count="1" selected="0">
            <x v="83"/>
          </reference>
          <reference field="5" count="1">
            <x v="98"/>
          </reference>
        </references>
      </pivotArea>
    </format>
    <format dxfId="893">
      <pivotArea dataOnly="0" labelOnly="1" outline="0" fieldPosition="0">
        <references count="2">
          <reference field="4" count="1" selected="0">
            <x v="84"/>
          </reference>
          <reference field="5" count="1">
            <x v="95"/>
          </reference>
        </references>
      </pivotArea>
    </format>
    <format dxfId="892">
      <pivotArea dataOnly="0" labelOnly="1" outline="0" fieldPosition="0">
        <references count="2">
          <reference field="4" count="1" selected="0">
            <x v="85"/>
          </reference>
          <reference field="5" count="1">
            <x v="97"/>
          </reference>
        </references>
      </pivotArea>
    </format>
    <format dxfId="891">
      <pivotArea dataOnly="0" labelOnly="1" outline="0" fieldPosition="0">
        <references count="2">
          <reference field="4" count="1" selected="0">
            <x v="86"/>
          </reference>
          <reference field="5" count="1">
            <x v="96"/>
          </reference>
        </references>
      </pivotArea>
    </format>
    <format dxfId="890">
      <pivotArea dataOnly="0" labelOnly="1" outline="0" fieldPosition="0">
        <references count="2">
          <reference field="4" count="1" selected="0">
            <x v="87"/>
          </reference>
          <reference field="5" count="1">
            <x v="64"/>
          </reference>
        </references>
      </pivotArea>
    </format>
    <format dxfId="889">
      <pivotArea dataOnly="0" labelOnly="1" outline="0" fieldPosition="0">
        <references count="2">
          <reference field="4" count="1" selected="0">
            <x v="88"/>
          </reference>
          <reference field="5" count="1">
            <x v="105"/>
          </reference>
        </references>
      </pivotArea>
    </format>
    <format dxfId="888">
      <pivotArea dataOnly="0" labelOnly="1" outline="0" fieldPosition="0">
        <references count="2">
          <reference field="4" count="1" selected="0">
            <x v="89"/>
          </reference>
          <reference field="5" count="1">
            <x v="1"/>
          </reference>
        </references>
      </pivotArea>
    </format>
    <format dxfId="887">
      <pivotArea dataOnly="0" labelOnly="1" outline="0" fieldPosition="0">
        <references count="2">
          <reference field="4" count="1" selected="0">
            <x v="90"/>
          </reference>
          <reference field="5" count="1">
            <x v="71"/>
          </reference>
        </references>
      </pivotArea>
    </format>
    <format dxfId="886">
      <pivotArea dataOnly="0" labelOnly="1" outline="0" fieldPosition="0">
        <references count="2">
          <reference field="4" count="1" selected="0">
            <x v="91"/>
          </reference>
          <reference field="5" count="1">
            <x v="69"/>
          </reference>
        </references>
      </pivotArea>
    </format>
    <format dxfId="885">
      <pivotArea dataOnly="0" labelOnly="1" outline="0" fieldPosition="0">
        <references count="2">
          <reference field="4" count="1" selected="0">
            <x v="92"/>
          </reference>
          <reference field="5" count="1">
            <x v="70"/>
          </reference>
        </references>
      </pivotArea>
    </format>
    <format dxfId="884">
      <pivotArea dataOnly="0" labelOnly="1" outline="0" fieldPosition="0">
        <references count="2">
          <reference field="4" count="1" selected="0">
            <x v="93"/>
          </reference>
          <reference field="5" count="1">
            <x v="6"/>
          </reference>
        </references>
      </pivotArea>
    </format>
    <format dxfId="883">
      <pivotArea dataOnly="0" labelOnly="1" outline="0" fieldPosition="0">
        <references count="2">
          <reference field="4" count="1" selected="0">
            <x v="94"/>
          </reference>
          <reference field="5" count="1">
            <x v="94"/>
          </reference>
        </references>
      </pivotArea>
    </format>
    <format dxfId="882">
      <pivotArea dataOnly="0" labelOnly="1" outline="0" fieldPosition="0">
        <references count="2">
          <reference field="4" count="1" selected="0">
            <x v="95"/>
          </reference>
          <reference field="5" count="1">
            <x v="93"/>
          </reference>
        </references>
      </pivotArea>
    </format>
    <format dxfId="881">
      <pivotArea dataOnly="0" labelOnly="1" outline="0" fieldPosition="0">
        <references count="2">
          <reference field="4" count="1" selected="0">
            <x v="96"/>
          </reference>
          <reference field="5" count="1">
            <x v="50"/>
          </reference>
        </references>
      </pivotArea>
    </format>
    <format dxfId="880">
      <pivotArea dataOnly="0" labelOnly="1" outline="0" fieldPosition="0">
        <references count="2">
          <reference field="4" count="1" selected="0">
            <x v="97"/>
          </reference>
          <reference field="5" count="1">
            <x v="24"/>
          </reference>
        </references>
      </pivotArea>
    </format>
    <format dxfId="879">
      <pivotArea dataOnly="0" labelOnly="1" outline="0" fieldPosition="0">
        <references count="2">
          <reference field="4" count="1" selected="0">
            <x v="98"/>
          </reference>
          <reference field="5" count="1">
            <x v="17"/>
          </reference>
        </references>
      </pivotArea>
    </format>
    <format dxfId="878">
      <pivotArea dataOnly="0" labelOnly="1" outline="0" fieldPosition="0">
        <references count="2">
          <reference field="4" count="1" selected="0">
            <x v="99"/>
          </reference>
          <reference field="5" count="1">
            <x v="53"/>
          </reference>
        </references>
      </pivotArea>
    </format>
    <format dxfId="877">
      <pivotArea dataOnly="0" labelOnly="1" outline="0" fieldPosition="0">
        <references count="2">
          <reference field="4" count="1" selected="0">
            <x v="100"/>
          </reference>
          <reference field="5" count="1">
            <x v="22"/>
          </reference>
        </references>
      </pivotArea>
    </format>
    <format dxfId="876">
      <pivotArea dataOnly="0" labelOnly="1" outline="0" fieldPosition="0">
        <references count="2">
          <reference field="4" count="1" selected="0">
            <x v="101"/>
          </reference>
          <reference field="5" count="1">
            <x v="101"/>
          </reference>
        </references>
      </pivotArea>
    </format>
    <format dxfId="875">
      <pivotArea dataOnly="0" labelOnly="1" outline="0" fieldPosition="0">
        <references count="2">
          <reference field="4" count="1" selected="0">
            <x v="102"/>
          </reference>
          <reference field="5" count="1">
            <x v="88"/>
          </reference>
        </references>
      </pivotArea>
    </format>
    <format dxfId="874">
      <pivotArea dataOnly="0" labelOnly="1" outline="0" fieldPosition="0">
        <references count="2">
          <reference field="4" count="1" selected="0">
            <x v="103"/>
          </reference>
          <reference field="5" count="1">
            <x v="20"/>
          </reference>
        </references>
      </pivotArea>
    </format>
    <format dxfId="873">
      <pivotArea dataOnly="0" labelOnly="1" outline="0" fieldPosition="0">
        <references count="2">
          <reference field="4" count="1" selected="0">
            <x v="104"/>
          </reference>
          <reference field="5" count="1">
            <x v="21"/>
          </reference>
        </references>
      </pivotArea>
    </format>
    <format dxfId="872">
      <pivotArea dataOnly="0" labelOnly="1" outline="0" fieldPosition="0">
        <references count="2">
          <reference field="4" count="1" selected="0">
            <x v="105"/>
          </reference>
          <reference field="5" count="1">
            <x v="49"/>
          </reference>
        </references>
      </pivotArea>
    </format>
    <format dxfId="871">
      <pivotArea dataOnly="0" labelOnly="1" outline="0" fieldPosition="0">
        <references count="2">
          <reference field="4" count="1" selected="0">
            <x v="106"/>
          </reference>
          <reference field="5" count="1">
            <x v="108"/>
          </reference>
        </references>
      </pivotArea>
    </format>
    <format dxfId="870">
      <pivotArea dataOnly="0" labelOnly="1" outline="0" fieldPosition="0">
        <references count="2">
          <reference field="4" count="1" selected="0">
            <x v="107"/>
          </reference>
          <reference field="5" count="1">
            <x v="23"/>
          </reference>
        </references>
      </pivotArea>
    </format>
    <format dxfId="869">
      <pivotArea dataOnly="0" labelOnly="1" outline="0" fieldPosition="0">
        <references count="2">
          <reference field="4" count="1" selected="0">
            <x v="108"/>
          </reference>
          <reference field="5" count="1">
            <x v="16"/>
          </reference>
        </references>
      </pivotArea>
    </format>
    <format dxfId="868">
      <pivotArea dataOnly="0" labelOnly="1" outline="0" fieldPosition="0">
        <references count="2">
          <reference field="4" count="1" selected="0">
            <x v="109"/>
          </reference>
          <reference field="5" count="1">
            <x v="51"/>
          </reference>
        </references>
      </pivotArea>
    </format>
    <format dxfId="867">
      <pivotArea outline="0" collapsedLevelsAreSubtotals="1" fieldPosition="0">
        <references count="1">
          <reference field="4294967294" count="1" selected="0">
            <x v="5"/>
          </reference>
        </references>
      </pivotArea>
    </format>
    <format dxfId="866">
      <pivotArea dataOnly="0" labelOnly="1" outline="0" fieldPosition="0">
        <references count="1">
          <reference field="4294967294" count="1">
            <x v="5"/>
          </reference>
        </references>
      </pivotArea>
    </format>
    <format dxfId="865">
      <pivotArea dataOnly="0" labelOnly="1" outline="0" fieldPosition="0">
        <references count="1">
          <reference field="4294967294" count="1">
            <x v="3"/>
          </reference>
        </references>
      </pivotArea>
    </format>
    <format dxfId="864">
      <pivotArea dataOnly="0" labelOnly="1" outline="0" fieldPosition="0">
        <references count="1">
          <reference field="4294967294" count="1">
            <x v="3"/>
          </reference>
        </references>
      </pivotArea>
    </format>
    <format dxfId="863">
      <pivotArea dataOnly="0" labelOnly="1" outline="0" fieldPosition="0">
        <references count="1">
          <reference field="4294967294" count="1">
            <x v="4"/>
          </reference>
        </references>
      </pivotArea>
    </format>
    <format dxfId="862">
      <pivotArea dataOnly="0" labelOnly="1" outline="0" fieldPosition="0">
        <references count="1">
          <reference field="4294967294" count="1">
            <x v="4"/>
          </reference>
        </references>
      </pivotArea>
    </format>
    <format dxfId="861">
      <pivotArea dataOnly="0" labelOnly="1" outline="0" fieldPosition="0">
        <references count="1">
          <reference field="4294967294" count="1">
            <x v="5"/>
          </reference>
        </references>
      </pivotArea>
    </format>
    <format dxfId="860">
      <pivotArea outline="0" collapsedLevelsAreSubtotals="1" fieldPosition="0">
        <references count="1">
          <reference field="4" count="1" selected="0">
            <x v="110"/>
          </reference>
        </references>
      </pivotArea>
    </format>
    <format dxfId="859">
      <pivotArea dataOnly="0" labelOnly="1" outline="0" fieldPosition="0">
        <references count="1">
          <reference field="4" count="1">
            <x v="110"/>
          </reference>
        </references>
      </pivotArea>
    </format>
    <format dxfId="858">
      <pivotArea dataOnly="0" labelOnly="1" outline="0" fieldPosition="0">
        <references count="2">
          <reference field="4" count="1" selected="0">
            <x v="110"/>
          </reference>
          <reference field="5" count="1">
            <x v="110"/>
          </reference>
        </references>
      </pivotArea>
    </format>
    <format dxfId="857">
      <pivotArea field="4" type="button" dataOnly="0" labelOnly="1" outline="0" axis="axisRow" fieldPosition="0"/>
    </format>
    <format dxfId="856">
      <pivotArea field="4" type="button" dataOnly="0" labelOnly="1" outline="0" axis="axisRow" fieldPosition="0"/>
    </format>
    <format dxfId="855">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54">
      <pivotArea dataOnly="0" labelOnly="1" outline="0"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53">
      <pivotArea dataOnly="0" labelOnly="1" outline="0" fieldPosition="0">
        <references count="1">
          <reference field="4" count="11">
            <x v="100"/>
            <x v="101"/>
            <x v="102"/>
            <x v="103"/>
            <x v="104"/>
            <x v="105"/>
            <x v="106"/>
            <x v="107"/>
            <x v="108"/>
            <x v="109"/>
            <x v="110"/>
          </reference>
        </references>
      </pivotArea>
    </format>
    <format dxfId="852">
      <pivotArea field="4" type="button" dataOnly="0" labelOnly="1" outline="0" axis="axisRow" fieldPosition="0"/>
    </format>
    <format dxfId="851">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50">
      <pivotArea dataOnly="0" labelOnly="1" outline="0"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49">
      <pivotArea dataOnly="0" labelOnly="1" outline="0" fieldPosition="0">
        <references count="1">
          <reference field="4" count="11">
            <x v="100"/>
            <x v="101"/>
            <x v="102"/>
            <x v="103"/>
            <x v="104"/>
            <x v="105"/>
            <x v="106"/>
            <x v="107"/>
            <x v="108"/>
            <x v="109"/>
            <x v="110"/>
          </reference>
        </references>
      </pivotArea>
    </format>
    <format dxfId="848">
      <pivotArea field="5" type="button" dataOnly="0" labelOnly="1" outline="0" axis="axisRow" fieldPosition="1"/>
    </format>
    <format dxfId="847">
      <pivotArea field="4" type="button" dataOnly="0" labelOnly="1" outline="0" axis="axisRow" fieldPosition="0"/>
    </format>
    <format dxfId="846">
      <pivotArea field="5" type="button" dataOnly="0" labelOnly="1" outline="0" axis="axisRow" fieldPosition="1"/>
    </format>
    <format dxfId="845">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itemPrintTitles="1" createdVersion="6" indent="0" compact="0" compactData="0" multipleFieldFilters="0">
  <location ref="A2:J118" firstHeaderRow="0" firstDataRow="1" firstDataCol="2"/>
  <pivotFields count="26">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name="CodRef CCP Aux" axis="axisRow" compact="0" outline="0" subtotalTop="0" showAll="0" sortType="ascending" defaultSubtotal="0">
      <items count="116">
        <item n="211101" x="0"/>
        <item n="211205" x="1"/>
        <item n="211208" x="2"/>
        <item n="211209" x="3"/>
        <item n="211211" x="4"/>
        <item n="211401" x="5"/>
        <item n="211501" x="6"/>
        <item n="211504" x="7"/>
        <item n="212201" x="8"/>
        <item n="212203" x="9"/>
        <item n="212204" x="10"/>
        <item n="212205" x="11"/>
        <item n="212206" x="12"/>
        <item n="212209" x="13"/>
        <item n="212210" x="14"/>
        <item n="213101" x="15"/>
        <item n="214202" x="16"/>
        <item n="215101" x="17"/>
        <item n="215201" x="18"/>
        <item n="215301" x="19"/>
        <item n="221301" x="20"/>
        <item n="221401" x="21"/>
        <item n="221501" x="22"/>
        <item n="221601" x="23"/>
        <item n="221701" x="24"/>
        <item n="221801" x="25"/>
        <item n="222101" x="26"/>
        <item n="222102" x="27"/>
        <item n="222103" x="28"/>
        <item n="222201" x="29"/>
        <item n="223101" x="30"/>
        <item n="223201" x="31"/>
        <item n="224101" x="32"/>
        <item n="224201" x="110"/>
        <item n="224301" x="111"/>
        <item n="224401" x="33"/>
        <item n="225101" x="34"/>
        <item n="225102" x="112"/>
        <item n="225401" x="35"/>
        <item n="225801" x="36"/>
        <item n="225901" x="37"/>
        <item n="226101" x="38"/>
        <item n="226201" x="39"/>
        <item n="226301" x="40"/>
        <item n="227101" x="41"/>
        <item n="227102" x="42"/>
        <item n="227106" x="43"/>
        <item n="227107" x="44"/>
        <item n="227201" x="45"/>
        <item n="227202" x="46"/>
        <item n="227205" x="47"/>
        <item n="227206" x="48"/>
        <item n="227207" x="49"/>
        <item n="227208" x="50"/>
        <item n="228201" x="51"/>
        <item n="228301" x="113"/>
        <item n="228501" x="52"/>
        <item n="228502" x="53"/>
        <item n="228503" x="54"/>
        <item n="228601" x="55"/>
        <item n="228602" x="56"/>
        <item n="228701" x="57"/>
        <item n="228702" x="58"/>
        <item n="228704" x="59"/>
        <item n="228705" x="60"/>
        <item n="228706" x="61"/>
        <item n="228801" x="62"/>
        <item n="229101" x="63"/>
        <item n="229201" x="64"/>
        <item n="229203" x="65"/>
        <item n="231101" x="66"/>
        <item n="231303" x="67"/>
        <item n="232201" x="68"/>
        <item n="232301" x="69"/>
        <item n="233101" x="70"/>
        <item n="233201" x="71"/>
        <item n="233401" x="72"/>
        <item n="234101" x="73"/>
        <item n="235301" x="74"/>
        <item n="235501" x="75"/>
        <item n="236304" x="76"/>
        <item n="236306" x="77"/>
        <item n="237101" x="78"/>
        <item n="237102" x="79"/>
        <item n="237203" x="80"/>
        <item n="237206" x="81"/>
        <item n="237299" x="82"/>
        <item n="239101" x="83"/>
        <item n="239201" x="84"/>
        <item n="239301" x="85"/>
        <item n="239501" x="86"/>
        <item n="239601" x="87"/>
        <item n="239801" x="88"/>
        <item n="239802" x="89"/>
        <item n="239901" x="90"/>
        <item n="239904" x="91"/>
        <item n="239905" x="92"/>
        <item n="241202" x="93"/>
        <item n="241605" x="94"/>
        <item n="247201" x="95"/>
        <item n="261101" x="96"/>
        <item n="261301" x="97"/>
        <item n="261401" x="98"/>
        <item n="261901" x="99"/>
        <item n="263101" x="100"/>
        <item n="265201" x="101"/>
        <item n="265401" x="102"/>
        <item n="265402" x="103"/>
        <item n="265501" x="104"/>
        <item n="265601" x="105"/>
        <item n="265701" x="106"/>
        <item n="265801" x="107"/>
        <item n="266201" x="108"/>
        <item n="269201" x="114"/>
        <item n="271201" x="109"/>
        <item x="115"/>
      </items>
    </pivotField>
    <pivotField axis="axisRow" compact="0" outline="0" subtotalTop="0" showAll="0" defaultSubtotal="0">
      <items count="116">
        <item x="68"/>
        <item x="89"/>
        <item x="24"/>
        <item x="66"/>
        <item x="35"/>
        <item x="34"/>
        <item x="93"/>
        <item x="13"/>
        <item x="51"/>
        <item x="14"/>
        <item x="8"/>
        <item x="11"/>
        <item x="18"/>
        <item x="19"/>
        <item x="17"/>
        <item x="15"/>
        <item x="114"/>
        <item x="98"/>
        <item x="2"/>
        <item x="23"/>
        <item x="104"/>
        <item x="105"/>
        <item x="100"/>
        <item x="108"/>
        <item x="97"/>
        <item x="55"/>
        <item x="56"/>
        <item x="52"/>
        <item x="79"/>
        <item x="78"/>
        <item x="16"/>
        <item x="76"/>
        <item x="29"/>
        <item x="62"/>
        <item x="12"/>
        <item x="4"/>
        <item x="53"/>
        <item x="72"/>
        <item x="37"/>
        <item x="54"/>
        <item x="74"/>
        <item x="47"/>
        <item x="48"/>
        <item x="49"/>
        <item x="46"/>
        <item x="43"/>
        <item x="45"/>
        <item x="44"/>
        <item x="42"/>
        <item x="106"/>
        <item x="96"/>
        <item x="109"/>
        <item x="36"/>
        <item x="99"/>
        <item x="61"/>
        <item x="9"/>
        <item x="71"/>
        <item x="32"/>
        <item x="33"/>
        <item x="3"/>
        <item x="81"/>
        <item x="69"/>
        <item x="6"/>
        <item x="10"/>
        <item x="87"/>
        <item x="67"/>
        <item x="73"/>
        <item x="77"/>
        <item x="80"/>
        <item x="91"/>
        <item x="92"/>
        <item x="90"/>
        <item x="27"/>
        <item x="7"/>
        <item x="28"/>
        <item x="26"/>
        <item x="25"/>
        <item x="41"/>
        <item x="38"/>
        <item x="39"/>
        <item x="40"/>
        <item x="22"/>
        <item x="64"/>
        <item x="59"/>
        <item x="65"/>
        <item x="60"/>
        <item x="50"/>
        <item x="58"/>
        <item x="102"/>
        <item x="5"/>
        <item x="0"/>
        <item x="21"/>
        <item x="20"/>
        <item x="95"/>
        <item x="94"/>
        <item x="84"/>
        <item x="86"/>
        <item x="85"/>
        <item x="83"/>
        <item x="30"/>
        <item x="63"/>
        <item x="101"/>
        <item x="1"/>
        <item x="31"/>
        <item x="111"/>
        <item x="88"/>
        <item x="70"/>
        <item x="82"/>
        <item x="107"/>
        <item x="112"/>
        <item x="57"/>
        <item x="103"/>
        <item x="75"/>
        <item x="110"/>
        <item x="113"/>
        <item x="115"/>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s>
  <rowFields count="2">
    <field x="4"/>
    <field x="5"/>
  </rowFields>
  <rowItems count="116">
    <i>
      <x/>
      <x v="90"/>
    </i>
    <i>
      <x v="1"/>
      <x v="102"/>
    </i>
    <i>
      <x v="2"/>
      <x v="18"/>
    </i>
    <i>
      <x v="3"/>
      <x v="59"/>
    </i>
    <i>
      <x v="4"/>
      <x v="35"/>
    </i>
    <i>
      <x v="5"/>
      <x v="89"/>
    </i>
    <i>
      <x v="6"/>
      <x v="62"/>
    </i>
    <i>
      <x v="7"/>
      <x v="73"/>
    </i>
    <i>
      <x v="8"/>
      <x v="10"/>
    </i>
    <i>
      <x v="9"/>
      <x v="55"/>
    </i>
    <i>
      <x v="10"/>
      <x v="63"/>
    </i>
    <i>
      <x v="11"/>
      <x v="11"/>
    </i>
    <i>
      <x v="12"/>
      <x v="34"/>
    </i>
    <i>
      <x v="13"/>
      <x v="7"/>
    </i>
    <i>
      <x v="14"/>
      <x v="9"/>
    </i>
    <i>
      <x v="15"/>
      <x v="15"/>
    </i>
    <i>
      <x v="16"/>
      <x v="30"/>
    </i>
    <i>
      <x v="17"/>
      <x v="14"/>
    </i>
    <i>
      <x v="18"/>
      <x v="12"/>
    </i>
    <i>
      <x v="19"/>
      <x v="13"/>
    </i>
    <i>
      <x v="20"/>
      <x v="92"/>
    </i>
    <i>
      <x v="21"/>
      <x v="91"/>
    </i>
    <i>
      <x v="22"/>
      <x v="81"/>
    </i>
    <i>
      <x v="23"/>
      <x v="19"/>
    </i>
    <i>
      <x v="24"/>
      <x v="2"/>
    </i>
    <i>
      <x v="25"/>
      <x v="76"/>
    </i>
    <i>
      <x v="26"/>
      <x v="75"/>
    </i>
    <i>
      <x v="27"/>
      <x v="72"/>
    </i>
    <i>
      <x v="28"/>
      <x v="74"/>
    </i>
    <i>
      <x v="29"/>
      <x v="32"/>
    </i>
    <i>
      <x v="30"/>
      <x v="99"/>
    </i>
    <i>
      <x v="31"/>
      <x v="103"/>
    </i>
    <i>
      <x v="32"/>
      <x v="57"/>
    </i>
    <i>
      <x v="33"/>
      <x v="113"/>
    </i>
    <i>
      <x v="34"/>
      <x v="104"/>
    </i>
    <i>
      <x v="35"/>
      <x v="58"/>
    </i>
    <i>
      <x v="36"/>
      <x v="5"/>
    </i>
    <i>
      <x v="37"/>
      <x v="109"/>
    </i>
    <i>
      <x v="38"/>
      <x v="4"/>
    </i>
    <i>
      <x v="39"/>
      <x v="52"/>
    </i>
    <i>
      <x v="40"/>
      <x v="38"/>
    </i>
    <i>
      <x v="41"/>
      <x v="78"/>
    </i>
    <i>
      <x v="42"/>
      <x v="79"/>
    </i>
    <i>
      <x v="43"/>
      <x v="80"/>
    </i>
    <i>
      <x v="44"/>
      <x v="77"/>
    </i>
    <i>
      <x v="45"/>
      <x v="48"/>
    </i>
    <i>
      <x v="46"/>
      <x v="45"/>
    </i>
    <i>
      <x v="47"/>
      <x v="47"/>
    </i>
    <i>
      <x v="48"/>
      <x v="46"/>
    </i>
    <i>
      <x v="49"/>
      <x v="44"/>
    </i>
    <i>
      <x v="50"/>
      <x v="41"/>
    </i>
    <i>
      <x v="51"/>
      <x v="42"/>
    </i>
    <i>
      <x v="52"/>
      <x v="43"/>
    </i>
    <i>
      <x v="53"/>
      <x v="86"/>
    </i>
    <i>
      <x v="54"/>
      <x v="8"/>
    </i>
    <i>
      <x v="55"/>
      <x v="114"/>
    </i>
    <i>
      <x v="56"/>
      <x v="27"/>
    </i>
    <i>
      <x v="57"/>
      <x v="36"/>
    </i>
    <i>
      <x v="58"/>
      <x v="39"/>
    </i>
    <i>
      <x v="59"/>
      <x v="25"/>
    </i>
    <i>
      <x v="60"/>
      <x v="26"/>
    </i>
    <i>
      <x v="61"/>
      <x v="110"/>
    </i>
    <i>
      <x v="62"/>
      <x v="87"/>
    </i>
    <i>
      <x v="63"/>
      <x v="83"/>
    </i>
    <i>
      <x v="64"/>
      <x v="85"/>
    </i>
    <i>
      <x v="65"/>
      <x v="54"/>
    </i>
    <i>
      <x v="66"/>
      <x v="33"/>
    </i>
    <i>
      <x v="67"/>
      <x v="100"/>
    </i>
    <i>
      <x v="68"/>
      <x v="82"/>
    </i>
    <i>
      <x v="69"/>
      <x v="84"/>
    </i>
    <i>
      <x v="70"/>
      <x v="3"/>
    </i>
    <i>
      <x v="71"/>
      <x v="65"/>
    </i>
    <i>
      <x v="72"/>
      <x/>
    </i>
    <i>
      <x v="73"/>
      <x v="61"/>
    </i>
    <i>
      <x v="74"/>
      <x v="106"/>
    </i>
    <i>
      <x v="75"/>
      <x v="56"/>
    </i>
    <i>
      <x v="76"/>
      <x v="37"/>
    </i>
    <i>
      <x v="77"/>
      <x v="66"/>
    </i>
    <i>
      <x v="78"/>
      <x v="40"/>
    </i>
    <i>
      <x v="79"/>
      <x v="112"/>
    </i>
    <i>
      <x v="80"/>
      <x v="31"/>
    </i>
    <i>
      <x v="81"/>
      <x v="67"/>
    </i>
    <i>
      <x v="82"/>
      <x v="29"/>
    </i>
    <i>
      <x v="83"/>
      <x v="28"/>
    </i>
    <i>
      <x v="84"/>
      <x v="68"/>
    </i>
    <i>
      <x v="85"/>
      <x v="60"/>
    </i>
    <i>
      <x v="86"/>
      <x v="107"/>
    </i>
    <i>
      <x v="87"/>
      <x v="98"/>
    </i>
    <i>
      <x v="88"/>
      <x v="95"/>
    </i>
    <i>
      <x v="89"/>
      <x v="97"/>
    </i>
    <i>
      <x v="90"/>
      <x v="96"/>
    </i>
    <i>
      <x v="91"/>
      <x v="64"/>
    </i>
    <i>
      <x v="92"/>
      <x v="105"/>
    </i>
    <i>
      <x v="93"/>
      <x v="1"/>
    </i>
    <i>
      <x v="94"/>
      <x v="71"/>
    </i>
    <i>
      <x v="95"/>
      <x v="69"/>
    </i>
    <i>
      <x v="96"/>
      <x v="70"/>
    </i>
    <i>
      <x v="97"/>
      <x v="6"/>
    </i>
    <i>
      <x v="98"/>
      <x v="94"/>
    </i>
    <i>
      <x v="99"/>
      <x v="93"/>
    </i>
    <i>
      <x v="100"/>
      <x v="50"/>
    </i>
    <i>
      <x v="101"/>
      <x v="24"/>
    </i>
    <i>
      <x v="102"/>
      <x v="17"/>
    </i>
    <i>
      <x v="103"/>
      <x v="53"/>
    </i>
    <i>
      <x v="104"/>
      <x v="22"/>
    </i>
    <i>
      <x v="105"/>
      <x v="101"/>
    </i>
    <i>
      <x v="106"/>
      <x v="88"/>
    </i>
    <i>
      <x v="107"/>
      <x v="111"/>
    </i>
    <i>
      <x v="108"/>
      <x v="20"/>
    </i>
    <i>
      <x v="109"/>
      <x v="21"/>
    </i>
    <i>
      <x v="110"/>
      <x v="49"/>
    </i>
    <i>
      <x v="111"/>
      <x v="108"/>
    </i>
    <i>
      <x v="112"/>
      <x v="23"/>
    </i>
    <i>
      <x v="113"/>
      <x v="16"/>
    </i>
    <i>
      <x v="114"/>
      <x v="51"/>
    </i>
    <i>
      <x v="115"/>
      <x v="115"/>
    </i>
  </rowItems>
  <colFields count="1">
    <field x="-2"/>
  </colFields>
  <colItems count="8">
    <i>
      <x/>
    </i>
    <i i="1">
      <x v="1"/>
    </i>
    <i i="2">
      <x v="2"/>
    </i>
    <i i="3">
      <x v="3"/>
    </i>
    <i i="4">
      <x v="4"/>
    </i>
    <i i="5">
      <x v="5"/>
    </i>
    <i i="6">
      <x v="6"/>
    </i>
    <i i="7">
      <x v="7"/>
    </i>
  </colItems>
  <dataFields count="8">
    <dataField name="Suma de Pres Inicial" fld="19" baseField="10" baseItem="8"/>
    <dataField name="Suma de Modificación Aprobada" fld="18" baseField="10" baseItem="8"/>
    <dataField name="Suma de Pres Vigente Aprobado" fld="20" baseField="10" baseItem="8"/>
    <dataField name="Suma de Total Preventivo" fld="25" baseField="10" baseItem="0"/>
    <dataField name="Suma de Total Pagado" fld="24" baseField="10" baseItem="0"/>
    <dataField name="Suma de Total Librado" fld="23" baseField="10" baseItem="0"/>
    <dataField name="Suma de Total Devengado" fld="22" baseField="10" baseItem="0"/>
    <dataField name="Suma de Total Compromiso" fld="21" baseField="10" baseItem="0"/>
  </dataFields>
  <formats count="845">
    <format dxfId="844">
      <pivotArea outline="0" fieldPosition="0">
        <references count="2">
          <reference field="4" count="19" selected="0">
            <x v="0"/>
            <x v="2"/>
            <x v="3"/>
            <x v="4"/>
            <x v="5"/>
            <x v="6"/>
            <x v="7"/>
            <x v="8"/>
            <x v="9"/>
            <x v="10"/>
            <x v="11"/>
            <x v="12"/>
            <x v="13"/>
            <x v="14"/>
            <x v="15"/>
            <x v="16"/>
            <x v="17"/>
            <x v="18"/>
            <x v="19"/>
          </reference>
          <reference field="5" count="19" selected="0">
            <x v="7"/>
            <x v="9"/>
            <x v="10"/>
            <x v="11"/>
            <x v="12"/>
            <x v="13"/>
            <x v="14"/>
            <x v="15"/>
            <x v="18"/>
            <x v="30"/>
            <x v="34"/>
            <x v="35"/>
            <x v="55"/>
            <x v="59"/>
            <x v="62"/>
            <x v="63"/>
            <x v="73"/>
            <x v="89"/>
            <x v="90"/>
          </reference>
        </references>
      </pivotArea>
    </format>
    <format dxfId="843">
      <pivotArea dataOnly="0" labelOnly="1" outline="0" fieldPosition="0">
        <references count="1">
          <reference field="4" count="19">
            <x v="0"/>
            <x v="2"/>
            <x v="3"/>
            <x v="4"/>
            <x v="5"/>
            <x v="6"/>
            <x v="7"/>
            <x v="8"/>
            <x v="9"/>
            <x v="10"/>
            <x v="11"/>
            <x v="12"/>
            <x v="13"/>
            <x v="14"/>
            <x v="15"/>
            <x v="16"/>
            <x v="17"/>
            <x v="18"/>
            <x v="19"/>
          </reference>
        </references>
      </pivotArea>
    </format>
    <format dxfId="842">
      <pivotArea dataOnly="0" labelOnly="1" outline="0" fieldPosition="0">
        <references count="2">
          <reference field="4" count="1" selected="0">
            <x v="0"/>
          </reference>
          <reference field="5" count="1">
            <x v="90"/>
          </reference>
        </references>
      </pivotArea>
    </format>
    <format dxfId="841">
      <pivotArea dataOnly="0" labelOnly="1" outline="0" fieldPosition="0">
        <references count="2">
          <reference field="4" count="1" selected="0">
            <x v="2"/>
          </reference>
          <reference field="5" count="1">
            <x v="18"/>
          </reference>
        </references>
      </pivotArea>
    </format>
    <format dxfId="840">
      <pivotArea dataOnly="0" labelOnly="1" outline="0" fieldPosition="0">
        <references count="2">
          <reference field="4" count="1" selected="0">
            <x v="3"/>
          </reference>
          <reference field="5" count="1">
            <x v="59"/>
          </reference>
        </references>
      </pivotArea>
    </format>
    <format dxfId="839">
      <pivotArea dataOnly="0" labelOnly="1" outline="0" fieldPosition="0">
        <references count="2">
          <reference field="4" count="1" selected="0">
            <x v="4"/>
          </reference>
          <reference field="5" count="1">
            <x v="35"/>
          </reference>
        </references>
      </pivotArea>
    </format>
    <format dxfId="838">
      <pivotArea dataOnly="0" labelOnly="1" outline="0" fieldPosition="0">
        <references count="2">
          <reference field="4" count="1" selected="0">
            <x v="5"/>
          </reference>
          <reference field="5" count="1">
            <x v="89"/>
          </reference>
        </references>
      </pivotArea>
    </format>
    <format dxfId="837">
      <pivotArea dataOnly="0" labelOnly="1" outline="0" fieldPosition="0">
        <references count="2">
          <reference field="4" count="1" selected="0">
            <x v="6"/>
          </reference>
          <reference field="5" count="1">
            <x v="62"/>
          </reference>
        </references>
      </pivotArea>
    </format>
    <format dxfId="836">
      <pivotArea dataOnly="0" labelOnly="1" outline="0" fieldPosition="0">
        <references count="2">
          <reference field="4" count="1" selected="0">
            <x v="7"/>
          </reference>
          <reference field="5" count="1">
            <x v="73"/>
          </reference>
        </references>
      </pivotArea>
    </format>
    <format dxfId="835">
      <pivotArea dataOnly="0" labelOnly="1" outline="0" fieldPosition="0">
        <references count="2">
          <reference field="4" count="1" selected="0">
            <x v="8"/>
          </reference>
          <reference field="5" count="1">
            <x v="10"/>
          </reference>
        </references>
      </pivotArea>
    </format>
    <format dxfId="834">
      <pivotArea dataOnly="0" labelOnly="1" outline="0" fieldPosition="0">
        <references count="2">
          <reference field="4" count="1" selected="0">
            <x v="9"/>
          </reference>
          <reference field="5" count="1">
            <x v="55"/>
          </reference>
        </references>
      </pivotArea>
    </format>
    <format dxfId="833">
      <pivotArea dataOnly="0" labelOnly="1" outline="0" fieldPosition="0">
        <references count="2">
          <reference field="4" count="1" selected="0">
            <x v="10"/>
          </reference>
          <reference field="5" count="1">
            <x v="63"/>
          </reference>
        </references>
      </pivotArea>
    </format>
    <format dxfId="832">
      <pivotArea dataOnly="0" labelOnly="1" outline="0" fieldPosition="0">
        <references count="2">
          <reference field="4" count="1" selected="0">
            <x v="11"/>
          </reference>
          <reference field="5" count="1">
            <x v="11"/>
          </reference>
        </references>
      </pivotArea>
    </format>
    <format dxfId="831">
      <pivotArea dataOnly="0" labelOnly="1" outline="0" fieldPosition="0">
        <references count="2">
          <reference field="4" count="1" selected="0">
            <x v="12"/>
          </reference>
          <reference field="5" count="1">
            <x v="34"/>
          </reference>
        </references>
      </pivotArea>
    </format>
    <format dxfId="830">
      <pivotArea dataOnly="0" labelOnly="1" outline="0" fieldPosition="0">
        <references count="2">
          <reference field="4" count="1" selected="0">
            <x v="13"/>
          </reference>
          <reference field="5" count="1">
            <x v="7"/>
          </reference>
        </references>
      </pivotArea>
    </format>
    <format dxfId="829">
      <pivotArea dataOnly="0" labelOnly="1" outline="0" fieldPosition="0">
        <references count="2">
          <reference field="4" count="1" selected="0">
            <x v="14"/>
          </reference>
          <reference field="5" count="1">
            <x v="9"/>
          </reference>
        </references>
      </pivotArea>
    </format>
    <format dxfId="828">
      <pivotArea dataOnly="0" labelOnly="1" outline="0" fieldPosition="0">
        <references count="2">
          <reference field="4" count="1" selected="0">
            <x v="15"/>
          </reference>
          <reference field="5" count="1">
            <x v="15"/>
          </reference>
        </references>
      </pivotArea>
    </format>
    <format dxfId="827">
      <pivotArea dataOnly="0" labelOnly="1" outline="0" fieldPosition="0">
        <references count="2">
          <reference field="4" count="1" selected="0">
            <x v="16"/>
          </reference>
          <reference field="5" count="1">
            <x v="30"/>
          </reference>
        </references>
      </pivotArea>
    </format>
    <format dxfId="826">
      <pivotArea dataOnly="0" labelOnly="1" outline="0" fieldPosition="0">
        <references count="2">
          <reference field="4" count="1" selected="0">
            <x v="17"/>
          </reference>
          <reference field="5" count="1">
            <x v="14"/>
          </reference>
        </references>
      </pivotArea>
    </format>
    <format dxfId="825">
      <pivotArea dataOnly="0" labelOnly="1" outline="0" fieldPosition="0">
        <references count="2">
          <reference field="4" count="1" selected="0">
            <x v="18"/>
          </reference>
          <reference field="5" count="1">
            <x v="12"/>
          </reference>
        </references>
      </pivotArea>
    </format>
    <format dxfId="824">
      <pivotArea dataOnly="0" labelOnly="1" outline="0" fieldPosition="0">
        <references count="2">
          <reference field="4" count="1" selected="0">
            <x v="19"/>
          </reference>
          <reference field="5" count="1">
            <x v="13"/>
          </reference>
        </references>
      </pivotArea>
    </format>
    <format dxfId="823">
      <pivotArea outline="0" fieldPosition="0">
        <references count="2">
          <reference field="4" count="19" selected="0">
            <x v="0"/>
            <x v="2"/>
            <x v="3"/>
            <x v="4"/>
            <x v="5"/>
            <x v="6"/>
            <x v="7"/>
            <x v="8"/>
            <x v="9"/>
            <x v="10"/>
            <x v="11"/>
            <x v="12"/>
            <x v="13"/>
            <x v="14"/>
            <x v="15"/>
            <x v="16"/>
            <x v="17"/>
            <x v="18"/>
            <x v="19"/>
          </reference>
          <reference field="5" count="19" selected="0">
            <x v="7"/>
            <x v="9"/>
            <x v="10"/>
            <x v="11"/>
            <x v="12"/>
            <x v="13"/>
            <x v="14"/>
            <x v="15"/>
            <x v="18"/>
            <x v="30"/>
            <x v="34"/>
            <x v="35"/>
            <x v="55"/>
            <x v="59"/>
            <x v="62"/>
            <x v="63"/>
            <x v="73"/>
            <x v="89"/>
            <x v="90"/>
          </reference>
        </references>
      </pivotArea>
    </format>
    <format dxfId="822">
      <pivotArea dataOnly="0" labelOnly="1" outline="0" fieldPosition="0">
        <references count="1">
          <reference field="4" count="19">
            <x v="0"/>
            <x v="2"/>
            <x v="3"/>
            <x v="4"/>
            <x v="5"/>
            <x v="6"/>
            <x v="7"/>
            <x v="8"/>
            <x v="9"/>
            <x v="10"/>
            <x v="11"/>
            <x v="12"/>
            <x v="13"/>
            <x v="14"/>
            <x v="15"/>
            <x v="16"/>
            <x v="17"/>
            <x v="18"/>
            <x v="19"/>
          </reference>
        </references>
      </pivotArea>
    </format>
    <format dxfId="821">
      <pivotArea dataOnly="0" labelOnly="1" outline="0" fieldPosition="0">
        <references count="2">
          <reference field="4" count="1" selected="0">
            <x v="0"/>
          </reference>
          <reference field="5" count="1">
            <x v="90"/>
          </reference>
        </references>
      </pivotArea>
    </format>
    <format dxfId="820">
      <pivotArea dataOnly="0" labelOnly="1" outline="0" fieldPosition="0">
        <references count="2">
          <reference field="4" count="1" selected="0">
            <x v="2"/>
          </reference>
          <reference field="5" count="1">
            <x v="18"/>
          </reference>
        </references>
      </pivotArea>
    </format>
    <format dxfId="819">
      <pivotArea dataOnly="0" labelOnly="1" outline="0" fieldPosition="0">
        <references count="2">
          <reference field="4" count="1" selected="0">
            <x v="3"/>
          </reference>
          <reference field="5" count="1">
            <x v="59"/>
          </reference>
        </references>
      </pivotArea>
    </format>
    <format dxfId="818">
      <pivotArea dataOnly="0" labelOnly="1" outline="0" fieldPosition="0">
        <references count="2">
          <reference field="4" count="1" selected="0">
            <x v="4"/>
          </reference>
          <reference field="5" count="1">
            <x v="35"/>
          </reference>
        </references>
      </pivotArea>
    </format>
    <format dxfId="817">
      <pivotArea dataOnly="0" labelOnly="1" outline="0" fieldPosition="0">
        <references count="2">
          <reference field="4" count="1" selected="0">
            <x v="5"/>
          </reference>
          <reference field="5" count="1">
            <x v="89"/>
          </reference>
        </references>
      </pivotArea>
    </format>
    <format dxfId="816">
      <pivotArea dataOnly="0" labelOnly="1" outline="0" fieldPosition="0">
        <references count="2">
          <reference field="4" count="1" selected="0">
            <x v="6"/>
          </reference>
          <reference field="5" count="1">
            <x v="62"/>
          </reference>
        </references>
      </pivotArea>
    </format>
    <format dxfId="815">
      <pivotArea dataOnly="0" labelOnly="1" outline="0" fieldPosition="0">
        <references count="2">
          <reference field="4" count="1" selected="0">
            <x v="7"/>
          </reference>
          <reference field="5" count="1">
            <x v="73"/>
          </reference>
        </references>
      </pivotArea>
    </format>
    <format dxfId="814">
      <pivotArea dataOnly="0" labelOnly="1" outline="0" fieldPosition="0">
        <references count="2">
          <reference field="4" count="1" selected="0">
            <x v="8"/>
          </reference>
          <reference field="5" count="1">
            <x v="10"/>
          </reference>
        </references>
      </pivotArea>
    </format>
    <format dxfId="813">
      <pivotArea dataOnly="0" labelOnly="1" outline="0" fieldPosition="0">
        <references count="2">
          <reference field="4" count="1" selected="0">
            <x v="9"/>
          </reference>
          <reference field="5" count="1">
            <x v="55"/>
          </reference>
        </references>
      </pivotArea>
    </format>
    <format dxfId="812">
      <pivotArea dataOnly="0" labelOnly="1" outline="0" fieldPosition="0">
        <references count="2">
          <reference field="4" count="1" selected="0">
            <x v="10"/>
          </reference>
          <reference field="5" count="1">
            <x v="63"/>
          </reference>
        </references>
      </pivotArea>
    </format>
    <format dxfId="811">
      <pivotArea dataOnly="0" labelOnly="1" outline="0" fieldPosition="0">
        <references count="2">
          <reference field="4" count="1" selected="0">
            <x v="11"/>
          </reference>
          <reference field="5" count="1">
            <x v="11"/>
          </reference>
        </references>
      </pivotArea>
    </format>
    <format dxfId="810">
      <pivotArea dataOnly="0" labelOnly="1" outline="0" fieldPosition="0">
        <references count="2">
          <reference field="4" count="1" selected="0">
            <x v="12"/>
          </reference>
          <reference field="5" count="1">
            <x v="34"/>
          </reference>
        </references>
      </pivotArea>
    </format>
    <format dxfId="809">
      <pivotArea dataOnly="0" labelOnly="1" outline="0" fieldPosition="0">
        <references count="2">
          <reference field="4" count="1" selected="0">
            <x v="13"/>
          </reference>
          <reference field="5" count="1">
            <x v="7"/>
          </reference>
        </references>
      </pivotArea>
    </format>
    <format dxfId="808">
      <pivotArea dataOnly="0" labelOnly="1" outline="0" fieldPosition="0">
        <references count="2">
          <reference field="4" count="1" selected="0">
            <x v="14"/>
          </reference>
          <reference field="5" count="1">
            <x v="9"/>
          </reference>
        </references>
      </pivotArea>
    </format>
    <format dxfId="807">
      <pivotArea dataOnly="0" labelOnly="1" outline="0" fieldPosition="0">
        <references count="2">
          <reference field="4" count="1" selected="0">
            <x v="15"/>
          </reference>
          <reference field="5" count="1">
            <x v="15"/>
          </reference>
        </references>
      </pivotArea>
    </format>
    <format dxfId="806">
      <pivotArea dataOnly="0" labelOnly="1" outline="0" fieldPosition="0">
        <references count="2">
          <reference field="4" count="1" selected="0">
            <x v="16"/>
          </reference>
          <reference field="5" count="1">
            <x v="30"/>
          </reference>
        </references>
      </pivotArea>
    </format>
    <format dxfId="805">
      <pivotArea dataOnly="0" labelOnly="1" outline="0" fieldPosition="0">
        <references count="2">
          <reference field="4" count="1" selected="0">
            <x v="17"/>
          </reference>
          <reference field="5" count="1">
            <x v="14"/>
          </reference>
        </references>
      </pivotArea>
    </format>
    <format dxfId="804">
      <pivotArea dataOnly="0" labelOnly="1" outline="0" fieldPosition="0">
        <references count="2">
          <reference field="4" count="1" selected="0">
            <x v="18"/>
          </reference>
          <reference field="5" count="1">
            <x v="12"/>
          </reference>
        </references>
      </pivotArea>
    </format>
    <format dxfId="803">
      <pivotArea dataOnly="0" labelOnly="1" outline="0" fieldPosition="0">
        <references count="2">
          <reference field="4" count="1" selected="0">
            <x v="19"/>
          </reference>
          <reference field="5" count="1">
            <x v="13"/>
          </reference>
        </references>
      </pivotArea>
    </format>
    <format dxfId="802">
      <pivotArea outline="0" fieldPosition="0">
        <references count="2">
          <reference field="4" count="19" selected="0">
            <x v="0"/>
            <x v="2"/>
            <x v="3"/>
            <x v="4"/>
            <x v="5"/>
            <x v="6"/>
            <x v="7"/>
            <x v="8"/>
            <x v="9"/>
            <x v="10"/>
            <x v="11"/>
            <x v="12"/>
            <x v="13"/>
            <x v="14"/>
            <x v="15"/>
            <x v="16"/>
            <x v="17"/>
            <x v="18"/>
            <x v="19"/>
          </reference>
          <reference field="5" count="19" selected="0">
            <x v="7"/>
            <x v="9"/>
            <x v="10"/>
            <x v="11"/>
            <x v="12"/>
            <x v="13"/>
            <x v="14"/>
            <x v="15"/>
            <x v="18"/>
            <x v="30"/>
            <x v="34"/>
            <x v="35"/>
            <x v="55"/>
            <x v="59"/>
            <x v="62"/>
            <x v="63"/>
            <x v="73"/>
            <x v="89"/>
            <x v="90"/>
          </reference>
        </references>
      </pivotArea>
    </format>
    <format dxfId="801">
      <pivotArea dataOnly="0" labelOnly="1" outline="0" fieldPosition="0">
        <references count="1">
          <reference field="4" count="19">
            <x v="0"/>
            <x v="2"/>
            <x v="3"/>
            <x v="4"/>
            <x v="5"/>
            <x v="6"/>
            <x v="7"/>
            <x v="8"/>
            <x v="9"/>
            <x v="10"/>
            <x v="11"/>
            <x v="12"/>
            <x v="13"/>
            <x v="14"/>
            <x v="15"/>
            <x v="16"/>
            <x v="17"/>
            <x v="18"/>
            <x v="19"/>
          </reference>
        </references>
      </pivotArea>
    </format>
    <format dxfId="800">
      <pivotArea dataOnly="0" labelOnly="1" outline="0" fieldPosition="0">
        <references count="2">
          <reference field="4" count="1" selected="0">
            <x v="0"/>
          </reference>
          <reference field="5" count="1">
            <x v="90"/>
          </reference>
        </references>
      </pivotArea>
    </format>
    <format dxfId="799">
      <pivotArea dataOnly="0" labelOnly="1" outline="0" fieldPosition="0">
        <references count="2">
          <reference field="4" count="1" selected="0">
            <x v="2"/>
          </reference>
          <reference field="5" count="1">
            <x v="18"/>
          </reference>
        </references>
      </pivotArea>
    </format>
    <format dxfId="798">
      <pivotArea dataOnly="0" labelOnly="1" outline="0" fieldPosition="0">
        <references count="2">
          <reference field="4" count="1" selected="0">
            <x v="3"/>
          </reference>
          <reference field="5" count="1">
            <x v="59"/>
          </reference>
        </references>
      </pivotArea>
    </format>
    <format dxfId="797">
      <pivotArea dataOnly="0" labelOnly="1" outline="0" fieldPosition="0">
        <references count="2">
          <reference field="4" count="1" selected="0">
            <x v="4"/>
          </reference>
          <reference field="5" count="1">
            <x v="35"/>
          </reference>
        </references>
      </pivotArea>
    </format>
    <format dxfId="796">
      <pivotArea dataOnly="0" labelOnly="1" outline="0" fieldPosition="0">
        <references count="2">
          <reference field="4" count="1" selected="0">
            <x v="5"/>
          </reference>
          <reference field="5" count="1">
            <x v="89"/>
          </reference>
        </references>
      </pivotArea>
    </format>
    <format dxfId="795">
      <pivotArea dataOnly="0" labelOnly="1" outline="0" fieldPosition="0">
        <references count="2">
          <reference field="4" count="1" selected="0">
            <x v="6"/>
          </reference>
          <reference field="5" count="1">
            <x v="62"/>
          </reference>
        </references>
      </pivotArea>
    </format>
    <format dxfId="794">
      <pivotArea dataOnly="0" labelOnly="1" outline="0" fieldPosition="0">
        <references count="2">
          <reference field="4" count="1" selected="0">
            <x v="7"/>
          </reference>
          <reference field="5" count="1">
            <x v="73"/>
          </reference>
        </references>
      </pivotArea>
    </format>
    <format dxfId="793">
      <pivotArea dataOnly="0" labelOnly="1" outline="0" fieldPosition="0">
        <references count="2">
          <reference field="4" count="1" selected="0">
            <x v="8"/>
          </reference>
          <reference field="5" count="1">
            <x v="10"/>
          </reference>
        </references>
      </pivotArea>
    </format>
    <format dxfId="792">
      <pivotArea dataOnly="0" labelOnly="1" outline="0" fieldPosition="0">
        <references count="2">
          <reference field="4" count="1" selected="0">
            <x v="9"/>
          </reference>
          <reference field="5" count="1">
            <x v="55"/>
          </reference>
        </references>
      </pivotArea>
    </format>
    <format dxfId="791">
      <pivotArea dataOnly="0" labelOnly="1" outline="0" fieldPosition="0">
        <references count="2">
          <reference field="4" count="1" selected="0">
            <x v="10"/>
          </reference>
          <reference field="5" count="1">
            <x v="63"/>
          </reference>
        </references>
      </pivotArea>
    </format>
    <format dxfId="790">
      <pivotArea dataOnly="0" labelOnly="1" outline="0" fieldPosition="0">
        <references count="2">
          <reference field="4" count="1" selected="0">
            <x v="11"/>
          </reference>
          <reference field="5" count="1">
            <x v="11"/>
          </reference>
        </references>
      </pivotArea>
    </format>
    <format dxfId="789">
      <pivotArea dataOnly="0" labelOnly="1" outline="0" fieldPosition="0">
        <references count="2">
          <reference field="4" count="1" selected="0">
            <x v="12"/>
          </reference>
          <reference field="5" count="1">
            <x v="34"/>
          </reference>
        </references>
      </pivotArea>
    </format>
    <format dxfId="788">
      <pivotArea dataOnly="0" labelOnly="1" outline="0" fieldPosition="0">
        <references count="2">
          <reference field="4" count="1" selected="0">
            <x v="13"/>
          </reference>
          <reference field="5" count="1">
            <x v="7"/>
          </reference>
        </references>
      </pivotArea>
    </format>
    <format dxfId="787">
      <pivotArea dataOnly="0" labelOnly="1" outline="0" fieldPosition="0">
        <references count="2">
          <reference field="4" count="1" selected="0">
            <x v="14"/>
          </reference>
          <reference field="5" count="1">
            <x v="9"/>
          </reference>
        </references>
      </pivotArea>
    </format>
    <format dxfId="786">
      <pivotArea dataOnly="0" labelOnly="1" outline="0" fieldPosition="0">
        <references count="2">
          <reference field="4" count="1" selected="0">
            <x v="15"/>
          </reference>
          <reference field="5" count="1">
            <x v="15"/>
          </reference>
        </references>
      </pivotArea>
    </format>
    <format dxfId="785">
      <pivotArea dataOnly="0" labelOnly="1" outline="0" fieldPosition="0">
        <references count="2">
          <reference field="4" count="1" selected="0">
            <x v="16"/>
          </reference>
          <reference field="5" count="1">
            <x v="30"/>
          </reference>
        </references>
      </pivotArea>
    </format>
    <format dxfId="784">
      <pivotArea dataOnly="0" labelOnly="1" outline="0" fieldPosition="0">
        <references count="2">
          <reference field="4" count="1" selected="0">
            <x v="17"/>
          </reference>
          <reference field="5" count="1">
            <x v="14"/>
          </reference>
        </references>
      </pivotArea>
    </format>
    <format dxfId="783">
      <pivotArea dataOnly="0" labelOnly="1" outline="0" fieldPosition="0">
        <references count="2">
          <reference field="4" count="1" selected="0">
            <x v="18"/>
          </reference>
          <reference field="5" count="1">
            <x v="12"/>
          </reference>
        </references>
      </pivotArea>
    </format>
    <format dxfId="782">
      <pivotArea dataOnly="0" labelOnly="1" outline="0" fieldPosition="0">
        <references count="2">
          <reference field="4" count="1" selected="0">
            <x v="19"/>
          </reference>
          <reference field="5" count="1">
            <x v="13"/>
          </reference>
        </references>
      </pivotArea>
    </format>
    <format dxfId="781">
      <pivotArea outline="0" fieldPosition="0">
        <references count="2">
          <reference field="4" count="43" selected="0">
            <x v="20"/>
            <x v="21"/>
            <x v="22"/>
            <x v="23"/>
            <x v="24"/>
            <x v="25"/>
            <x v="26"/>
            <x v="27"/>
            <x v="28"/>
            <x v="29"/>
            <x v="30"/>
            <x v="32"/>
            <x v="35"/>
            <x v="36"/>
            <x v="38"/>
            <x v="39"/>
            <x v="40"/>
            <x v="41"/>
            <x v="42"/>
            <x v="43"/>
            <x v="44"/>
            <x v="45"/>
            <x v="46"/>
            <x v="47"/>
            <x v="48"/>
            <x v="49"/>
            <x v="50"/>
            <x v="51"/>
            <x v="52"/>
            <x v="53"/>
            <x v="54"/>
            <x v="56"/>
            <x v="57"/>
            <x v="58"/>
            <x v="59"/>
            <x v="60"/>
            <x v="62"/>
            <x v="63"/>
            <x v="64"/>
            <x v="65"/>
            <x v="66"/>
            <x v="68"/>
            <x v="69"/>
          </reference>
          <reference field="5" count="43" selected="0">
            <x v="2"/>
            <x v="4"/>
            <x v="5"/>
            <x v="8"/>
            <x v="19"/>
            <x v="25"/>
            <x v="26"/>
            <x v="27"/>
            <x v="32"/>
            <x v="33"/>
            <x v="36"/>
            <x v="38"/>
            <x v="39"/>
            <x v="41"/>
            <x v="42"/>
            <x v="43"/>
            <x v="44"/>
            <x v="45"/>
            <x v="46"/>
            <x v="47"/>
            <x v="48"/>
            <x v="52"/>
            <x v="54"/>
            <x v="57"/>
            <x v="58"/>
            <x v="72"/>
            <x v="74"/>
            <x v="75"/>
            <x v="76"/>
            <x v="77"/>
            <x v="78"/>
            <x v="79"/>
            <x v="80"/>
            <x v="81"/>
            <x v="82"/>
            <x v="83"/>
            <x v="84"/>
            <x v="85"/>
            <x v="86"/>
            <x v="87"/>
            <x v="91"/>
            <x v="92"/>
            <x v="99"/>
          </reference>
        </references>
      </pivotArea>
    </format>
    <format dxfId="780">
      <pivotArea dataOnly="0" labelOnly="1" outline="0" fieldPosition="0">
        <references count="1">
          <reference field="4" count="43">
            <x v="20"/>
            <x v="21"/>
            <x v="22"/>
            <x v="23"/>
            <x v="24"/>
            <x v="25"/>
            <x v="26"/>
            <x v="27"/>
            <x v="28"/>
            <x v="29"/>
            <x v="30"/>
            <x v="32"/>
            <x v="35"/>
            <x v="36"/>
            <x v="38"/>
            <x v="39"/>
            <x v="40"/>
            <x v="41"/>
            <x v="42"/>
            <x v="43"/>
            <x v="44"/>
            <x v="45"/>
            <x v="46"/>
            <x v="47"/>
            <x v="48"/>
            <x v="49"/>
            <x v="50"/>
            <x v="51"/>
            <x v="52"/>
            <x v="53"/>
            <x v="54"/>
            <x v="56"/>
            <x v="57"/>
            <x v="58"/>
            <x v="59"/>
            <x v="60"/>
            <x v="62"/>
            <x v="63"/>
            <x v="64"/>
            <x v="65"/>
            <x v="66"/>
            <x v="68"/>
            <x v="69"/>
          </reference>
        </references>
      </pivotArea>
    </format>
    <format dxfId="779">
      <pivotArea dataOnly="0" labelOnly="1" outline="0" fieldPosition="0">
        <references count="2">
          <reference field="4" count="1" selected="0">
            <x v="20"/>
          </reference>
          <reference field="5" count="1">
            <x v="92"/>
          </reference>
        </references>
      </pivotArea>
    </format>
    <format dxfId="778">
      <pivotArea dataOnly="0" labelOnly="1" outline="0" fieldPosition="0">
        <references count="2">
          <reference field="4" count="1" selected="0">
            <x v="21"/>
          </reference>
          <reference field="5" count="1">
            <x v="91"/>
          </reference>
        </references>
      </pivotArea>
    </format>
    <format dxfId="777">
      <pivotArea dataOnly="0" labelOnly="1" outline="0" fieldPosition="0">
        <references count="2">
          <reference field="4" count="1" selected="0">
            <x v="22"/>
          </reference>
          <reference field="5" count="1">
            <x v="81"/>
          </reference>
        </references>
      </pivotArea>
    </format>
    <format dxfId="776">
      <pivotArea dataOnly="0" labelOnly="1" outline="0" fieldPosition="0">
        <references count="2">
          <reference field="4" count="1" selected="0">
            <x v="23"/>
          </reference>
          <reference field="5" count="1">
            <x v="19"/>
          </reference>
        </references>
      </pivotArea>
    </format>
    <format dxfId="775">
      <pivotArea dataOnly="0" labelOnly="1" outline="0" fieldPosition="0">
        <references count="2">
          <reference field="4" count="1" selected="0">
            <x v="24"/>
          </reference>
          <reference field="5" count="1">
            <x v="2"/>
          </reference>
        </references>
      </pivotArea>
    </format>
    <format dxfId="774">
      <pivotArea dataOnly="0" labelOnly="1" outline="0" fieldPosition="0">
        <references count="2">
          <reference field="4" count="1" selected="0">
            <x v="25"/>
          </reference>
          <reference field="5" count="1">
            <x v="76"/>
          </reference>
        </references>
      </pivotArea>
    </format>
    <format dxfId="773">
      <pivotArea dataOnly="0" labelOnly="1" outline="0" fieldPosition="0">
        <references count="2">
          <reference field="4" count="1" selected="0">
            <x v="26"/>
          </reference>
          <reference field="5" count="1">
            <x v="75"/>
          </reference>
        </references>
      </pivotArea>
    </format>
    <format dxfId="772">
      <pivotArea dataOnly="0" labelOnly="1" outline="0" fieldPosition="0">
        <references count="2">
          <reference field="4" count="1" selected="0">
            <x v="27"/>
          </reference>
          <reference field="5" count="1">
            <x v="72"/>
          </reference>
        </references>
      </pivotArea>
    </format>
    <format dxfId="771">
      <pivotArea dataOnly="0" labelOnly="1" outline="0" fieldPosition="0">
        <references count="2">
          <reference field="4" count="1" selected="0">
            <x v="28"/>
          </reference>
          <reference field="5" count="1">
            <x v="74"/>
          </reference>
        </references>
      </pivotArea>
    </format>
    <format dxfId="770">
      <pivotArea dataOnly="0" labelOnly="1" outline="0" fieldPosition="0">
        <references count="2">
          <reference field="4" count="1" selected="0">
            <x v="29"/>
          </reference>
          <reference field="5" count="1">
            <x v="32"/>
          </reference>
        </references>
      </pivotArea>
    </format>
    <format dxfId="769">
      <pivotArea dataOnly="0" labelOnly="1" outline="0" fieldPosition="0">
        <references count="2">
          <reference field="4" count="1" selected="0">
            <x v="30"/>
          </reference>
          <reference field="5" count="1">
            <x v="99"/>
          </reference>
        </references>
      </pivotArea>
    </format>
    <format dxfId="768">
      <pivotArea dataOnly="0" labelOnly="1" outline="0" fieldPosition="0">
        <references count="2">
          <reference field="4" count="1" selected="0">
            <x v="32"/>
          </reference>
          <reference field="5" count="1">
            <x v="57"/>
          </reference>
        </references>
      </pivotArea>
    </format>
    <format dxfId="767">
      <pivotArea dataOnly="0" labelOnly="1" outline="0" fieldPosition="0">
        <references count="2">
          <reference field="4" count="1" selected="0">
            <x v="35"/>
          </reference>
          <reference field="5" count="1">
            <x v="58"/>
          </reference>
        </references>
      </pivotArea>
    </format>
    <format dxfId="766">
      <pivotArea dataOnly="0" labelOnly="1" outline="0" fieldPosition="0">
        <references count="2">
          <reference field="4" count="1" selected="0">
            <x v="36"/>
          </reference>
          <reference field="5" count="1">
            <x v="5"/>
          </reference>
        </references>
      </pivotArea>
    </format>
    <format dxfId="765">
      <pivotArea dataOnly="0" labelOnly="1" outline="0" fieldPosition="0">
        <references count="2">
          <reference field="4" count="1" selected="0">
            <x v="38"/>
          </reference>
          <reference field="5" count="1">
            <x v="4"/>
          </reference>
        </references>
      </pivotArea>
    </format>
    <format dxfId="764">
      <pivotArea dataOnly="0" labelOnly="1" outline="0" fieldPosition="0">
        <references count="2">
          <reference field="4" count="1" selected="0">
            <x v="39"/>
          </reference>
          <reference field="5" count="1">
            <x v="52"/>
          </reference>
        </references>
      </pivotArea>
    </format>
    <format dxfId="763">
      <pivotArea dataOnly="0" labelOnly="1" outline="0" fieldPosition="0">
        <references count="2">
          <reference field="4" count="1" selected="0">
            <x v="40"/>
          </reference>
          <reference field="5" count="1">
            <x v="38"/>
          </reference>
        </references>
      </pivotArea>
    </format>
    <format dxfId="762">
      <pivotArea dataOnly="0" labelOnly="1" outline="0" fieldPosition="0">
        <references count="2">
          <reference field="4" count="1" selected="0">
            <x v="41"/>
          </reference>
          <reference field="5" count="1">
            <x v="78"/>
          </reference>
        </references>
      </pivotArea>
    </format>
    <format dxfId="761">
      <pivotArea dataOnly="0" labelOnly="1" outline="0" fieldPosition="0">
        <references count="2">
          <reference field="4" count="1" selected="0">
            <x v="42"/>
          </reference>
          <reference field="5" count="1">
            <x v="79"/>
          </reference>
        </references>
      </pivotArea>
    </format>
    <format dxfId="760">
      <pivotArea dataOnly="0" labelOnly="1" outline="0" fieldPosition="0">
        <references count="2">
          <reference field="4" count="1" selected="0">
            <x v="43"/>
          </reference>
          <reference field="5" count="1">
            <x v="80"/>
          </reference>
        </references>
      </pivotArea>
    </format>
    <format dxfId="759">
      <pivotArea dataOnly="0" labelOnly="1" outline="0" fieldPosition="0">
        <references count="2">
          <reference field="4" count="1" selected="0">
            <x v="44"/>
          </reference>
          <reference field="5" count="1">
            <x v="77"/>
          </reference>
        </references>
      </pivotArea>
    </format>
    <format dxfId="758">
      <pivotArea dataOnly="0" labelOnly="1" outline="0" fieldPosition="0">
        <references count="2">
          <reference field="4" count="1" selected="0">
            <x v="45"/>
          </reference>
          <reference field="5" count="1">
            <x v="48"/>
          </reference>
        </references>
      </pivotArea>
    </format>
    <format dxfId="757">
      <pivotArea dataOnly="0" labelOnly="1" outline="0" fieldPosition="0">
        <references count="2">
          <reference field="4" count="1" selected="0">
            <x v="46"/>
          </reference>
          <reference field="5" count="1">
            <x v="45"/>
          </reference>
        </references>
      </pivotArea>
    </format>
    <format dxfId="756">
      <pivotArea dataOnly="0" labelOnly="1" outline="0" fieldPosition="0">
        <references count="2">
          <reference field="4" count="1" selected="0">
            <x v="47"/>
          </reference>
          <reference field="5" count="1">
            <x v="47"/>
          </reference>
        </references>
      </pivotArea>
    </format>
    <format dxfId="755">
      <pivotArea dataOnly="0" labelOnly="1" outline="0" fieldPosition="0">
        <references count="2">
          <reference field="4" count="1" selected="0">
            <x v="48"/>
          </reference>
          <reference field="5" count="1">
            <x v="46"/>
          </reference>
        </references>
      </pivotArea>
    </format>
    <format dxfId="754">
      <pivotArea dataOnly="0" labelOnly="1" outline="0" fieldPosition="0">
        <references count="2">
          <reference field="4" count="1" selected="0">
            <x v="49"/>
          </reference>
          <reference field="5" count="1">
            <x v="44"/>
          </reference>
        </references>
      </pivotArea>
    </format>
    <format dxfId="753">
      <pivotArea dataOnly="0" labelOnly="1" outline="0" fieldPosition="0">
        <references count="2">
          <reference field="4" count="1" selected="0">
            <x v="50"/>
          </reference>
          <reference field="5" count="1">
            <x v="41"/>
          </reference>
        </references>
      </pivotArea>
    </format>
    <format dxfId="752">
      <pivotArea dataOnly="0" labelOnly="1" outline="0" fieldPosition="0">
        <references count="2">
          <reference field="4" count="1" selected="0">
            <x v="51"/>
          </reference>
          <reference field="5" count="1">
            <x v="42"/>
          </reference>
        </references>
      </pivotArea>
    </format>
    <format dxfId="751">
      <pivotArea dataOnly="0" labelOnly="1" outline="0" fieldPosition="0">
        <references count="2">
          <reference field="4" count="1" selected="0">
            <x v="52"/>
          </reference>
          <reference field="5" count="1">
            <x v="43"/>
          </reference>
        </references>
      </pivotArea>
    </format>
    <format dxfId="750">
      <pivotArea dataOnly="0" labelOnly="1" outline="0" fieldPosition="0">
        <references count="2">
          <reference field="4" count="1" selected="0">
            <x v="53"/>
          </reference>
          <reference field="5" count="1">
            <x v="86"/>
          </reference>
        </references>
      </pivotArea>
    </format>
    <format dxfId="749">
      <pivotArea dataOnly="0" labelOnly="1" outline="0" fieldPosition="0">
        <references count="2">
          <reference field="4" count="1" selected="0">
            <x v="54"/>
          </reference>
          <reference field="5" count="1">
            <x v="8"/>
          </reference>
        </references>
      </pivotArea>
    </format>
    <format dxfId="748">
      <pivotArea dataOnly="0" labelOnly="1" outline="0" fieldPosition="0">
        <references count="2">
          <reference field="4" count="1" selected="0">
            <x v="56"/>
          </reference>
          <reference field="5" count="1">
            <x v="27"/>
          </reference>
        </references>
      </pivotArea>
    </format>
    <format dxfId="747">
      <pivotArea dataOnly="0" labelOnly="1" outline="0" fieldPosition="0">
        <references count="2">
          <reference field="4" count="1" selected="0">
            <x v="57"/>
          </reference>
          <reference field="5" count="1">
            <x v="36"/>
          </reference>
        </references>
      </pivotArea>
    </format>
    <format dxfId="746">
      <pivotArea dataOnly="0" labelOnly="1" outline="0" fieldPosition="0">
        <references count="2">
          <reference field="4" count="1" selected="0">
            <x v="58"/>
          </reference>
          <reference field="5" count="1">
            <x v="39"/>
          </reference>
        </references>
      </pivotArea>
    </format>
    <format dxfId="745">
      <pivotArea dataOnly="0" labelOnly="1" outline="0" fieldPosition="0">
        <references count="2">
          <reference field="4" count="1" selected="0">
            <x v="59"/>
          </reference>
          <reference field="5" count="1">
            <x v="25"/>
          </reference>
        </references>
      </pivotArea>
    </format>
    <format dxfId="744">
      <pivotArea dataOnly="0" labelOnly="1" outline="0" fieldPosition="0">
        <references count="2">
          <reference field="4" count="1" selected="0">
            <x v="60"/>
          </reference>
          <reference field="5" count="1">
            <x v="26"/>
          </reference>
        </references>
      </pivotArea>
    </format>
    <format dxfId="743">
      <pivotArea dataOnly="0" labelOnly="1" outline="0" fieldPosition="0">
        <references count="2">
          <reference field="4" count="1" selected="0">
            <x v="62"/>
          </reference>
          <reference field="5" count="1">
            <x v="87"/>
          </reference>
        </references>
      </pivotArea>
    </format>
    <format dxfId="742">
      <pivotArea dataOnly="0" labelOnly="1" outline="0" fieldPosition="0">
        <references count="2">
          <reference field="4" count="1" selected="0">
            <x v="63"/>
          </reference>
          <reference field="5" count="1">
            <x v="83"/>
          </reference>
        </references>
      </pivotArea>
    </format>
    <format dxfId="741">
      <pivotArea dataOnly="0" labelOnly="1" outline="0" fieldPosition="0">
        <references count="2">
          <reference field="4" count="1" selected="0">
            <x v="64"/>
          </reference>
          <reference field="5" count="1">
            <x v="85"/>
          </reference>
        </references>
      </pivotArea>
    </format>
    <format dxfId="740">
      <pivotArea dataOnly="0" labelOnly="1" outline="0" fieldPosition="0">
        <references count="2">
          <reference field="4" count="1" selected="0">
            <x v="65"/>
          </reference>
          <reference field="5" count="1">
            <x v="54"/>
          </reference>
        </references>
      </pivotArea>
    </format>
    <format dxfId="739">
      <pivotArea dataOnly="0" labelOnly="1" outline="0" fieldPosition="0">
        <references count="2">
          <reference field="4" count="1" selected="0">
            <x v="66"/>
          </reference>
          <reference field="5" count="1">
            <x v="33"/>
          </reference>
        </references>
      </pivotArea>
    </format>
    <format dxfId="738">
      <pivotArea dataOnly="0" labelOnly="1" outline="0" fieldPosition="0">
        <references count="2">
          <reference field="4" count="1" selected="0">
            <x v="68"/>
          </reference>
          <reference field="5" count="1">
            <x v="82"/>
          </reference>
        </references>
      </pivotArea>
    </format>
    <format dxfId="737">
      <pivotArea dataOnly="0" labelOnly="1" outline="0" fieldPosition="0">
        <references count="2">
          <reference field="4" count="1" selected="0">
            <x v="69"/>
          </reference>
          <reference field="5" count="1">
            <x v="84"/>
          </reference>
        </references>
      </pivotArea>
    </format>
    <format dxfId="736">
      <pivotArea outline="0" fieldPosition="0">
        <references count="2">
          <reference field="4" count="23" selected="0">
            <x v="70"/>
            <x v="71"/>
            <x v="72"/>
            <x v="73"/>
            <x v="75"/>
            <x v="76"/>
            <x v="77"/>
            <x v="78"/>
            <x v="80"/>
            <x v="81"/>
            <x v="82"/>
            <x v="83"/>
            <x v="84"/>
            <x v="85"/>
            <x v="87"/>
            <x v="88"/>
            <x v="89"/>
            <x v="90"/>
            <x v="91"/>
            <x v="93"/>
            <x v="94"/>
            <x v="95"/>
            <x v="96"/>
          </reference>
          <reference field="5" count="23" selected="0">
            <x v="0"/>
            <x v="1"/>
            <x v="3"/>
            <x v="28"/>
            <x v="29"/>
            <x v="31"/>
            <x v="37"/>
            <x v="40"/>
            <x v="56"/>
            <x v="60"/>
            <x v="61"/>
            <x v="64"/>
            <x v="65"/>
            <x v="66"/>
            <x v="67"/>
            <x v="68"/>
            <x v="69"/>
            <x v="70"/>
            <x v="71"/>
            <x v="95"/>
            <x v="96"/>
            <x v="97"/>
            <x v="98"/>
          </reference>
        </references>
      </pivotArea>
    </format>
    <format dxfId="735">
      <pivotArea dataOnly="0" labelOnly="1" outline="0" fieldPosition="0">
        <references count="1">
          <reference field="4" count="23">
            <x v="70"/>
            <x v="71"/>
            <x v="72"/>
            <x v="73"/>
            <x v="75"/>
            <x v="76"/>
            <x v="77"/>
            <x v="78"/>
            <x v="80"/>
            <x v="81"/>
            <x v="82"/>
            <x v="83"/>
            <x v="84"/>
            <x v="85"/>
            <x v="87"/>
            <x v="88"/>
            <x v="89"/>
            <x v="90"/>
            <x v="91"/>
            <x v="93"/>
            <x v="94"/>
            <x v="95"/>
            <x v="96"/>
          </reference>
        </references>
      </pivotArea>
    </format>
    <format dxfId="734">
      <pivotArea dataOnly="0" labelOnly="1" outline="0" fieldPosition="0">
        <references count="2">
          <reference field="4" count="1" selected="0">
            <x v="70"/>
          </reference>
          <reference field="5" count="1">
            <x v="3"/>
          </reference>
        </references>
      </pivotArea>
    </format>
    <format dxfId="733">
      <pivotArea dataOnly="0" labelOnly="1" outline="0" fieldPosition="0">
        <references count="2">
          <reference field="4" count="1" selected="0">
            <x v="71"/>
          </reference>
          <reference field="5" count="1">
            <x v="65"/>
          </reference>
        </references>
      </pivotArea>
    </format>
    <format dxfId="732">
      <pivotArea dataOnly="0" labelOnly="1" outline="0" fieldPosition="0">
        <references count="2">
          <reference field="4" count="1" selected="0">
            <x v="72"/>
          </reference>
          <reference field="5" count="1">
            <x v="0"/>
          </reference>
        </references>
      </pivotArea>
    </format>
    <format dxfId="731">
      <pivotArea dataOnly="0" labelOnly="1" outline="0" fieldPosition="0">
        <references count="2">
          <reference field="4" count="1" selected="0">
            <x v="73"/>
          </reference>
          <reference field="5" count="1">
            <x v="61"/>
          </reference>
        </references>
      </pivotArea>
    </format>
    <format dxfId="730">
      <pivotArea dataOnly="0" labelOnly="1" outline="0" fieldPosition="0">
        <references count="2">
          <reference field="4" count="1" selected="0">
            <x v="75"/>
          </reference>
          <reference field="5" count="1">
            <x v="56"/>
          </reference>
        </references>
      </pivotArea>
    </format>
    <format dxfId="729">
      <pivotArea dataOnly="0" labelOnly="1" outline="0" fieldPosition="0">
        <references count="2">
          <reference field="4" count="1" selected="0">
            <x v="76"/>
          </reference>
          <reference field="5" count="1">
            <x v="37"/>
          </reference>
        </references>
      </pivotArea>
    </format>
    <format dxfId="728">
      <pivotArea dataOnly="0" labelOnly="1" outline="0" fieldPosition="0">
        <references count="2">
          <reference field="4" count="1" selected="0">
            <x v="77"/>
          </reference>
          <reference field="5" count="1">
            <x v="66"/>
          </reference>
        </references>
      </pivotArea>
    </format>
    <format dxfId="727">
      <pivotArea dataOnly="0" labelOnly="1" outline="0" fieldPosition="0">
        <references count="2">
          <reference field="4" count="1" selected="0">
            <x v="78"/>
          </reference>
          <reference field="5" count="1">
            <x v="40"/>
          </reference>
        </references>
      </pivotArea>
    </format>
    <format dxfId="726">
      <pivotArea dataOnly="0" labelOnly="1" outline="0" fieldPosition="0">
        <references count="2">
          <reference field="4" count="1" selected="0">
            <x v="80"/>
          </reference>
          <reference field="5" count="1">
            <x v="31"/>
          </reference>
        </references>
      </pivotArea>
    </format>
    <format dxfId="725">
      <pivotArea dataOnly="0" labelOnly="1" outline="0" fieldPosition="0">
        <references count="2">
          <reference field="4" count="1" selected="0">
            <x v="81"/>
          </reference>
          <reference field="5" count="1">
            <x v="67"/>
          </reference>
        </references>
      </pivotArea>
    </format>
    <format dxfId="724">
      <pivotArea dataOnly="0" labelOnly="1" outline="0" fieldPosition="0">
        <references count="2">
          <reference field="4" count="1" selected="0">
            <x v="82"/>
          </reference>
          <reference field="5" count="1">
            <x v="29"/>
          </reference>
        </references>
      </pivotArea>
    </format>
    <format dxfId="723">
      <pivotArea dataOnly="0" labelOnly="1" outline="0" fieldPosition="0">
        <references count="2">
          <reference field="4" count="1" selected="0">
            <x v="83"/>
          </reference>
          <reference field="5" count="1">
            <x v="28"/>
          </reference>
        </references>
      </pivotArea>
    </format>
    <format dxfId="722">
      <pivotArea dataOnly="0" labelOnly="1" outline="0" fieldPosition="0">
        <references count="2">
          <reference field="4" count="1" selected="0">
            <x v="84"/>
          </reference>
          <reference field="5" count="1">
            <x v="68"/>
          </reference>
        </references>
      </pivotArea>
    </format>
    <format dxfId="721">
      <pivotArea dataOnly="0" labelOnly="1" outline="0" fieldPosition="0">
        <references count="2">
          <reference field="4" count="1" selected="0">
            <x v="85"/>
          </reference>
          <reference field="5" count="1">
            <x v="60"/>
          </reference>
        </references>
      </pivotArea>
    </format>
    <format dxfId="720">
      <pivotArea dataOnly="0" labelOnly="1" outline="0" fieldPosition="0">
        <references count="2">
          <reference field="4" count="1" selected="0">
            <x v="87"/>
          </reference>
          <reference field="5" count="1">
            <x v="98"/>
          </reference>
        </references>
      </pivotArea>
    </format>
    <format dxfId="719">
      <pivotArea dataOnly="0" labelOnly="1" outline="0" fieldPosition="0">
        <references count="2">
          <reference field="4" count="1" selected="0">
            <x v="88"/>
          </reference>
          <reference field="5" count="1">
            <x v="95"/>
          </reference>
        </references>
      </pivotArea>
    </format>
    <format dxfId="718">
      <pivotArea dataOnly="0" labelOnly="1" outline="0" fieldPosition="0">
        <references count="2">
          <reference field="4" count="1" selected="0">
            <x v="89"/>
          </reference>
          <reference field="5" count="1">
            <x v="97"/>
          </reference>
        </references>
      </pivotArea>
    </format>
    <format dxfId="717">
      <pivotArea dataOnly="0" labelOnly="1" outline="0" fieldPosition="0">
        <references count="2">
          <reference field="4" count="1" selected="0">
            <x v="90"/>
          </reference>
          <reference field="5" count="1">
            <x v="96"/>
          </reference>
        </references>
      </pivotArea>
    </format>
    <format dxfId="716">
      <pivotArea dataOnly="0" labelOnly="1" outline="0" fieldPosition="0">
        <references count="2">
          <reference field="4" count="1" selected="0">
            <x v="91"/>
          </reference>
          <reference field="5" count="1">
            <x v="64"/>
          </reference>
        </references>
      </pivotArea>
    </format>
    <format dxfId="715">
      <pivotArea dataOnly="0" labelOnly="1" outline="0" fieldPosition="0">
        <references count="2">
          <reference field="4" count="1" selected="0">
            <x v="93"/>
          </reference>
          <reference field="5" count="1">
            <x v="1"/>
          </reference>
        </references>
      </pivotArea>
    </format>
    <format dxfId="714">
      <pivotArea dataOnly="0" labelOnly="1" outline="0" fieldPosition="0">
        <references count="2">
          <reference field="4" count="1" selected="0">
            <x v="94"/>
          </reference>
          <reference field="5" count="1">
            <x v="71"/>
          </reference>
        </references>
      </pivotArea>
    </format>
    <format dxfId="713">
      <pivotArea dataOnly="0" labelOnly="1" outline="0" fieldPosition="0">
        <references count="2">
          <reference field="4" count="1" selected="0">
            <x v="95"/>
          </reference>
          <reference field="5" count="1">
            <x v="69"/>
          </reference>
        </references>
      </pivotArea>
    </format>
    <format dxfId="712">
      <pivotArea dataOnly="0" labelOnly="1" outline="0" fieldPosition="0">
        <references count="2">
          <reference field="4" count="1" selected="0">
            <x v="96"/>
          </reference>
          <reference field="5" count="1">
            <x v="70"/>
          </reference>
        </references>
      </pivotArea>
    </format>
    <format dxfId="711">
      <pivotArea outline="0" fieldPosition="0">
        <references count="2">
          <reference field="4" count="11" selected="0">
            <x v="100"/>
            <x v="101"/>
            <x v="102"/>
            <x v="103"/>
            <x v="104"/>
            <x v="106"/>
            <x v="108"/>
            <x v="109"/>
            <x v="110"/>
            <x v="112"/>
            <x v="113"/>
          </reference>
          <reference field="5" count="11" selected="0">
            <x v="16"/>
            <x v="17"/>
            <x v="20"/>
            <x v="21"/>
            <x v="22"/>
            <x v="23"/>
            <x v="24"/>
            <x v="49"/>
            <x v="50"/>
            <x v="53"/>
            <x v="88"/>
          </reference>
        </references>
      </pivotArea>
    </format>
    <format dxfId="710">
      <pivotArea dataOnly="0" labelOnly="1" outline="0" fieldPosition="0">
        <references count="1">
          <reference field="4" count="11">
            <x v="100"/>
            <x v="101"/>
            <x v="102"/>
            <x v="103"/>
            <x v="104"/>
            <x v="106"/>
            <x v="108"/>
            <x v="109"/>
            <x v="110"/>
            <x v="112"/>
            <x v="113"/>
          </reference>
        </references>
      </pivotArea>
    </format>
    <format dxfId="709">
      <pivotArea dataOnly="0" labelOnly="1" outline="0" fieldPosition="0">
        <references count="2">
          <reference field="4" count="1" selected="0">
            <x v="100"/>
          </reference>
          <reference field="5" count="1">
            <x v="50"/>
          </reference>
        </references>
      </pivotArea>
    </format>
    <format dxfId="708">
      <pivotArea dataOnly="0" labelOnly="1" outline="0" fieldPosition="0">
        <references count="2">
          <reference field="4" count="1" selected="0">
            <x v="101"/>
          </reference>
          <reference field="5" count="1">
            <x v="24"/>
          </reference>
        </references>
      </pivotArea>
    </format>
    <format dxfId="707">
      <pivotArea dataOnly="0" labelOnly="1" outline="0" fieldPosition="0">
        <references count="2">
          <reference field="4" count="1" selected="0">
            <x v="102"/>
          </reference>
          <reference field="5" count="1">
            <x v="17"/>
          </reference>
        </references>
      </pivotArea>
    </format>
    <format dxfId="706">
      <pivotArea dataOnly="0" labelOnly="1" outline="0" fieldPosition="0">
        <references count="2">
          <reference field="4" count="1" selected="0">
            <x v="103"/>
          </reference>
          <reference field="5" count="1">
            <x v="53"/>
          </reference>
        </references>
      </pivotArea>
    </format>
    <format dxfId="705">
      <pivotArea dataOnly="0" labelOnly="1" outline="0" fieldPosition="0">
        <references count="2">
          <reference field="4" count="1" selected="0">
            <x v="104"/>
          </reference>
          <reference field="5" count="1">
            <x v="22"/>
          </reference>
        </references>
      </pivotArea>
    </format>
    <format dxfId="704">
      <pivotArea dataOnly="0" labelOnly="1" outline="0" fieldPosition="0">
        <references count="2">
          <reference field="4" count="1" selected="0">
            <x v="106"/>
          </reference>
          <reference field="5" count="1">
            <x v="88"/>
          </reference>
        </references>
      </pivotArea>
    </format>
    <format dxfId="703">
      <pivotArea dataOnly="0" labelOnly="1" outline="0" fieldPosition="0">
        <references count="2">
          <reference field="4" count="1" selected="0">
            <x v="108"/>
          </reference>
          <reference field="5" count="1">
            <x v="20"/>
          </reference>
        </references>
      </pivotArea>
    </format>
    <format dxfId="702">
      <pivotArea dataOnly="0" labelOnly="1" outline="0" fieldPosition="0">
        <references count="2">
          <reference field="4" count="1" selected="0">
            <x v="109"/>
          </reference>
          <reference field="5" count="1">
            <x v="21"/>
          </reference>
        </references>
      </pivotArea>
    </format>
    <format dxfId="701">
      <pivotArea dataOnly="0" labelOnly="1" outline="0" fieldPosition="0">
        <references count="2">
          <reference field="4" count="1" selected="0">
            <x v="110"/>
          </reference>
          <reference field="5" count="1">
            <x v="49"/>
          </reference>
        </references>
      </pivotArea>
    </format>
    <format dxfId="700">
      <pivotArea dataOnly="0" labelOnly="1" outline="0" fieldPosition="0">
        <references count="2">
          <reference field="4" count="1" selected="0">
            <x v="112"/>
          </reference>
          <reference field="5" count="1">
            <x v="23"/>
          </reference>
        </references>
      </pivotArea>
    </format>
    <format dxfId="699">
      <pivotArea dataOnly="0" labelOnly="1" outline="0" fieldPosition="0">
        <references count="2">
          <reference field="4" count="1" selected="0">
            <x v="113"/>
          </reference>
          <reference field="5" count="1">
            <x v="16"/>
          </reference>
        </references>
      </pivotArea>
    </format>
    <format dxfId="698">
      <pivotArea outline="0" fieldPosition="0">
        <references count="2">
          <reference field="4" count="3" selected="0">
            <x v="97"/>
            <x v="98"/>
            <x v="99"/>
          </reference>
          <reference field="5" count="3" selected="0">
            <x v="6"/>
            <x v="93"/>
            <x v="94"/>
          </reference>
        </references>
      </pivotArea>
    </format>
    <format dxfId="697">
      <pivotArea dataOnly="0" labelOnly="1" outline="0" fieldPosition="0">
        <references count="1">
          <reference field="4" count="3">
            <x v="97"/>
            <x v="98"/>
            <x v="99"/>
          </reference>
        </references>
      </pivotArea>
    </format>
    <format dxfId="696">
      <pivotArea dataOnly="0" labelOnly="1" outline="0" fieldPosition="0">
        <references count="2">
          <reference field="4" count="1" selected="0">
            <x v="97"/>
          </reference>
          <reference field="5" count="1">
            <x v="6"/>
          </reference>
        </references>
      </pivotArea>
    </format>
    <format dxfId="695">
      <pivotArea dataOnly="0" labelOnly="1" outline="0" fieldPosition="0">
        <references count="2">
          <reference field="4" count="1" selected="0">
            <x v="98"/>
          </reference>
          <reference field="5" count="1">
            <x v="94"/>
          </reference>
        </references>
      </pivotArea>
    </format>
    <format dxfId="694">
      <pivotArea dataOnly="0" labelOnly="1" outline="0" fieldPosition="0">
        <references count="2">
          <reference field="4" count="1" selected="0">
            <x v="99"/>
          </reference>
          <reference field="5" count="1">
            <x v="93"/>
          </reference>
        </references>
      </pivotArea>
    </format>
    <format dxfId="693">
      <pivotArea outline="0" collapsedLevelsAreSubtotals="1" fieldPosition="0"/>
    </format>
    <format dxfId="692">
      <pivotArea dataOnly="0" labelOnly="1" outline="0" fieldPosition="0">
        <references count="1">
          <reference field="4" count="45">
            <x v="0"/>
            <x v="2"/>
            <x v="3"/>
            <x v="4"/>
            <x v="5"/>
            <x v="6"/>
            <x v="7"/>
            <x v="8"/>
            <x v="9"/>
            <x v="10"/>
            <x v="11"/>
            <x v="12"/>
            <x v="13"/>
            <x v="14"/>
            <x v="15"/>
            <x v="16"/>
            <x v="17"/>
            <x v="18"/>
            <x v="19"/>
            <x v="20"/>
            <x v="21"/>
            <x v="22"/>
            <x v="23"/>
            <x v="24"/>
            <x v="25"/>
            <x v="26"/>
            <x v="27"/>
            <x v="28"/>
            <x v="29"/>
            <x v="30"/>
            <x v="32"/>
            <x v="35"/>
            <x v="36"/>
            <x v="38"/>
            <x v="39"/>
            <x v="40"/>
            <x v="41"/>
            <x v="42"/>
            <x v="43"/>
            <x v="44"/>
            <x v="45"/>
            <x v="46"/>
            <x v="47"/>
            <x v="48"/>
            <x v="49"/>
          </reference>
        </references>
      </pivotArea>
    </format>
    <format dxfId="691">
      <pivotArea dataOnly="0" labelOnly="1" outline="0" fieldPosition="0">
        <references count="1">
          <reference field="4" count="46">
            <x v="50"/>
            <x v="51"/>
            <x v="52"/>
            <x v="53"/>
            <x v="54"/>
            <x v="56"/>
            <x v="57"/>
            <x v="58"/>
            <x v="59"/>
            <x v="60"/>
            <x v="62"/>
            <x v="63"/>
            <x v="64"/>
            <x v="65"/>
            <x v="66"/>
            <x v="68"/>
            <x v="69"/>
            <x v="70"/>
            <x v="71"/>
            <x v="72"/>
            <x v="73"/>
            <x v="75"/>
            <x v="76"/>
            <x v="77"/>
            <x v="78"/>
            <x v="80"/>
            <x v="81"/>
            <x v="82"/>
            <x v="83"/>
            <x v="84"/>
            <x v="85"/>
            <x v="87"/>
            <x v="88"/>
            <x v="89"/>
            <x v="90"/>
            <x v="91"/>
            <x v="93"/>
            <x v="94"/>
            <x v="95"/>
            <x v="96"/>
            <x v="97"/>
            <x v="98"/>
            <x v="99"/>
            <x v="100"/>
            <x v="101"/>
            <x v="102"/>
          </reference>
        </references>
      </pivotArea>
    </format>
    <format dxfId="690">
      <pivotArea dataOnly="0" labelOnly="1" outline="0" fieldPosition="0">
        <references count="1">
          <reference field="4" count="9">
            <x v="103"/>
            <x v="104"/>
            <x v="106"/>
            <x v="108"/>
            <x v="109"/>
            <x v="110"/>
            <x v="112"/>
            <x v="113"/>
            <x v="114"/>
          </reference>
        </references>
      </pivotArea>
    </format>
    <format dxfId="689">
      <pivotArea dataOnly="0" labelOnly="1" outline="0" fieldPosition="0">
        <references count="2">
          <reference field="4" count="1" selected="0">
            <x v="0"/>
          </reference>
          <reference field="5" count="1">
            <x v="90"/>
          </reference>
        </references>
      </pivotArea>
    </format>
    <format dxfId="688">
      <pivotArea dataOnly="0" labelOnly="1" outline="0" fieldPosition="0">
        <references count="2">
          <reference field="4" count="1" selected="0">
            <x v="2"/>
          </reference>
          <reference field="5" count="1">
            <x v="18"/>
          </reference>
        </references>
      </pivotArea>
    </format>
    <format dxfId="687">
      <pivotArea dataOnly="0" labelOnly="1" outline="0" fieldPosition="0">
        <references count="2">
          <reference field="4" count="1" selected="0">
            <x v="3"/>
          </reference>
          <reference field="5" count="1">
            <x v="59"/>
          </reference>
        </references>
      </pivotArea>
    </format>
    <format dxfId="686">
      <pivotArea dataOnly="0" labelOnly="1" outline="0" fieldPosition="0">
        <references count="2">
          <reference field="4" count="1" selected="0">
            <x v="4"/>
          </reference>
          <reference field="5" count="1">
            <x v="35"/>
          </reference>
        </references>
      </pivotArea>
    </format>
    <format dxfId="685">
      <pivotArea dataOnly="0" labelOnly="1" outline="0" fieldPosition="0">
        <references count="2">
          <reference field="4" count="1" selected="0">
            <x v="5"/>
          </reference>
          <reference field="5" count="1">
            <x v="89"/>
          </reference>
        </references>
      </pivotArea>
    </format>
    <format dxfId="684">
      <pivotArea dataOnly="0" labelOnly="1" outline="0" fieldPosition="0">
        <references count="2">
          <reference field="4" count="1" selected="0">
            <x v="6"/>
          </reference>
          <reference field="5" count="1">
            <x v="62"/>
          </reference>
        </references>
      </pivotArea>
    </format>
    <format dxfId="683">
      <pivotArea dataOnly="0" labelOnly="1" outline="0" fieldPosition="0">
        <references count="2">
          <reference field="4" count="1" selected="0">
            <x v="7"/>
          </reference>
          <reference field="5" count="1">
            <x v="73"/>
          </reference>
        </references>
      </pivotArea>
    </format>
    <format dxfId="682">
      <pivotArea dataOnly="0" labelOnly="1" outline="0" fieldPosition="0">
        <references count="2">
          <reference field="4" count="1" selected="0">
            <x v="8"/>
          </reference>
          <reference field="5" count="1">
            <x v="10"/>
          </reference>
        </references>
      </pivotArea>
    </format>
    <format dxfId="681">
      <pivotArea dataOnly="0" labelOnly="1" outline="0" fieldPosition="0">
        <references count="2">
          <reference field="4" count="1" selected="0">
            <x v="9"/>
          </reference>
          <reference field="5" count="1">
            <x v="55"/>
          </reference>
        </references>
      </pivotArea>
    </format>
    <format dxfId="680">
      <pivotArea dataOnly="0" labelOnly="1" outline="0" fieldPosition="0">
        <references count="2">
          <reference field="4" count="1" selected="0">
            <x v="10"/>
          </reference>
          <reference field="5" count="1">
            <x v="63"/>
          </reference>
        </references>
      </pivotArea>
    </format>
    <format dxfId="679">
      <pivotArea dataOnly="0" labelOnly="1" outline="0" fieldPosition="0">
        <references count="2">
          <reference field="4" count="1" selected="0">
            <x v="11"/>
          </reference>
          <reference field="5" count="1">
            <x v="11"/>
          </reference>
        </references>
      </pivotArea>
    </format>
    <format dxfId="678">
      <pivotArea dataOnly="0" labelOnly="1" outline="0" fieldPosition="0">
        <references count="2">
          <reference field="4" count="1" selected="0">
            <x v="12"/>
          </reference>
          <reference field="5" count="1">
            <x v="34"/>
          </reference>
        </references>
      </pivotArea>
    </format>
    <format dxfId="677">
      <pivotArea dataOnly="0" labelOnly="1" outline="0" fieldPosition="0">
        <references count="2">
          <reference field="4" count="1" selected="0">
            <x v="13"/>
          </reference>
          <reference field="5" count="1">
            <x v="7"/>
          </reference>
        </references>
      </pivotArea>
    </format>
    <format dxfId="676">
      <pivotArea dataOnly="0" labelOnly="1" outline="0" fieldPosition="0">
        <references count="2">
          <reference field="4" count="1" selected="0">
            <x v="14"/>
          </reference>
          <reference field="5" count="1">
            <x v="9"/>
          </reference>
        </references>
      </pivotArea>
    </format>
    <format dxfId="675">
      <pivotArea dataOnly="0" labelOnly="1" outline="0" fieldPosition="0">
        <references count="2">
          <reference field="4" count="1" selected="0">
            <x v="15"/>
          </reference>
          <reference field="5" count="1">
            <x v="15"/>
          </reference>
        </references>
      </pivotArea>
    </format>
    <format dxfId="674">
      <pivotArea dataOnly="0" labelOnly="1" outline="0" fieldPosition="0">
        <references count="2">
          <reference field="4" count="1" selected="0">
            <x v="16"/>
          </reference>
          <reference field="5" count="1">
            <x v="30"/>
          </reference>
        </references>
      </pivotArea>
    </format>
    <format dxfId="673">
      <pivotArea dataOnly="0" labelOnly="1" outline="0" fieldPosition="0">
        <references count="2">
          <reference field="4" count="1" selected="0">
            <x v="17"/>
          </reference>
          <reference field="5" count="1">
            <x v="14"/>
          </reference>
        </references>
      </pivotArea>
    </format>
    <format dxfId="672">
      <pivotArea dataOnly="0" labelOnly="1" outline="0" fieldPosition="0">
        <references count="2">
          <reference field="4" count="1" selected="0">
            <x v="18"/>
          </reference>
          <reference field="5" count="1">
            <x v="12"/>
          </reference>
        </references>
      </pivotArea>
    </format>
    <format dxfId="671">
      <pivotArea dataOnly="0" labelOnly="1" outline="0" fieldPosition="0">
        <references count="2">
          <reference field="4" count="1" selected="0">
            <x v="19"/>
          </reference>
          <reference field="5" count="1">
            <x v="13"/>
          </reference>
        </references>
      </pivotArea>
    </format>
    <format dxfId="670">
      <pivotArea dataOnly="0" labelOnly="1" outline="0" fieldPosition="0">
        <references count="2">
          <reference field="4" count="1" selected="0">
            <x v="20"/>
          </reference>
          <reference field="5" count="1">
            <x v="92"/>
          </reference>
        </references>
      </pivotArea>
    </format>
    <format dxfId="669">
      <pivotArea dataOnly="0" labelOnly="1" outline="0" fieldPosition="0">
        <references count="2">
          <reference field="4" count="1" selected="0">
            <x v="21"/>
          </reference>
          <reference field="5" count="1">
            <x v="91"/>
          </reference>
        </references>
      </pivotArea>
    </format>
    <format dxfId="668">
      <pivotArea dataOnly="0" labelOnly="1" outline="0" fieldPosition="0">
        <references count="2">
          <reference field="4" count="1" selected="0">
            <x v="22"/>
          </reference>
          <reference field="5" count="1">
            <x v="81"/>
          </reference>
        </references>
      </pivotArea>
    </format>
    <format dxfId="667">
      <pivotArea dataOnly="0" labelOnly="1" outline="0" fieldPosition="0">
        <references count="2">
          <reference field="4" count="1" selected="0">
            <x v="23"/>
          </reference>
          <reference field="5" count="1">
            <x v="19"/>
          </reference>
        </references>
      </pivotArea>
    </format>
    <format dxfId="666">
      <pivotArea dataOnly="0" labelOnly="1" outline="0" fieldPosition="0">
        <references count="2">
          <reference field="4" count="1" selected="0">
            <x v="24"/>
          </reference>
          <reference field="5" count="1">
            <x v="2"/>
          </reference>
        </references>
      </pivotArea>
    </format>
    <format dxfId="665">
      <pivotArea dataOnly="0" labelOnly="1" outline="0" fieldPosition="0">
        <references count="2">
          <reference field="4" count="1" selected="0">
            <x v="25"/>
          </reference>
          <reference field="5" count="1">
            <x v="76"/>
          </reference>
        </references>
      </pivotArea>
    </format>
    <format dxfId="664">
      <pivotArea dataOnly="0" labelOnly="1" outline="0" fieldPosition="0">
        <references count="2">
          <reference field="4" count="1" selected="0">
            <x v="26"/>
          </reference>
          <reference field="5" count="1">
            <x v="75"/>
          </reference>
        </references>
      </pivotArea>
    </format>
    <format dxfId="663">
      <pivotArea dataOnly="0" labelOnly="1" outline="0" fieldPosition="0">
        <references count="2">
          <reference field="4" count="1" selected="0">
            <x v="27"/>
          </reference>
          <reference field="5" count="1">
            <x v="72"/>
          </reference>
        </references>
      </pivotArea>
    </format>
    <format dxfId="662">
      <pivotArea dataOnly="0" labelOnly="1" outline="0" fieldPosition="0">
        <references count="2">
          <reference field="4" count="1" selected="0">
            <x v="28"/>
          </reference>
          <reference field="5" count="1">
            <x v="74"/>
          </reference>
        </references>
      </pivotArea>
    </format>
    <format dxfId="661">
      <pivotArea dataOnly="0" labelOnly="1" outline="0" fieldPosition="0">
        <references count="2">
          <reference field="4" count="1" selected="0">
            <x v="29"/>
          </reference>
          <reference field="5" count="1">
            <x v="32"/>
          </reference>
        </references>
      </pivotArea>
    </format>
    <format dxfId="660">
      <pivotArea dataOnly="0" labelOnly="1" outline="0" fieldPosition="0">
        <references count="2">
          <reference field="4" count="1" selected="0">
            <x v="30"/>
          </reference>
          <reference field="5" count="1">
            <x v="99"/>
          </reference>
        </references>
      </pivotArea>
    </format>
    <format dxfId="659">
      <pivotArea dataOnly="0" labelOnly="1" outline="0" fieldPosition="0">
        <references count="2">
          <reference field="4" count="1" selected="0">
            <x v="32"/>
          </reference>
          <reference field="5" count="1">
            <x v="57"/>
          </reference>
        </references>
      </pivotArea>
    </format>
    <format dxfId="658">
      <pivotArea dataOnly="0" labelOnly="1" outline="0" fieldPosition="0">
        <references count="2">
          <reference field="4" count="1" selected="0">
            <x v="35"/>
          </reference>
          <reference field="5" count="1">
            <x v="58"/>
          </reference>
        </references>
      </pivotArea>
    </format>
    <format dxfId="657">
      <pivotArea dataOnly="0" labelOnly="1" outline="0" fieldPosition="0">
        <references count="2">
          <reference field="4" count="1" selected="0">
            <x v="36"/>
          </reference>
          <reference field="5" count="1">
            <x v="5"/>
          </reference>
        </references>
      </pivotArea>
    </format>
    <format dxfId="656">
      <pivotArea dataOnly="0" labelOnly="1" outline="0" fieldPosition="0">
        <references count="2">
          <reference field="4" count="1" selected="0">
            <x v="38"/>
          </reference>
          <reference field="5" count="1">
            <x v="4"/>
          </reference>
        </references>
      </pivotArea>
    </format>
    <format dxfId="655">
      <pivotArea dataOnly="0" labelOnly="1" outline="0" fieldPosition="0">
        <references count="2">
          <reference field="4" count="1" selected="0">
            <x v="39"/>
          </reference>
          <reference field="5" count="1">
            <x v="52"/>
          </reference>
        </references>
      </pivotArea>
    </format>
    <format dxfId="654">
      <pivotArea dataOnly="0" labelOnly="1" outline="0" fieldPosition="0">
        <references count="2">
          <reference field="4" count="1" selected="0">
            <x v="40"/>
          </reference>
          <reference field="5" count="1">
            <x v="38"/>
          </reference>
        </references>
      </pivotArea>
    </format>
    <format dxfId="653">
      <pivotArea dataOnly="0" labelOnly="1" outline="0" fieldPosition="0">
        <references count="2">
          <reference field="4" count="1" selected="0">
            <x v="41"/>
          </reference>
          <reference field="5" count="1">
            <x v="78"/>
          </reference>
        </references>
      </pivotArea>
    </format>
    <format dxfId="652">
      <pivotArea dataOnly="0" labelOnly="1" outline="0" fieldPosition="0">
        <references count="2">
          <reference field="4" count="1" selected="0">
            <x v="42"/>
          </reference>
          <reference field="5" count="1">
            <x v="79"/>
          </reference>
        </references>
      </pivotArea>
    </format>
    <format dxfId="651">
      <pivotArea dataOnly="0" labelOnly="1" outline="0" fieldPosition="0">
        <references count="2">
          <reference field="4" count="1" selected="0">
            <x v="43"/>
          </reference>
          <reference field="5" count="1">
            <x v="80"/>
          </reference>
        </references>
      </pivotArea>
    </format>
    <format dxfId="650">
      <pivotArea dataOnly="0" labelOnly="1" outline="0" fieldPosition="0">
        <references count="2">
          <reference field="4" count="1" selected="0">
            <x v="44"/>
          </reference>
          <reference field="5" count="1">
            <x v="77"/>
          </reference>
        </references>
      </pivotArea>
    </format>
    <format dxfId="649">
      <pivotArea dataOnly="0" labelOnly="1" outline="0" fieldPosition="0">
        <references count="2">
          <reference field="4" count="1" selected="0">
            <x v="45"/>
          </reference>
          <reference field="5" count="1">
            <x v="48"/>
          </reference>
        </references>
      </pivotArea>
    </format>
    <format dxfId="648">
      <pivotArea dataOnly="0" labelOnly="1" outline="0" fieldPosition="0">
        <references count="2">
          <reference field="4" count="1" selected="0">
            <x v="46"/>
          </reference>
          <reference field="5" count="1">
            <x v="45"/>
          </reference>
        </references>
      </pivotArea>
    </format>
    <format dxfId="647">
      <pivotArea dataOnly="0" labelOnly="1" outline="0" fieldPosition="0">
        <references count="2">
          <reference field="4" count="1" selected="0">
            <x v="47"/>
          </reference>
          <reference field="5" count="1">
            <x v="47"/>
          </reference>
        </references>
      </pivotArea>
    </format>
    <format dxfId="646">
      <pivotArea dataOnly="0" labelOnly="1" outline="0" fieldPosition="0">
        <references count="2">
          <reference field="4" count="1" selected="0">
            <x v="48"/>
          </reference>
          <reference field="5" count="1">
            <x v="46"/>
          </reference>
        </references>
      </pivotArea>
    </format>
    <format dxfId="645">
      <pivotArea dataOnly="0" labelOnly="1" outline="0" fieldPosition="0">
        <references count="2">
          <reference field="4" count="1" selected="0">
            <x v="49"/>
          </reference>
          <reference field="5" count="1">
            <x v="44"/>
          </reference>
        </references>
      </pivotArea>
    </format>
    <format dxfId="644">
      <pivotArea dataOnly="0" labelOnly="1" outline="0" fieldPosition="0">
        <references count="2">
          <reference field="4" count="1" selected="0">
            <x v="50"/>
          </reference>
          <reference field="5" count="1">
            <x v="41"/>
          </reference>
        </references>
      </pivotArea>
    </format>
    <format dxfId="643">
      <pivotArea dataOnly="0" labelOnly="1" outline="0" fieldPosition="0">
        <references count="2">
          <reference field="4" count="1" selected="0">
            <x v="51"/>
          </reference>
          <reference field="5" count="1">
            <x v="42"/>
          </reference>
        </references>
      </pivotArea>
    </format>
    <format dxfId="642">
      <pivotArea dataOnly="0" labelOnly="1" outline="0" fieldPosition="0">
        <references count="2">
          <reference field="4" count="1" selected="0">
            <x v="52"/>
          </reference>
          <reference field="5" count="1">
            <x v="43"/>
          </reference>
        </references>
      </pivotArea>
    </format>
    <format dxfId="641">
      <pivotArea dataOnly="0" labelOnly="1" outline="0" fieldPosition="0">
        <references count="2">
          <reference field="4" count="1" selected="0">
            <x v="53"/>
          </reference>
          <reference field="5" count="1">
            <x v="86"/>
          </reference>
        </references>
      </pivotArea>
    </format>
    <format dxfId="640">
      <pivotArea dataOnly="0" labelOnly="1" outline="0" fieldPosition="0">
        <references count="2">
          <reference field="4" count="1" selected="0">
            <x v="54"/>
          </reference>
          <reference field="5" count="1">
            <x v="8"/>
          </reference>
        </references>
      </pivotArea>
    </format>
    <format dxfId="639">
      <pivotArea dataOnly="0" labelOnly="1" outline="0" fieldPosition="0">
        <references count="2">
          <reference field="4" count="1" selected="0">
            <x v="56"/>
          </reference>
          <reference field="5" count="1">
            <x v="27"/>
          </reference>
        </references>
      </pivotArea>
    </format>
    <format dxfId="638">
      <pivotArea dataOnly="0" labelOnly="1" outline="0" fieldPosition="0">
        <references count="2">
          <reference field="4" count="1" selected="0">
            <x v="57"/>
          </reference>
          <reference field="5" count="1">
            <x v="36"/>
          </reference>
        </references>
      </pivotArea>
    </format>
    <format dxfId="637">
      <pivotArea dataOnly="0" labelOnly="1" outline="0" fieldPosition="0">
        <references count="2">
          <reference field="4" count="1" selected="0">
            <x v="58"/>
          </reference>
          <reference field="5" count="1">
            <x v="39"/>
          </reference>
        </references>
      </pivotArea>
    </format>
    <format dxfId="636">
      <pivotArea dataOnly="0" labelOnly="1" outline="0" fieldPosition="0">
        <references count="2">
          <reference field="4" count="1" selected="0">
            <x v="59"/>
          </reference>
          <reference field="5" count="1">
            <x v="25"/>
          </reference>
        </references>
      </pivotArea>
    </format>
    <format dxfId="635">
      <pivotArea dataOnly="0" labelOnly="1" outline="0" fieldPosition="0">
        <references count="2">
          <reference field="4" count="1" selected="0">
            <x v="60"/>
          </reference>
          <reference field="5" count="1">
            <x v="26"/>
          </reference>
        </references>
      </pivotArea>
    </format>
    <format dxfId="634">
      <pivotArea dataOnly="0" labelOnly="1" outline="0" fieldPosition="0">
        <references count="2">
          <reference field="4" count="1" selected="0">
            <x v="62"/>
          </reference>
          <reference field="5" count="1">
            <x v="87"/>
          </reference>
        </references>
      </pivotArea>
    </format>
    <format dxfId="633">
      <pivotArea dataOnly="0" labelOnly="1" outline="0" fieldPosition="0">
        <references count="2">
          <reference field="4" count="1" selected="0">
            <x v="63"/>
          </reference>
          <reference field="5" count="1">
            <x v="83"/>
          </reference>
        </references>
      </pivotArea>
    </format>
    <format dxfId="632">
      <pivotArea dataOnly="0" labelOnly="1" outline="0" fieldPosition="0">
        <references count="2">
          <reference field="4" count="1" selected="0">
            <x v="64"/>
          </reference>
          <reference field="5" count="1">
            <x v="85"/>
          </reference>
        </references>
      </pivotArea>
    </format>
    <format dxfId="631">
      <pivotArea dataOnly="0" labelOnly="1" outline="0" fieldPosition="0">
        <references count="2">
          <reference field="4" count="1" selected="0">
            <x v="65"/>
          </reference>
          <reference field="5" count="1">
            <x v="54"/>
          </reference>
        </references>
      </pivotArea>
    </format>
    <format dxfId="630">
      <pivotArea dataOnly="0" labelOnly="1" outline="0" fieldPosition="0">
        <references count="2">
          <reference field="4" count="1" selected="0">
            <x v="66"/>
          </reference>
          <reference field="5" count="1">
            <x v="33"/>
          </reference>
        </references>
      </pivotArea>
    </format>
    <format dxfId="629">
      <pivotArea dataOnly="0" labelOnly="1" outline="0" fieldPosition="0">
        <references count="2">
          <reference field="4" count="1" selected="0">
            <x v="68"/>
          </reference>
          <reference field="5" count="1">
            <x v="82"/>
          </reference>
        </references>
      </pivotArea>
    </format>
    <format dxfId="628">
      <pivotArea dataOnly="0" labelOnly="1" outline="0" fieldPosition="0">
        <references count="2">
          <reference field="4" count="1" selected="0">
            <x v="69"/>
          </reference>
          <reference field="5" count="1">
            <x v="84"/>
          </reference>
        </references>
      </pivotArea>
    </format>
    <format dxfId="627">
      <pivotArea dataOnly="0" labelOnly="1" outline="0" fieldPosition="0">
        <references count="2">
          <reference field="4" count="1" selected="0">
            <x v="70"/>
          </reference>
          <reference field="5" count="1">
            <x v="3"/>
          </reference>
        </references>
      </pivotArea>
    </format>
    <format dxfId="626">
      <pivotArea dataOnly="0" labelOnly="1" outline="0" fieldPosition="0">
        <references count="2">
          <reference field="4" count="1" selected="0">
            <x v="71"/>
          </reference>
          <reference field="5" count="1">
            <x v="65"/>
          </reference>
        </references>
      </pivotArea>
    </format>
    <format dxfId="625">
      <pivotArea dataOnly="0" labelOnly="1" outline="0" fieldPosition="0">
        <references count="2">
          <reference field="4" count="1" selected="0">
            <x v="72"/>
          </reference>
          <reference field="5" count="1">
            <x v="0"/>
          </reference>
        </references>
      </pivotArea>
    </format>
    <format dxfId="624">
      <pivotArea dataOnly="0" labelOnly="1" outline="0" fieldPosition="0">
        <references count="2">
          <reference field="4" count="1" selected="0">
            <x v="73"/>
          </reference>
          <reference field="5" count="1">
            <x v="61"/>
          </reference>
        </references>
      </pivotArea>
    </format>
    <format dxfId="623">
      <pivotArea dataOnly="0" labelOnly="1" outline="0" fieldPosition="0">
        <references count="2">
          <reference field="4" count="1" selected="0">
            <x v="75"/>
          </reference>
          <reference field="5" count="1">
            <x v="56"/>
          </reference>
        </references>
      </pivotArea>
    </format>
    <format dxfId="622">
      <pivotArea dataOnly="0" labelOnly="1" outline="0" fieldPosition="0">
        <references count="2">
          <reference field="4" count="1" selected="0">
            <x v="76"/>
          </reference>
          <reference field="5" count="1">
            <x v="37"/>
          </reference>
        </references>
      </pivotArea>
    </format>
    <format dxfId="621">
      <pivotArea dataOnly="0" labelOnly="1" outline="0" fieldPosition="0">
        <references count="2">
          <reference field="4" count="1" selected="0">
            <x v="77"/>
          </reference>
          <reference field="5" count="1">
            <x v="66"/>
          </reference>
        </references>
      </pivotArea>
    </format>
    <format dxfId="620">
      <pivotArea dataOnly="0" labelOnly="1" outline="0" fieldPosition="0">
        <references count="2">
          <reference field="4" count="1" selected="0">
            <x v="78"/>
          </reference>
          <reference field="5" count="1">
            <x v="40"/>
          </reference>
        </references>
      </pivotArea>
    </format>
    <format dxfId="619">
      <pivotArea dataOnly="0" labelOnly="1" outline="0" fieldPosition="0">
        <references count="2">
          <reference field="4" count="1" selected="0">
            <x v="80"/>
          </reference>
          <reference field="5" count="1">
            <x v="31"/>
          </reference>
        </references>
      </pivotArea>
    </format>
    <format dxfId="618">
      <pivotArea dataOnly="0" labelOnly="1" outline="0" fieldPosition="0">
        <references count="2">
          <reference field="4" count="1" selected="0">
            <x v="81"/>
          </reference>
          <reference field="5" count="1">
            <x v="67"/>
          </reference>
        </references>
      </pivotArea>
    </format>
    <format dxfId="617">
      <pivotArea dataOnly="0" labelOnly="1" outline="0" fieldPosition="0">
        <references count="2">
          <reference field="4" count="1" selected="0">
            <x v="82"/>
          </reference>
          <reference field="5" count="1">
            <x v="29"/>
          </reference>
        </references>
      </pivotArea>
    </format>
    <format dxfId="616">
      <pivotArea dataOnly="0" labelOnly="1" outline="0" fieldPosition="0">
        <references count="2">
          <reference field="4" count="1" selected="0">
            <x v="83"/>
          </reference>
          <reference field="5" count="1">
            <x v="28"/>
          </reference>
        </references>
      </pivotArea>
    </format>
    <format dxfId="615">
      <pivotArea dataOnly="0" labelOnly="1" outline="0" fieldPosition="0">
        <references count="2">
          <reference field="4" count="1" selected="0">
            <x v="84"/>
          </reference>
          <reference field="5" count="1">
            <x v="68"/>
          </reference>
        </references>
      </pivotArea>
    </format>
    <format dxfId="614">
      <pivotArea dataOnly="0" labelOnly="1" outline="0" fieldPosition="0">
        <references count="2">
          <reference field="4" count="1" selected="0">
            <x v="85"/>
          </reference>
          <reference field="5" count="1">
            <x v="60"/>
          </reference>
        </references>
      </pivotArea>
    </format>
    <format dxfId="613">
      <pivotArea dataOnly="0" labelOnly="1" outline="0" fieldPosition="0">
        <references count="2">
          <reference field="4" count="1" selected="0">
            <x v="87"/>
          </reference>
          <reference field="5" count="1">
            <x v="98"/>
          </reference>
        </references>
      </pivotArea>
    </format>
    <format dxfId="612">
      <pivotArea dataOnly="0" labelOnly="1" outline="0" fieldPosition="0">
        <references count="2">
          <reference field="4" count="1" selected="0">
            <x v="88"/>
          </reference>
          <reference field="5" count="1">
            <x v="95"/>
          </reference>
        </references>
      </pivotArea>
    </format>
    <format dxfId="611">
      <pivotArea dataOnly="0" labelOnly="1" outline="0" fieldPosition="0">
        <references count="2">
          <reference field="4" count="1" selected="0">
            <x v="89"/>
          </reference>
          <reference field="5" count="1">
            <x v="97"/>
          </reference>
        </references>
      </pivotArea>
    </format>
    <format dxfId="610">
      <pivotArea dataOnly="0" labelOnly="1" outline="0" fieldPosition="0">
        <references count="2">
          <reference field="4" count="1" selected="0">
            <x v="90"/>
          </reference>
          <reference field="5" count="1">
            <x v="96"/>
          </reference>
        </references>
      </pivotArea>
    </format>
    <format dxfId="609">
      <pivotArea dataOnly="0" labelOnly="1" outline="0" fieldPosition="0">
        <references count="2">
          <reference field="4" count="1" selected="0">
            <x v="91"/>
          </reference>
          <reference field="5" count="1">
            <x v="64"/>
          </reference>
        </references>
      </pivotArea>
    </format>
    <format dxfId="608">
      <pivotArea dataOnly="0" labelOnly="1" outline="0" fieldPosition="0">
        <references count="2">
          <reference field="4" count="1" selected="0">
            <x v="93"/>
          </reference>
          <reference field="5" count="1">
            <x v="1"/>
          </reference>
        </references>
      </pivotArea>
    </format>
    <format dxfId="607">
      <pivotArea dataOnly="0" labelOnly="1" outline="0" fieldPosition="0">
        <references count="2">
          <reference field="4" count="1" selected="0">
            <x v="94"/>
          </reference>
          <reference field="5" count="1">
            <x v="71"/>
          </reference>
        </references>
      </pivotArea>
    </format>
    <format dxfId="606">
      <pivotArea dataOnly="0" labelOnly="1" outline="0" fieldPosition="0">
        <references count="2">
          <reference field="4" count="1" selected="0">
            <x v="95"/>
          </reference>
          <reference field="5" count="1">
            <x v="69"/>
          </reference>
        </references>
      </pivotArea>
    </format>
    <format dxfId="605">
      <pivotArea dataOnly="0" labelOnly="1" outline="0" fieldPosition="0">
        <references count="2">
          <reference field="4" count="1" selected="0">
            <x v="96"/>
          </reference>
          <reference field="5" count="1">
            <x v="70"/>
          </reference>
        </references>
      </pivotArea>
    </format>
    <format dxfId="604">
      <pivotArea dataOnly="0" labelOnly="1" outline="0" fieldPosition="0">
        <references count="2">
          <reference field="4" count="1" selected="0">
            <x v="97"/>
          </reference>
          <reference field="5" count="1">
            <x v="6"/>
          </reference>
        </references>
      </pivotArea>
    </format>
    <format dxfId="603">
      <pivotArea dataOnly="0" labelOnly="1" outline="0" fieldPosition="0">
        <references count="2">
          <reference field="4" count="1" selected="0">
            <x v="98"/>
          </reference>
          <reference field="5" count="1">
            <x v="94"/>
          </reference>
        </references>
      </pivotArea>
    </format>
    <format dxfId="602">
      <pivotArea dataOnly="0" labelOnly="1" outline="0" fieldPosition="0">
        <references count="2">
          <reference field="4" count="1" selected="0">
            <x v="99"/>
          </reference>
          <reference field="5" count="1">
            <x v="93"/>
          </reference>
        </references>
      </pivotArea>
    </format>
    <format dxfId="601">
      <pivotArea dataOnly="0" labelOnly="1" outline="0" fieldPosition="0">
        <references count="2">
          <reference field="4" count="1" selected="0">
            <x v="100"/>
          </reference>
          <reference field="5" count="1">
            <x v="50"/>
          </reference>
        </references>
      </pivotArea>
    </format>
    <format dxfId="600">
      <pivotArea dataOnly="0" labelOnly="1" outline="0" fieldPosition="0">
        <references count="2">
          <reference field="4" count="1" selected="0">
            <x v="101"/>
          </reference>
          <reference field="5" count="1">
            <x v="24"/>
          </reference>
        </references>
      </pivotArea>
    </format>
    <format dxfId="599">
      <pivotArea dataOnly="0" labelOnly="1" outline="0" fieldPosition="0">
        <references count="2">
          <reference field="4" count="1" selected="0">
            <x v="102"/>
          </reference>
          <reference field="5" count="1">
            <x v="17"/>
          </reference>
        </references>
      </pivotArea>
    </format>
    <format dxfId="598">
      <pivotArea dataOnly="0" labelOnly="1" outline="0" fieldPosition="0">
        <references count="2">
          <reference field="4" count="1" selected="0">
            <x v="103"/>
          </reference>
          <reference field="5" count="1">
            <x v="53"/>
          </reference>
        </references>
      </pivotArea>
    </format>
    <format dxfId="597">
      <pivotArea dataOnly="0" labelOnly="1" outline="0" fieldPosition="0">
        <references count="2">
          <reference field="4" count="1" selected="0">
            <x v="104"/>
          </reference>
          <reference field="5" count="1">
            <x v="22"/>
          </reference>
        </references>
      </pivotArea>
    </format>
    <format dxfId="596">
      <pivotArea dataOnly="0" labelOnly="1" outline="0" fieldPosition="0">
        <references count="2">
          <reference field="4" count="1" selected="0">
            <x v="106"/>
          </reference>
          <reference field="5" count="1">
            <x v="88"/>
          </reference>
        </references>
      </pivotArea>
    </format>
    <format dxfId="595">
      <pivotArea dataOnly="0" labelOnly="1" outline="0" fieldPosition="0">
        <references count="2">
          <reference field="4" count="1" selected="0">
            <x v="108"/>
          </reference>
          <reference field="5" count="1">
            <x v="20"/>
          </reference>
        </references>
      </pivotArea>
    </format>
    <format dxfId="594">
      <pivotArea dataOnly="0" labelOnly="1" outline="0" fieldPosition="0">
        <references count="2">
          <reference field="4" count="1" selected="0">
            <x v="109"/>
          </reference>
          <reference field="5" count="1">
            <x v="21"/>
          </reference>
        </references>
      </pivotArea>
    </format>
    <format dxfId="593">
      <pivotArea dataOnly="0" labelOnly="1" outline="0" fieldPosition="0">
        <references count="2">
          <reference field="4" count="1" selected="0">
            <x v="110"/>
          </reference>
          <reference field="5" count="1">
            <x v="49"/>
          </reference>
        </references>
      </pivotArea>
    </format>
    <format dxfId="592">
      <pivotArea dataOnly="0" labelOnly="1" outline="0" fieldPosition="0">
        <references count="2">
          <reference field="4" count="1" selected="0">
            <x v="112"/>
          </reference>
          <reference field="5" count="1">
            <x v="23"/>
          </reference>
        </references>
      </pivotArea>
    </format>
    <format dxfId="591">
      <pivotArea dataOnly="0" labelOnly="1" outline="0" fieldPosition="0">
        <references count="2">
          <reference field="4" count="1" selected="0">
            <x v="113"/>
          </reference>
          <reference field="5" count="1">
            <x v="16"/>
          </reference>
        </references>
      </pivotArea>
    </format>
    <format dxfId="590">
      <pivotArea dataOnly="0" labelOnly="1" outline="0" fieldPosition="0">
        <references count="2">
          <reference field="4" count="1" selected="0">
            <x v="114"/>
          </reference>
          <reference field="5" count="1">
            <x v="51"/>
          </reference>
        </references>
      </pivotArea>
    </format>
    <format dxfId="589">
      <pivotArea outline="0" collapsedLevelsAreSubtotals="1" fieldPosition="0">
        <references count="1">
          <reference field="4" count="3" selected="0">
            <x v="67"/>
            <x v="105"/>
            <x v="114"/>
          </reference>
        </references>
      </pivotArea>
    </format>
    <format dxfId="588">
      <pivotArea dataOnly="0" labelOnly="1" outline="0" fieldPosition="0">
        <references count="1">
          <reference field="4" count="3">
            <x v="67"/>
            <x v="105"/>
            <x v="114"/>
          </reference>
        </references>
      </pivotArea>
    </format>
    <format dxfId="587">
      <pivotArea dataOnly="0" labelOnly="1" outline="0" fieldPosition="0">
        <references count="2">
          <reference field="4" count="1" selected="0">
            <x v="114"/>
          </reference>
          <reference field="5" count="1">
            <x v="51"/>
          </reference>
        </references>
      </pivotArea>
    </format>
    <format dxfId="586">
      <pivotArea dataOnly="0" labelOnly="1" outline="0" fieldPosition="0">
        <references count="2">
          <reference field="4" count="1" selected="0">
            <x v="67"/>
          </reference>
          <reference field="5" count="1">
            <x v="100"/>
          </reference>
        </references>
      </pivotArea>
    </format>
    <format dxfId="585">
      <pivotArea dataOnly="0" labelOnly="1" outline="0" fieldPosition="0">
        <references count="2">
          <reference field="4" count="1" selected="0">
            <x v="105"/>
          </reference>
          <reference field="5" count="1">
            <x v="101"/>
          </reference>
        </references>
      </pivotArea>
    </format>
    <format dxfId="584">
      <pivotArea dataOnly="0" labelOnly="1" outline="0" fieldPosition="0">
        <references count="1">
          <reference field="4294967294" count="1">
            <x v="2"/>
          </reference>
        </references>
      </pivotArea>
    </format>
    <format dxfId="583">
      <pivotArea dataOnly="0" labelOnly="1" outline="0" fieldPosition="0">
        <references count="1">
          <reference field="4294967294" count="1">
            <x v="2"/>
          </reference>
        </references>
      </pivotArea>
    </format>
    <format dxfId="582">
      <pivotArea dataOnly="0" labelOnly="1" outline="0" fieldPosition="0">
        <references count="1">
          <reference field="4294967294" count="1">
            <x v="1"/>
          </reference>
        </references>
      </pivotArea>
    </format>
    <format dxfId="581">
      <pivotArea dataOnly="0" labelOnly="1" outline="0" fieldPosition="0">
        <references count="1">
          <reference field="4294967294" count="1">
            <x v="0"/>
          </reference>
        </references>
      </pivotArea>
    </format>
    <format dxfId="580">
      <pivotArea outline="0" collapsedLevelsAreSubtotals="1" fieldPosition="0">
        <references count="1">
          <reference field="4" count="7" selected="0">
            <x v="1"/>
            <x v="31"/>
            <x v="34"/>
            <x v="67"/>
            <x v="92"/>
            <x v="105"/>
            <x v="114"/>
          </reference>
        </references>
      </pivotArea>
    </format>
    <format dxfId="579">
      <pivotArea outline="0" collapsedLevelsAreSubtotals="1" fieldPosition="0">
        <references count="2">
          <reference field="4" count="19" selected="0">
            <x v="1"/>
            <x v="2"/>
            <x v="3"/>
            <x v="4"/>
            <x v="5"/>
            <x v="6"/>
            <x v="7"/>
            <x v="8"/>
            <x v="9"/>
            <x v="10"/>
            <x v="11"/>
            <x v="12"/>
            <x v="13"/>
            <x v="14"/>
            <x v="15"/>
            <x v="16"/>
            <x v="17"/>
            <x v="18"/>
            <x v="19"/>
          </reference>
          <reference field="5" count="19" selected="0">
            <x v="7"/>
            <x v="9"/>
            <x v="10"/>
            <x v="11"/>
            <x v="12"/>
            <x v="13"/>
            <x v="14"/>
            <x v="15"/>
            <x v="18"/>
            <x v="30"/>
            <x v="34"/>
            <x v="35"/>
            <x v="55"/>
            <x v="59"/>
            <x v="62"/>
            <x v="63"/>
            <x v="73"/>
            <x v="89"/>
            <x v="102"/>
          </reference>
        </references>
      </pivotArea>
    </format>
    <format dxfId="578">
      <pivotArea dataOnly="0" labelOnly="1" outline="0" fieldPosition="0">
        <references count="1">
          <reference field="4" count="19">
            <x v="1"/>
            <x v="2"/>
            <x v="3"/>
            <x v="4"/>
            <x v="5"/>
            <x v="6"/>
            <x v="7"/>
            <x v="8"/>
            <x v="9"/>
            <x v="10"/>
            <x v="11"/>
            <x v="12"/>
            <x v="13"/>
            <x v="14"/>
            <x v="15"/>
            <x v="16"/>
            <x v="17"/>
            <x v="18"/>
            <x v="19"/>
          </reference>
        </references>
      </pivotArea>
    </format>
    <format dxfId="577">
      <pivotArea dataOnly="0" labelOnly="1" outline="0" fieldPosition="0">
        <references count="2">
          <reference field="4" count="1" selected="0">
            <x v="1"/>
          </reference>
          <reference field="5" count="1">
            <x v="102"/>
          </reference>
        </references>
      </pivotArea>
    </format>
    <format dxfId="576">
      <pivotArea dataOnly="0" labelOnly="1" outline="0" fieldPosition="0">
        <references count="2">
          <reference field="4" count="1" selected="0">
            <x v="2"/>
          </reference>
          <reference field="5" count="1">
            <x v="18"/>
          </reference>
        </references>
      </pivotArea>
    </format>
    <format dxfId="575">
      <pivotArea dataOnly="0" labelOnly="1" outline="0" fieldPosition="0">
        <references count="2">
          <reference field="4" count="1" selected="0">
            <x v="3"/>
          </reference>
          <reference field="5" count="1">
            <x v="59"/>
          </reference>
        </references>
      </pivotArea>
    </format>
    <format dxfId="574">
      <pivotArea dataOnly="0" labelOnly="1" outline="0" fieldPosition="0">
        <references count="2">
          <reference field="4" count="1" selected="0">
            <x v="4"/>
          </reference>
          <reference field="5" count="1">
            <x v="35"/>
          </reference>
        </references>
      </pivotArea>
    </format>
    <format dxfId="573">
      <pivotArea dataOnly="0" labelOnly="1" outline="0" fieldPosition="0">
        <references count="2">
          <reference field="4" count="1" selected="0">
            <x v="5"/>
          </reference>
          <reference field="5" count="1">
            <x v="89"/>
          </reference>
        </references>
      </pivotArea>
    </format>
    <format dxfId="572">
      <pivotArea dataOnly="0" labelOnly="1" outline="0" fieldPosition="0">
        <references count="2">
          <reference field="4" count="1" selected="0">
            <x v="6"/>
          </reference>
          <reference field="5" count="1">
            <x v="62"/>
          </reference>
        </references>
      </pivotArea>
    </format>
    <format dxfId="571">
      <pivotArea dataOnly="0" labelOnly="1" outline="0" fieldPosition="0">
        <references count="2">
          <reference field="4" count="1" selected="0">
            <x v="7"/>
          </reference>
          <reference field="5" count="1">
            <x v="73"/>
          </reference>
        </references>
      </pivotArea>
    </format>
    <format dxfId="570">
      <pivotArea dataOnly="0" labelOnly="1" outline="0" fieldPosition="0">
        <references count="2">
          <reference field="4" count="1" selected="0">
            <x v="8"/>
          </reference>
          <reference field="5" count="1">
            <x v="10"/>
          </reference>
        </references>
      </pivotArea>
    </format>
    <format dxfId="569">
      <pivotArea dataOnly="0" labelOnly="1" outline="0" fieldPosition="0">
        <references count="2">
          <reference field="4" count="1" selected="0">
            <x v="9"/>
          </reference>
          <reference field="5" count="1">
            <x v="55"/>
          </reference>
        </references>
      </pivotArea>
    </format>
    <format dxfId="568">
      <pivotArea dataOnly="0" labelOnly="1" outline="0" fieldPosition="0">
        <references count="2">
          <reference field="4" count="1" selected="0">
            <x v="10"/>
          </reference>
          <reference field="5" count="1">
            <x v="63"/>
          </reference>
        </references>
      </pivotArea>
    </format>
    <format dxfId="567">
      <pivotArea dataOnly="0" labelOnly="1" outline="0" fieldPosition="0">
        <references count="2">
          <reference field="4" count="1" selected="0">
            <x v="11"/>
          </reference>
          <reference field="5" count="1">
            <x v="11"/>
          </reference>
        </references>
      </pivotArea>
    </format>
    <format dxfId="566">
      <pivotArea dataOnly="0" labelOnly="1" outline="0" fieldPosition="0">
        <references count="2">
          <reference field="4" count="1" selected="0">
            <x v="12"/>
          </reference>
          <reference field="5" count="1">
            <x v="34"/>
          </reference>
        </references>
      </pivotArea>
    </format>
    <format dxfId="565">
      <pivotArea dataOnly="0" labelOnly="1" outline="0" fieldPosition="0">
        <references count="2">
          <reference field="4" count="1" selected="0">
            <x v="13"/>
          </reference>
          <reference field="5" count="1">
            <x v="7"/>
          </reference>
        </references>
      </pivotArea>
    </format>
    <format dxfId="564">
      <pivotArea dataOnly="0" labelOnly="1" outline="0" fieldPosition="0">
        <references count="2">
          <reference field="4" count="1" selected="0">
            <x v="14"/>
          </reference>
          <reference field="5" count="1">
            <x v="9"/>
          </reference>
        </references>
      </pivotArea>
    </format>
    <format dxfId="563">
      <pivotArea dataOnly="0" labelOnly="1" outline="0" fieldPosition="0">
        <references count="2">
          <reference field="4" count="1" selected="0">
            <x v="15"/>
          </reference>
          <reference field="5" count="1">
            <x v="15"/>
          </reference>
        </references>
      </pivotArea>
    </format>
    <format dxfId="562">
      <pivotArea dataOnly="0" labelOnly="1" outline="0" fieldPosition="0">
        <references count="2">
          <reference field="4" count="1" selected="0">
            <x v="16"/>
          </reference>
          <reference field="5" count="1">
            <x v="30"/>
          </reference>
        </references>
      </pivotArea>
    </format>
    <format dxfId="561">
      <pivotArea dataOnly="0" labelOnly="1" outline="0" fieldPosition="0">
        <references count="2">
          <reference field="4" count="1" selected="0">
            <x v="17"/>
          </reference>
          <reference field="5" count="1">
            <x v="14"/>
          </reference>
        </references>
      </pivotArea>
    </format>
    <format dxfId="560">
      <pivotArea dataOnly="0" labelOnly="1" outline="0" fieldPosition="0">
        <references count="2">
          <reference field="4" count="1" selected="0">
            <x v="18"/>
          </reference>
          <reference field="5" count="1">
            <x v="12"/>
          </reference>
        </references>
      </pivotArea>
    </format>
    <format dxfId="559">
      <pivotArea dataOnly="0" labelOnly="1" outline="0" fieldPosition="0">
        <references count="2">
          <reference field="4" count="1" selected="0">
            <x v="19"/>
          </reference>
          <reference field="5" count="1">
            <x v="13"/>
          </reference>
        </references>
      </pivotArea>
    </format>
    <format dxfId="558">
      <pivotArea outline="0" collapsedLevelsAreSubtotals="1" fieldPosition="0">
        <references count="2">
          <reference field="4" count="4" selected="0">
            <x v="31"/>
            <x v="32"/>
            <x v="34"/>
            <x v="35"/>
          </reference>
          <reference field="5" count="4" selected="0">
            <x v="57"/>
            <x v="58"/>
            <x v="103"/>
            <x v="104"/>
          </reference>
        </references>
      </pivotArea>
    </format>
    <format dxfId="557">
      <pivotArea dataOnly="0" labelOnly="1" outline="0" fieldPosition="0">
        <references count="1">
          <reference field="4" count="4">
            <x v="31"/>
            <x v="32"/>
            <x v="34"/>
            <x v="35"/>
          </reference>
        </references>
      </pivotArea>
    </format>
    <format dxfId="556">
      <pivotArea dataOnly="0" labelOnly="1" outline="0" fieldPosition="0">
        <references count="2">
          <reference field="4" count="1" selected="0">
            <x v="31"/>
          </reference>
          <reference field="5" count="1">
            <x v="103"/>
          </reference>
        </references>
      </pivotArea>
    </format>
    <format dxfId="555">
      <pivotArea dataOnly="0" labelOnly="1" outline="0" fieldPosition="0">
        <references count="2">
          <reference field="4" count="1" selected="0">
            <x v="32"/>
          </reference>
          <reference field="5" count="1">
            <x v="57"/>
          </reference>
        </references>
      </pivotArea>
    </format>
    <format dxfId="554">
      <pivotArea dataOnly="0" labelOnly="1" outline="0" fieldPosition="0">
        <references count="2">
          <reference field="4" count="1" selected="0">
            <x v="34"/>
          </reference>
          <reference field="5" count="1">
            <x v="104"/>
          </reference>
        </references>
      </pivotArea>
    </format>
    <format dxfId="553">
      <pivotArea dataOnly="0" labelOnly="1" outline="0" fieldPosition="0">
        <references count="2">
          <reference field="4" count="1" selected="0">
            <x v="35"/>
          </reference>
          <reference field="5" count="1">
            <x v="58"/>
          </reference>
        </references>
      </pivotArea>
    </format>
    <format dxfId="552">
      <pivotArea outline="0" collapsedLevelsAreSubtotals="1" fieldPosition="0">
        <references count="1">
          <reference field="4294967294" count="1" selected="0">
            <x v="5"/>
          </reference>
        </references>
      </pivotArea>
    </format>
    <format dxfId="551">
      <pivotArea dataOnly="0" labelOnly="1" outline="0" fieldPosition="0">
        <references count="1">
          <reference field="4294967294" count="1">
            <x v="5"/>
          </reference>
        </references>
      </pivotArea>
    </format>
    <format dxfId="550">
      <pivotArea outline="0" collapsedLevelsAreSubtotals="1" fieldPosition="0"/>
    </format>
    <format dxfId="549">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4"/>
            <x v="35"/>
            <x v="36"/>
            <x v="37"/>
            <x v="38"/>
            <x v="39"/>
            <x v="40"/>
            <x v="41"/>
            <x v="42"/>
            <x v="43"/>
            <x v="44"/>
            <x v="45"/>
            <x v="46"/>
            <x v="47"/>
            <x v="48"/>
            <x v="49"/>
            <x v="50"/>
          </reference>
        </references>
      </pivotArea>
    </format>
    <format dxfId="548">
      <pivotArea dataOnly="0" labelOnly="1" outline="0" fieldPosition="0">
        <references count="1">
          <reference field="4" count="50">
            <x v="51"/>
            <x v="52"/>
            <x v="53"/>
            <x v="54"/>
            <x v="56"/>
            <x v="57"/>
            <x v="58"/>
            <x v="59"/>
            <x v="60"/>
            <x v="62"/>
            <x v="63"/>
            <x v="64"/>
            <x v="65"/>
            <x v="66"/>
            <x v="67"/>
            <x v="68"/>
            <x v="69"/>
            <x v="70"/>
            <x v="71"/>
            <x v="72"/>
            <x v="73"/>
            <x v="74"/>
            <x v="75"/>
            <x v="76"/>
            <x v="77"/>
            <x v="78"/>
            <x v="80"/>
            <x v="81"/>
            <x v="82"/>
            <x v="83"/>
            <x v="84"/>
            <x v="85"/>
            <x v="86"/>
            <x v="87"/>
            <x v="88"/>
            <x v="89"/>
            <x v="90"/>
            <x v="91"/>
            <x v="92"/>
            <x v="93"/>
            <x v="94"/>
            <x v="95"/>
            <x v="96"/>
            <x v="97"/>
            <x v="98"/>
            <x v="99"/>
            <x v="100"/>
            <x v="101"/>
            <x v="102"/>
            <x v="103"/>
          </reference>
        </references>
      </pivotArea>
    </format>
    <format dxfId="547">
      <pivotArea dataOnly="0" labelOnly="1" outline="0" fieldPosition="0">
        <references count="1">
          <reference field="4" count="10">
            <x v="104"/>
            <x v="105"/>
            <x v="106"/>
            <x v="108"/>
            <x v="109"/>
            <x v="110"/>
            <x v="111"/>
            <x v="112"/>
            <x v="113"/>
            <x v="114"/>
          </reference>
        </references>
      </pivotArea>
    </format>
    <format dxfId="546">
      <pivotArea dataOnly="0" labelOnly="1" outline="0" fieldPosition="0">
        <references count="2">
          <reference field="4" count="1" selected="0">
            <x v="0"/>
          </reference>
          <reference field="5" count="1">
            <x v="90"/>
          </reference>
        </references>
      </pivotArea>
    </format>
    <format dxfId="545">
      <pivotArea dataOnly="0" labelOnly="1" outline="0" fieldPosition="0">
        <references count="2">
          <reference field="4" count="1" selected="0">
            <x v="1"/>
          </reference>
          <reference field="5" count="1">
            <x v="102"/>
          </reference>
        </references>
      </pivotArea>
    </format>
    <format dxfId="544">
      <pivotArea dataOnly="0" labelOnly="1" outline="0" fieldPosition="0">
        <references count="2">
          <reference field="4" count="1" selected="0">
            <x v="2"/>
          </reference>
          <reference field="5" count="1">
            <x v="18"/>
          </reference>
        </references>
      </pivotArea>
    </format>
    <format dxfId="543">
      <pivotArea dataOnly="0" labelOnly="1" outline="0" fieldPosition="0">
        <references count="2">
          <reference field="4" count="1" selected="0">
            <x v="3"/>
          </reference>
          <reference field="5" count="1">
            <x v="59"/>
          </reference>
        </references>
      </pivotArea>
    </format>
    <format dxfId="542">
      <pivotArea dataOnly="0" labelOnly="1" outline="0" fieldPosition="0">
        <references count="2">
          <reference field="4" count="1" selected="0">
            <x v="4"/>
          </reference>
          <reference field="5" count="1">
            <x v="35"/>
          </reference>
        </references>
      </pivotArea>
    </format>
    <format dxfId="541">
      <pivotArea dataOnly="0" labelOnly="1" outline="0" fieldPosition="0">
        <references count="2">
          <reference field="4" count="1" selected="0">
            <x v="5"/>
          </reference>
          <reference field="5" count="1">
            <x v="89"/>
          </reference>
        </references>
      </pivotArea>
    </format>
    <format dxfId="540">
      <pivotArea dataOnly="0" labelOnly="1" outline="0" fieldPosition="0">
        <references count="2">
          <reference field="4" count="1" selected="0">
            <x v="6"/>
          </reference>
          <reference field="5" count="1">
            <x v="62"/>
          </reference>
        </references>
      </pivotArea>
    </format>
    <format dxfId="539">
      <pivotArea dataOnly="0" labelOnly="1" outline="0" fieldPosition="0">
        <references count="2">
          <reference field="4" count="1" selected="0">
            <x v="7"/>
          </reference>
          <reference field="5" count="1">
            <x v="73"/>
          </reference>
        </references>
      </pivotArea>
    </format>
    <format dxfId="538">
      <pivotArea dataOnly="0" labelOnly="1" outline="0" fieldPosition="0">
        <references count="2">
          <reference field="4" count="1" selected="0">
            <x v="8"/>
          </reference>
          <reference field="5" count="1">
            <x v="10"/>
          </reference>
        </references>
      </pivotArea>
    </format>
    <format dxfId="537">
      <pivotArea dataOnly="0" labelOnly="1" outline="0" fieldPosition="0">
        <references count="2">
          <reference field="4" count="1" selected="0">
            <x v="9"/>
          </reference>
          <reference field="5" count="1">
            <x v="55"/>
          </reference>
        </references>
      </pivotArea>
    </format>
    <format dxfId="536">
      <pivotArea dataOnly="0" labelOnly="1" outline="0" fieldPosition="0">
        <references count="2">
          <reference field="4" count="1" selected="0">
            <x v="10"/>
          </reference>
          <reference field="5" count="1">
            <x v="63"/>
          </reference>
        </references>
      </pivotArea>
    </format>
    <format dxfId="535">
      <pivotArea dataOnly="0" labelOnly="1" outline="0" fieldPosition="0">
        <references count="2">
          <reference field="4" count="1" selected="0">
            <x v="11"/>
          </reference>
          <reference field="5" count="1">
            <x v="11"/>
          </reference>
        </references>
      </pivotArea>
    </format>
    <format dxfId="534">
      <pivotArea dataOnly="0" labelOnly="1" outline="0" fieldPosition="0">
        <references count="2">
          <reference field="4" count="1" selected="0">
            <x v="12"/>
          </reference>
          <reference field="5" count="1">
            <x v="34"/>
          </reference>
        </references>
      </pivotArea>
    </format>
    <format dxfId="533">
      <pivotArea dataOnly="0" labelOnly="1" outline="0" fieldPosition="0">
        <references count="2">
          <reference field="4" count="1" selected="0">
            <x v="13"/>
          </reference>
          <reference field="5" count="1">
            <x v="7"/>
          </reference>
        </references>
      </pivotArea>
    </format>
    <format dxfId="532">
      <pivotArea dataOnly="0" labelOnly="1" outline="0" fieldPosition="0">
        <references count="2">
          <reference field="4" count="1" selected="0">
            <x v="14"/>
          </reference>
          <reference field="5" count="1">
            <x v="9"/>
          </reference>
        </references>
      </pivotArea>
    </format>
    <format dxfId="531">
      <pivotArea dataOnly="0" labelOnly="1" outline="0" fieldPosition="0">
        <references count="2">
          <reference field="4" count="1" selected="0">
            <x v="15"/>
          </reference>
          <reference field="5" count="1">
            <x v="15"/>
          </reference>
        </references>
      </pivotArea>
    </format>
    <format dxfId="530">
      <pivotArea dataOnly="0" labelOnly="1" outline="0" fieldPosition="0">
        <references count="2">
          <reference field="4" count="1" selected="0">
            <x v="16"/>
          </reference>
          <reference field="5" count="1">
            <x v="30"/>
          </reference>
        </references>
      </pivotArea>
    </format>
    <format dxfId="529">
      <pivotArea dataOnly="0" labelOnly="1" outline="0" fieldPosition="0">
        <references count="2">
          <reference field="4" count="1" selected="0">
            <x v="17"/>
          </reference>
          <reference field="5" count="1">
            <x v="14"/>
          </reference>
        </references>
      </pivotArea>
    </format>
    <format dxfId="528">
      <pivotArea dataOnly="0" labelOnly="1" outline="0" fieldPosition="0">
        <references count="2">
          <reference field="4" count="1" selected="0">
            <x v="18"/>
          </reference>
          <reference field="5" count="1">
            <x v="12"/>
          </reference>
        </references>
      </pivotArea>
    </format>
    <format dxfId="527">
      <pivotArea dataOnly="0" labelOnly="1" outline="0" fieldPosition="0">
        <references count="2">
          <reference field="4" count="1" selected="0">
            <x v="19"/>
          </reference>
          <reference field="5" count="1">
            <x v="13"/>
          </reference>
        </references>
      </pivotArea>
    </format>
    <format dxfId="526">
      <pivotArea dataOnly="0" labelOnly="1" outline="0" fieldPosition="0">
        <references count="2">
          <reference field="4" count="1" selected="0">
            <x v="20"/>
          </reference>
          <reference field="5" count="1">
            <x v="92"/>
          </reference>
        </references>
      </pivotArea>
    </format>
    <format dxfId="525">
      <pivotArea dataOnly="0" labelOnly="1" outline="0" fieldPosition="0">
        <references count="2">
          <reference field="4" count="1" selected="0">
            <x v="21"/>
          </reference>
          <reference field="5" count="1">
            <x v="91"/>
          </reference>
        </references>
      </pivotArea>
    </format>
    <format dxfId="524">
      <pivotArea dataOnly="0" labelOnly="1" outline="0" fieldPosition="0">
        <references count="2">
          <reference field="4" count="1" selected="0">
            <x v="22"/>
          </reference>
          <reference field="5" count="1">
            <x v="81"/>
          </reference>
        </references>
      </pivotArea>
    </format>
    <format dxfId="523">
      <pivotArea dataOnly="0" labelOnly="1" outline="0" fieldPosition="0">
        <references count="2">
          <reference field="4" count="1" selected="0">
            <x v="23"/>
          </reference>
          <reference field="5" count="1">
            <x v="19"/>
          </reference>
        </references>
      </pivotArea>
    </format>
    <format dxfId="522">
      <pivotArea dataOnly="0" labelOnly="1" outline="0" fieldPosition="0">
        <references count="2">
          <reference field="4" count="1" selected="0">
            <x v="24"/>
          </reference>
          <reference field="5" count="1">
            <x v="2"/>
          </reference>
        </references>
      </pivotArea>
    </format>
    <format dxfId="521">
      <pivotArea dataOnly="0" labelOnly="1" outline="0" fieldPosition="0">
        <references count="2">
          <reference field="4" count="1" selected="0">
            <x v="25"/>
          </reference>
          <reference field="5" count="1">
            <x v="76"/>
          </reference>
        </references>
      </pivotArea>
    </format>
    <format dxfId="520">
      <pivotArea dataOnly="0" labelOnly="1" outline="0" fieldPosition="0">
        <references count="2">
          <reference field="4" count="1" selected="0">
            <x v="26"/>
          </reference>
          <reference field="5" count="1">
            <x v="75"/>
          </reference>
        </references>
      </pivotArea>
    </format>
    <format dxfId="519">
      <pivotArea dataOnly="0" labelOnly="1" outline="0" fieldPosition="0">
        <references count="2">
          <reference field="4" count="1" selected="0">
            <x v="27"/>
          </reference>
          <reference field="5" count="1">
            <x v="72"/>
          </reference>
        </references>
      </pivotArea>
    </format>
    <format dxfId="518">
      <pivotArea dataOnly="0" labelOnly="1" outline="0" fieldPosition="0">
        <references count="2">
          <reference field="4" count="1" selected="0">
            <x v="28"/>
          </reference>
          <reference field="5" count="1">
            <x v="74"/>
          </reference>
        </references>
      </pivotArea>
    </format>
    <format dxfId="517">
      <pivotArea dataOnly="0" labelOnly="1" outline="0" fieldPosition="0">
        <references count="2">
          <reference field="4" count="1" selected="0">
            <x v="29"/>
          </reference>
          <reference field="5" count="1">
            <x v="32"/>
          </reference>
        </references>
      </pivotArea>
    </format>
    <format dxfId="516">
      <pivotArea dataOnly="0" labelOnly="1" outline="0" fieldPosition="0">
        <references count="2">
          <reference field="4" count="1" selected="0">
            <x v="30"/>
          </reference>
          <reference field="5" count="1">
            <x v="99"/>
          </reference>
        </references>
      </pivotArea>
    </format>
    <format dxfId="515">
      <pivotArea dataOnly="0" labelOnly="1" outline="0" fieldPosition="0">
        <references count="2">
          <reference field="4" count="1" selected="0">
            <x v="31"/>
          </reference>
          <reference field="5" count="1">
            <x v="103"/>
          </reference>
        </references>
      </pivotArea>
    </format>
    <format dxfId="514">
      <pivotArea dataOnly="0" labelOnly="1" outline="0" fieldPosition="0">
        <references count="2">
          <reference field="4" count="1" selected="0">
            <x v="32"/>
          </reference>
          <reference field="5" count="1">
            <x v="57"/>
          </reference>
        </references>
      </pivotArea>
    </format>
    <format dxfId="513">
      <pivotArea dataOnly="0" labelOnly="1" outline="0" fieldPosition="0">
        <references count="2">
          <reference field="4" count="1" selected="0">
            <x v="34"/>
          </reference>
          <reference field="5" count="1">
            <x v="104"/>
          </reference>
        </references>
      </pivotArea>
    </format>
    <format dxfId="512">
      <pivotArea dataOnly="0" labelOnly="1" outline="0" fieldPosition="0">
        <references count="2">
          <reference field="4" count="1" selected="0">
            <x v="35"/>
          </reference>
          <reference field="5" count="1">
            <x v="58"/>
          </reference>
        </references>
      </pivotArea>
    </format>
    <format dxfId="511">
      <pivotArea dataOnly="0" labelOnly="1" outline="0" fieldPosition="0">
        <references count="2">
          <reference field="4" count="1" selected="0">
            <x v="36"/>
          </reference>
          <reference field="5" count="1">
            <x v="5"/>
          </reference>
        </references>
      </pivotArea>
    </format>
    <format dxfId="510">
      <pivotArea dataOnly="0" labelOnly="1" outline="0" fieldPosition="0">
        <references count="2">
          <reference field="4" count="1" selected="0">
            <x v="37"/>
          </reference>
          <reference field="5" count="1">
            <x v="109"/>
          </reference>
        </references>
      </pivotArea>
    </format>
    <format dxfId="509">
      <pivotArea dataOnly="0" labelOnly="1" outline="0" fieldPosition="0">
        <references count="2">
          <reference field="4" count="1" selected="0">
            <x v="38"/>
          </reference>
          <reference field="5" count="1">
            <x v="4"/>
          </reference>
        </references>
      </pivotArea>
    </format>
    <format dxfId="508">
      <pivotArea dataOnly="0" labelOnly="1" outline="0" fieldPosition="0">
        <references count="2">
          <reference field="4" count="1" selected="0">
            <x v="39"/>
          </reference>
          <reference field="5" count="1">
            <x v="52"/>
          </reference>
        </references>
      </pivotArea>
    </format>
    <format dxfId="507">
      <pivotArea dataOnly="0" labelOnly="1" outline="0" fieldPosition="0">
        <references count="2">
          <reference field="4" count="1" selected="0">
            <x v="40"/>
          </reference>
          <reference field="5" count="1">
            <x v="38"/>
          </reference>
        </references>
      </pivotArea>
    </format>
    <format dxfId="506">
      <pivotArea dataOnly="0" labelOnly="1" outline="0" fieldPosition="0">
        <references count="2">
          <reference field="4" count="1" selected="0">
            <x v="41"/>
          </reference>
          <reference field="5" count="1">
            <x v="78"/>
          </reference>
        </references>
      </pivotArea>
    </format>
    <format dxfId="505">
      <pivotArea dataOnly="0" labelOnly="1" outline="0" fieldPosition="0">
        <references count="2">
          <reference field="4" count="1" selected="0">
            <x v="42"/>
          </reference>
          <reference field="5" count="1">
            <x v="79"/>
          </reference>
        </references>
      </pivotArea>
    </format>
    <format dxfId="504">
      <pivotArea dataOnly="0" labelOnly="1" outline="0" fieldPosition="0">
        <references count="2">
          <reference field="4" count="1" selected="0">
            <x v="43"/>
          </reference>
          <reference field="5" count="1">
            <x v="80"/>
          </reference>
        </references>
      </pivotArea>
    </format>
    <format dxfId="503">
      <pivotArea dataOnly="0" labelOnly="1" outline="0" fieldPosition="0">
        <references count="2">
          <reference field="4" count="1" selected="0">
            <x v="44"/>
          </reference>
          <reference field="5" count="1">
            <x v="77"/>
          </reference>
        </references>
      </pivotArea>
    </format>
    <format dxfId="502">
      <pivotArea dataOnly="0" labelOnly="1" outline="0" fieldPosition="0">
        <references count="2">
          <reference field="4" count="1" selected="0">
            <x v="45"/>
          </reference>
          <reference field="5" count="1">
            <x v="48"/>
          </reference>
        </references>
      </pivotArea>
    </format>
    <format dxfId="501">
      <pivotArea dataOnly="0" labelOnly="1" outline="0" fieldPosition="0">
        <references count="2">
          <reference field="4" count="1" selected="0">
            <x v="46"/>
          </reference>
          <reference field="5" count="1">
            <x v="45"/>
          </reference>
        </references>
      </pivotArea>
    </format>
    <format dxfId="500">
      <pivotArea dataOnly="0" labelOnly="1" outline="0" fieldPosition="0">
        <references count="2">
          <reference field="4" count="1" selected="0">
            <x v="47"/>
          </reference>
          <reference field="5" count="1">
            <x v="47"/>
          </reference>
        </references>
      </pivotArea>
    </format>
    <format dxfId="499">
      <pivotArea dataOnly="0" labelOnly="1" outline="0" fieldPosition="0">
        <references count="2">
          <reference field="4" count="1" selected="0">
            <x v="48"/>
          </reference>
          <reference field="5" count="1">
            <x v="46"/>
          </reference>
        </references>
      </pivotArea>
    </format>
    <format dxfId="498">
      <pivotArea dataOnly="0" labelOnly="1" outline="0" fieldPosition="0">
        <references count="2">
          <reference field="4" count="1" selected="0">
            <x v="49"/>
          </reference>
          <reference field="5" count="1">
            <x v="44"/>
          </reference>
        </references>
      </pivotArea>
    </format>
    <format dxfId="497">
      <pivotArea dataOnly="0" labelOnly="1" outline="0" fieldPosition="0">
        <references count="2">
          <reference field="4" count="1" selected="0">
            <x v="50"/>
          </reference>
          <reference field="5" count="1">
            <x v="41"/>
          </reference>
        </references>
      </pivotArea>
    </format>
    <format dxfId="496">
      <pivotArea dataOnly="0" labelOnly="1" outline="0" fieldPosition="0">
        <references count="2">
          <reference field="4" count="1" selected="0">
            <x v="51"/>
          </reference>
          <reference field="5" count="1">
            <x v="42"/>
          </reference>
        </references>
      </pivotArea>
    </format>
    <format dxfId="495">
      <pivotArea dataOnly="0" labelOnly="1" outline="0" fieldPosition="0">
        <references count="2">
          <reference field="4" count="1" selected="0">
            <x v="52"/>
          </reference>
          <reference field="5" count="1">
            <x v="43"/>
          </reference>
        </references>
      </pivotArea>
    </format>
    <format dxfId="494">
      <pivotArea dataOnly="0" labelOnly="1" outline="0" fieldPosition="0">
        <references count="2">
          <reference field="4" count="1" selected="0">
            <x v="53"/>
          </reference>
          <reference field="5" count="1">
            <x v="86"/>
          </reference>
        </references>
      </pivotArea>
    </format>
    <format dxfId="493">
      <pivotArea dataOnly="0" labelOnly="1" outline="0" fieldPosition="0">
        <references count="2">
          <reference field="4" count="1" selected="0">
            <x v="54"/>
          </reference>
          <reference field="5" count="1">
            <x v="8"/>
          </reference>
        </references>
      </pivotArea>
    </format>
    <format dxfId="492">
      <pivotArea dataOnly="0" labelOnly="1" outline="0" fieldPosition="0">
        <references count="2">
          <reference field="4" count="1" selected="0">
            <x v="56"/>
          </reference>
          <reference field="5" count="1">
            <x v="27"/>
          </reference>
        </references>
      </pivotArea>
    </format>
    <format dxfId="491">
      <pivotArea dataOnly="0" labelOnly="1" outline="0" fieldPosition="0">
        <references count="2">
          <reference field="4" count="1" selected="0">
            <x v="57"/>
          </reference>
          <reference field="5" count="1">
            <x v="36"/>
          </reference>
        </references>
      </pivotArea>
    </format>
    <format dxfId="490">
      <pivotArea dataOnly="0" labelOnly="1" outline="0" fieldPosition="0">
        <references count="2">
          <reference field="4" count="1" selected="0">
            <x v="58"/>
          </reference>
          <reference field="5" count="1">
            <x v="39"/>
          </reference>
        </references>
      </pivotArea>
    </format>
    <format dxfId="489">
      <pivotArea dataOnly="0" labelOnly="1" outline="0" fieldPosition="0">
        <references count="2">
          <reference field="4" count="1" selected="0">
            <x v="59"/>
          </reference>
          <reference field="5" count="1">
            <x v="25"/>
          </reference>
        </references>
      </pivotArea>
    </format>
    <format dxfId="488">
      <pivotArea dataOnly="0" labelOnly="1" outline="0" fieldPosition="0">
        <references count="2">
          <reference field="4" count="1" selected="0">
            <x v="60"/>
          </reference>
          <reference field="5" count="1">
            <x v="26"/>
          </reference>
        </references>
      </pivotArea>
    </format>
    <format dxfId="487">
      <pivotArea dataOnly="0" labelOnly="1" outline="0" fieldPosition="0">
        <references count="2">
          <reference field="4" count="1" selected="0">
            <x v="62"/>
          </reference>
          <reference field="5" count="1">
            <x v="87"/>
          </reference>
        </references>
      </pivotArea>
    </format>
    <format dxfId="486">
      <pivotArea dataOnly="0" labelOnly="1" outline="0" fieldPosition="0">
        <references count="2">
          <reference field="4" count="1" selected="0">
            <x v="63"/>
          </reference>
          <reference field="5" count="1">
            <x v="83"/>
          </reference>
        </references>
      </pivotArea>
    </format>
    <format dxfId="485">
      <pivotArea dataOnly="0" labelOnly="1" outline="0" fieldPosition="0">
        <references count="2">
          <reference field="4" count="1" selected="0">
            <x v="64"/>
          </reference>
          <reference field="5" count="1">
            <x v="85"/>
          </reference>
        </references>
      </pivotArea>
    </format>
    <format dxfId="484">
      <pivotArea dataOnly="0" labelOnly="1" outline="0" fieldPosition="0">
        <references count="2">
          <reference field="4" count="1" selected="0">
            <x v="65"/>
          </reference>
          <reference field="5" count="1">
            <x v="54"/>
          </reference>
        </references>
      </pivotArea>
    </format>
    <format dxfId="483">
      <pivotArea dataOnly="0" labelOnly="1" outline="0" fieldPosition="0">
        <references count="2">
          <reference field="4" count="1" selected="0">
            <x v="66"/>
          </reference>
          <reference field="5" count="1">
            <x v="33"/>
          </reference>
        </references>
      </pivotArea>
    </format>
    <format dxfId="482">
      <pivotArea dataOnly="0" labelOnly="1" outline="0" fieldPosition="0">
        <references count="2">
          <reference field="4" count="1" selected="0">
            <x v="67"/>
          </reference>
          <reference field="5" count="1">
            <x v="100"/>
          </reference>
        </references>
      </pivotArea>
    </format>
    <format dxfId="481">
      <pivotArea dataOnly="0" labelOnly="1" outline="0" fieldPosition="0">
        <references count="2">
          <reference field="4" count="1" selected="0">
            <x v="68"/>
          </reference>
          <reference field="5" count="1">
            <x v="82"/>
          </reference>
        </references>
      </pivotArea>
    </format>
    <format dxfId="480">
      <pivotArea dataOnly="0" labelOnly="1" outline="0" fieldPosition="0">
        <references count="2">
          <reference field="4" count="1" selected="0">
            <x v="69"/>
          </reference>
          <reference field="5" count="1">
            <x v="84"/>
          </reference>
        </references>
      </pivotArea>
    </format>
    <format dxfId="479">
      <pivotArea dataOnly="0" labelOnly="1" outline="0" fieldPosition="0">
        <references count="2">
          <reference field="4" count="1" selected="0">
            <x v="70"/>
          </reference>
          <reference field="5" count="1">
            <x v="3"/>
          </reference>
        </references>
      </pivotArea>
    </format>
    <format dxfId="478">
      <pivotArea dataOnly="0" labelOnly="1" outline="0" fieldPosition="0">
        <references count="2">
          <reference field="4" count="1" selected="0">
            <x v="71"/>
          </reference>
          <reference field="5" count="1">
            <x v="65"/>
          </reference>
        </references>
      </pivotArea>
    </format>
    <format dxfId="477">
      <pivotArea dataOnly="0" labelOnly="1" outline="0" fieldPosition="0">
        <references count="2">
          <reference field="4" count="1" selected="0">
            <x v="72"/>
          </reference>
          <reference field="5" count="1">
            <x v="0"/>
          </reference>
        </references>
      </pivotArea>
    </format>
    <format dxfId="476">
      <pivotArea dataOnly="0" labelOnly="1" outline="0" fieldPosition="0">
        <references count="2">
          <reference field="4" count="1" selected="0">
            <x v="73"/>
          </reference>
          <reference field="5" count="1">
            <x v="61"/>
          </reference>
        </references>
      </pivotArea>
    </format>
    <format dxfId="475">
      <pivotArea dataOnly="0" labelOnly="1" outline="0" fieldPosition="0">
        <references count="2">
          <reference field="4" count="1" selected="0">
            <x v="74"/>
          </reference>
          <reference field="5" count="1">
            <x v="106"/>
          </reference>
        </references>
      </pivotArea>
    </format>
    <format dxfId="474">
      <pivotArea dataOnly="0" labelOnly="1" outline="0" fieldPosition="0">
        <references count="2">
          <reference field="4" count="1" selected="0">
            <x v="75"/>
          </reference>
          <reference field="5" count="1">
            <x v="56"/>
          </reference>
        </references>
      </pivotArea>
    </format>
    <format dxfId="473">
      <pivotArea dataOnly="0" labelOnly="1" outline="0" fieldPosition="0">
        <references count="2">
          <reference field="4" count="1" selected="0">
            <x v="76"/>
          </reference>
          <reference field="5" count="1">
            <x v="37"/>
          </reference>
        </references>
      </pivotArea>
    </format>
    <format dxfId="472">
      <pivotArea dataOnly="0" labelOnly="1" outline="0" fieldPosition="0">
        <references count="2">
          <reference field="4" count="1" selected="0">
            <x v="77"/>
          </reference>
          <reference field="5" count="1">
            <x v="66"/>
          </reference>
        </references>
      </pivotArea>
    </format>
    <format dxfId="471">
      <pivotArea dataOnly="0" labelOnly="1" outline="0" fieldPosition="0">
        <references count="2">
          <reference field="4" count="1" selected="0">
            <x v="78"/>
          </reference>
          <reference field="5" count="1">
            <x v="40"/>
          </reference>
        </references>
      </pivotArea>
    </format>
    <format dxfId="470">
      <pivotArea dataOnly="0" labelOnly="1" outline="0" fieldPosition="0">
        <references count="2">
          <reference field="4" count="1" selected="0">
            <x v="80"/>
          </reference>
          <reference field="5" count="1">
            <x v="31"/>
          </reference>
        </references>
      </pivotArea>
    </format>
    <format dxfId="469">
      <pivotArea dataOnly="0" labelOnly="1" outline="0" fieldPosition="0">
        <references count="2">
          <reference field="4" count="1" selected="0">
            <x v="81"/>
          </reference>
          <reference field="5" count="1">
            <x v="67"/>
          </reference>
        </references>
      </pivotArea>
    </format>
    <format dxfId="468">
      <pivotArea dataOnly="0" labelOnly="1" outline="0" fieldPosition="0">
        <references count="2">
          <reference field="4" count="1" selected="0">
            <x v="82"/>
          </reference>
          <reference field="5" count="1">
            <x v="29"/>
          </reference>
        </references>
      </pivotArea>
    </format>
    <format dxfId="467">
      <pivotArea dataOnly="0" labelOnly="1" outline="0" fieldPosition="0">
        <references count="2">
          <reference field="4" count="1" selected="0">
            <x v="83"/>
          </reference>
          <reference field="5" count="1">
            <x v="28"/>
          </reference>
        </references>
      </pivotArea>
    </format>
    <format dxfId="466">
      <pivotArea dataOnly="0" labelOnly="1" outline="0" fieldPosition="0">
        <references count="2">
          <reference field="4" count="1" selected="0">
            <x v="84"/>
          </reference>
          <reference field="5" count="1">
            <x v="68"/>
          </reference>
        </references>
      </pivotArea>
    </format>
    <format dxfId="465">
      <pivotArea dataOnly="0" labelOnly="1" outline="0" fieldPosition="0">
        <references count="2">
          <reference field="4" count="1" selected="0">
            <x v="85"/>
          </reference>
          <reference field="5" count="1">
            <x v="60"/>
          </reference>
        </references>
      </pivotArea>
    </format>
    <format dxfId="464">
      <pivotArea dataOnly="0" labelOnly="1" outline="0" fieldPosition="0">
        <references count="2">
          <reference field="4" count="1" selected="0">
            <x v="86"/>
          </reference>
          <reference field="5" count="1">
            <x v="107"/>
          </reference>
        </references>
      </pivotArea>
    </format>
    <format dxfId="463">
      <pivotArea dataOnly="0" labelOnly="1" outline="0" fieldPosition="0">
        <references count="2">
          <reference field="4" count="1" selected="0">
            <x v="87"/>
          </reference>
          <reference field="5" count="1">
            <x v="98"/>
          </reference>
        </references>
      </pivotArea>
    </format>
    <format dxfId="462">
      <pivotArea dataOnly="0" labelOnly="1" outline="0" fieldPosition="0">
        <references count="2">
          <reference field="4" count="1" selected="0">
            <x v="88"/>
          </reference>
          <reference field="5" count="1">
            <x v="95"/>
          </reference>
        </references>
      </pivotArea>
    </format>
    <format dxfId="461">
      <pivotArea dataOnly="0" labelOnly="1" outline="0" fieldPosition="0">
        <references count="2">
          <reference field="4" count="1" selected="0">
            <x v="89"/>
          </reference>
          <reference field="5" count="1">
            <x v="97"/>
          </reference>
        </references>
      </pivotArea>
    </format>
    <format dxfId="460">
      <pivotArea dataOnly="0" labelOnly="1" outline="0" fieldPosition="0">
        <references count="2">
          <reference field="4" count="1" selected="0">
            <x v="90"/>
          </reference>
          <reference field="5" count="1">
            <x v="96"/>
          </reference>
        </references>
      </pivotArea>
    </format>
    <format dxfId="459">
      <pivotArea dataOnly="0" labelOnly="1" outline="0" fieldPosition="0">
        <references count="2">
          <reference field="4" count="1" selected="0">
            <x v="91"/>
          </reference>
          <reference field="5" count="1">
            <x v="64"/>
          </reference>
        </references>
      </pivotArea>
    </format>
    <format dxfId="458">
      <pivotArea dataOnly="0" labelOnly="1" outline="0" fieldPosition="0">
        <references count="2">
          <reference field="4" count="1" selected="0">
            <x v="92"/>
          </reference>
          <reference field="5" count="1">
            <x v="105"/>
          </reference>
        </references>
      </pivotArea>
    </format>
    <format dxfId="457">
      <pivotArea dataOnly="0" labelOnly="1" outline="0" fieldPosition="0">
        <references count="2">
          <reference field="4" count="1" selected="0">
            <x v="93"/>
          </reference>
          <reference field="5" count="1">
            <x v="1"/>
          </reference>
        </references>
      </pivotArea>
    </format>
    <format dxfId="456">
      <pivotArea dataOnly="0" labelOnly="1" outline="0" fieldPosition="0">
        <references count="2">
          <reference field="4" count="1" selected="0">
            <x v="94"/>
          </reference>
          <reference field="5" count="1">
            <x v="71"/>
          </reference>
        </references>
      </pivotArea>
    </format>
    <format dxfId="455">
      <pivotArea dataOnly="0" labelOnly="1" outline="0" fieldPosition="0">
        <references count="2">
          <reference field="4" count="1" selected="0">
            <x v="95"/>
          </reference>
          <reference field="5" count="1">
            <x v="69"/>
          </reference>
        </references>
      </pivotArea>
    </format>
    <format dxfId="454">
      <pivotArea dataOnly="0" labelOnly="1" outline="0" fieldPosition="0">
        <references count="2">
          <reference field="4" count="1" selected="0">
            <x v="96"/>
          </reference>
          <reference field="5" count="1">
            <x v="70"/>
          </reference>
        </references>
      </pivotArea>
    </format>
    <format dxfId="453">
      <pivotArea dataOnly="0" labelOnly="1" outline="0" fieldPosition="0">
        <references count="2">
          <reference field="4" count="1" selected="0">
            <x v="97"/>
          </reference>
          <reference field="5" count="1">
            <x v="6"/>
          </reference>
        </references>
      </pivotArea>
    </format>
    <format dxfId="452">
      <pivotArea dataOnly="0" labelOnly="1" outline="0" fieldPosition="0">
        <references count="2">
          <reference field="4" count="1" selected="0">
            <x v="98"/>
          </reference>
          <reference field="5" count="1">
            <x v="94"/>
          </reference>
        </references>
      </pivotArea>
    </format>
    <format dxfId="451">
      <pivotArea dataOnly="0" labelOnly="1" outline="0" fieldPosition="0">
        <references count="2">
          <reference field="4" count="1" selected="0">
            <x v="99"/>
          </reference>
          <reference field="5" count="1">
            <x v="93"/>
          </reference>
        </references>
      </pivotArea>
    </format>
    <format dxfId="450">
      <pivotArea dataOnly="0" labelOnly="1" outline="0" fieldPosition="0">
        <references count="2">
          <reference field="4" count="1" selected="0">
            <x v="100"/>
          </reference>
          <reference field="5" count="1">
            <x v="50"/>
          </reference>
        </references>
      </pivotArea>
    </format>
    <format dxfId="449">
      <pivotArea dataOnly="0" labelOnly="1" outline="0" fieldPosition="0">
        <references count="2">
          <reference field="4" count="1" selected="0">
            <x v="101"/>
          </reference>
          <reference field="5" count="1">
            <x v="24"/>
          </reference>
        </references>
      </pivotArea>
    </format>
    <format dxfId="448">
      <pivotArea dataOnly="0" labelOnly="1" outline="0" fieldPosition="0">
        <references count="2">
          <reference field="4" count="1" selected="0">
            <x v="102"/>
          </reference>
          <reference field="5" count="1">
            <x v="17"/>
          </reference>
        </references>
      </pivotArea>
    </format>
    <format dxfId="447">
      <pivotArea dataOnly="0" labelOnly="1" outline="0" fieldPosition="0">
        <references count="2">
          <reference field="4" count="1" selected="0">
            <x v="103"/>
          </reference>
          <reference field="5" count="1">
            <x v="53"/>
          </reference>
        </references>
      </pivotArea>
    </format>
    <format dxfId="446">
      <pivotArea dataOnly="0" labelOnly="1" outline="0" fieldPosition="0">
        <references count="2">
          <reference field="4" count="1" selected="0">
            <x v="104"/>
          </reference>
          <reference field="5" count="1">
            <x v="22"/>
          </reference>
        </references>
      </pivotArea>
    </format>
    <format dxfId="445">
      <pivotArea dataOnly="0" labelOnly="1" outline="0" fieldPosition="0">
        <references count="2">
          <reference field="4" count="1" selected="0">
            <x v="105"/>
          </reference>
          <reference field="5" count="1">
            <x v="101"/>
          </reference>
        </references>
      </pivotArea>
    </format>
    <format dxfId="444">
      <pivotArea dataOnly="0" labelOnly="1" outline="0" fieldPosition="0">
        <references count="2">
          <reference field="4" count="1" selected="0">
            <x v="106"/>
          </reference>
          <reference field="5" count="1">
            <x v="88"/>
          </reference>
        </references>
      </pivotArea>
    </format>
    <format dxfId="443">
      <pivotArea dataOnly="0" labelOnly="1" outline="0" fieldPosition="0">
        <references count="2">
          <reference field="4" count="1" selected="0">
            <x v="108"/>
          </reference>
          <reference field="5" count="1">
            <x v="20"/>
          </reference>
        </references>
      </pivotArea>
    </format>
    <format dxfId="442">
      <pivotArea dataOnly="0" labelOnly="1" outline="0" fieldPosition="0">
        <references count="2">
          <reference field="4" count="1" selected="0">
            <x v="109"/>
          </reference>
          <reference field="5" count="1">
            <x v="21"/>
          </reference>
        </references>
      </pivotArea>
    </format>
    <format dxfId="441">
      <pivotArea dataOnly="0" labelOnly="1" outline="0" fieldPosition="0">
        <references count="2">
          <reference field="4" count="1" selected="0">
            <x v="110"/>
          </reference>
          <reference field="5" count="1">
            <x v="49"/>
          </reference>
        </references>
      </pivotArea>
    </format>
    <format dxfId="440">
      <pivotArea dataOnly="0" labelOnly="1" outline="0" fieldPosition="0">
        <references count="2">
          <reference field="4" count="1" selected="0">
            <x v="111"/>
          </reference>
          <reference field="5" count="1">
            <x v="108"/>
          </reference>
        </references>
      </pivotArea>
    </format>
    <format dxfId="439">
      <pivotArea dataOnly="0" labelOnly="1" outline="0" fieldPosition="0">
        <references count="2">
          <reference field="4" count="1" selected="0">
            <x v="112"/>
          </reference>
          <reference field="5" count="1">
            <x v="23"/>
          </reference>
        </references>
      </pivotArea>
    </format>
    <format dxfId="438">
      <pivotArea dataOnly="0" labelOnly="1" outline="0" fieldPosition="0">
        <references count="2">
          <reference field="4" count="1" selected="0">
            <x v="113"/>
          </reference>
          <reference field="5" count="1">
            <x v="16"/>
          </reference>
        </references>
      </pivotArea>
    </format>
    <format dxfId="437">
      <pivotArea dataOnly="0" labelOnly="1" outline="0" fieldPosition="0">
        <references count="2">
          <reference field="4" count="1" selected="0">
            <x v="114"/>
          </reference>
          <reference field="5" count="1">
            <x v="51"/>
          </reference>
        </references>
      </pivotArea>
    </format>
    <format dxfId="436">
      <pivotArea outline="0" collapsedLevelsAreSubtotals="1" fieldPosition="0">
        <references count="1">
          <reference field="4294967294" count="1" selected="0">
            <x v="5"/>
          </reference>
        </references>
      </pivotArea>
    </format>
    <format dxfId="435">
      <pivotArea dataOnly="0" labelOnly="1" outline="0" fieldPosition="0">
        <references count="1">
          <reference field="4294967294" count="1">
            <x v="5"/>
          </reference>
        </references>
      </pivotArea>
    </format>
    <format dxfId="434">
      <pivotArea dataOnly="0" labelOnly="1" outline="0" fieldPosition="0">
        <references count="1">
          <reference field="4294967294" count="1">
            <x v="3"/>
          </reference>
        </references>
      </pivotArea>
    </format>
    <format dxfId="433">
      <pivotArea dataOnly="0" labelOnly="1" outline="0" fieldPosition="0">
        <references count="1">
          <reference field="4294967294" count="1">
            <x v="3"/>
          </reference>
        </references>
      </pivotArea>
    </format>
    <format dxfId="432">
      <pivotArea dataOnly="0" labelOnly="1" outline="0" fieldPosition="0">
        <references count="1">
          <reference field="4294967294" count="1">
            <x v="4"/>
          </reference>
        </references>
      </pivotArea>
    </format>
    <format dxfId="431">
      <pivotArea dataOnly="0" labelOnly="1" outline="0" fieldPosition="0">
        <references count="1">
          <reference field="4294967294" count="1">
            <x v="4"/>
          </reference>
        </references>
      </pivotArea>
    </format>
    <format dxfId="430">
      <pivotArea dataOnly="0" labelOnly="1" outline="0" fieldPosition="0">
        <references count="1">
          <reference field="4294967294" count="1">
            <x v="5"/>
          </reference>
        </references>
      </pivotArea>
    </format>
    <format dxfId="429">
      <pivotArea outline="0" collapsedLevelsAreSubtotals="1" fieldPosition="0">
        <references count="2">
          <reference field="4" count="20" selected="0">
            <x v="0"/>
            <x v="1"/>
            <x v="2"/>
            <x v="3"/>
            <x v="4"/>
            <x v="5"/>
            <x v="6"/>
            <x v="7"/>
            <x v="8"/>
            <x v="9"/>
            <x v="10"/>
            <x v="11"/>
            <x v="12"/>
            <x v="13"/>
            <x v="14"/>
            <x v="15"/>
            <x v="16"/>
            <x v="17"/>
            <x v="18"/>
            <x v="19"/>
          </reference>
          <reference field="5" count="20" selected="0">
            <x v="7"/>
            <x v="9"/>
            <x v="10"/>
            <x v="11"/>
            <x v="12"/>
            <x v="13"/>
            <x v="14"/>
            <x v="15"/>
            <x v="18"/>
            <x v="30"/>
            <x v="34"/>
            <x v="35"/>
            <x v="55"/>
            <x v="59"/>
            <x v="62"/>
            <x v="63"/>
            <x v="73"/>
            <x v="89"/>
            <x v="90"/>
            <x v="102"/>
          </reference>
        </references>
      </pivotArea>
    </format>
    <format dxfId="428">
      <pivotArea dataOnly="0" labelOnly="1" outline="0" fieldPosition="0">
        <references count="1">
          <reference field="4" count="20">
            <x v="0"/>
            <x v="1"/>
            <x v="2"/>
            <x v="3"/>
            <x v="4"/>
            <x v="5"/>
            <x v="6"/>
            <x v="7"/>
            <x v="8"/>
            <x v="9"/>
            <x v="10"/>
            <x v="11"/>
            <x v="12"/>
            <x v="13"/>
            <x v="14"/>
            <x v="15"/>
            <x v="16"/>
            <x v="17"/>
            <x v="18"/>
            <x v="19"/>
          </reference>
        </references>
      </pivotArea>
    </format>
    <format dxfId="427">
      <pivotArea dataOnly="0" labelOnly="1" outline="0" fieldPosition="0">
        <references count="2">
          <reference field="4" count="1" selected="0">
            <x v="0"/>
          </reference>
          <reference field="5" count="1">
            <x v="90"/>
          </reference>
        </references>
      </pivotArea>
    </format>
    <format dxfId="426">
      <pivotArea dataOnly="0" labelOnly="1" outline="0" fieldPosition="0">
        <references count="2">
          <reference field="4" count="1" selected="0">
            <x v="1"/>
          </reference>
          <reference field="5" count="1">
            <x v="102"/>
          </reference>
        </references>
      </pivotArea>
    </format>
    <format dxfId="425">
      <pivotArea dataOnly="0" labelOnly="1" outline="0" fieldPosition="0">
        <references count="2">
          <reference field="4" count="1" selected="0">
            <x v="2"/>
          </reference>
          <reference field="5" count="1">
            <x v="18"/>
          </reference>
        </references>
      </pivotArea>
    </format>
    <format dxfId="424">
      <pivotArea dataOnly="0" labelOnly="1" outline="0" fieldPosition="0">
        <references count="2">
          <reference field="4" count="1" selected="0">
            <x v="3"/>
          </reference>
          <reference field="5" count="1">
            <x v="59"/>
          </reference>
        </references>
      </pivotArea>
    </format>
    <format dxfId="423">
      <pivotArea dataOnly="0" labelOnly="1" outline="0" fieldPosition="0">
        <references count="2">
          <reference field="4" count="1" selected="0">
            <x v="4"/>
          </reference>
          <reference field="5" count="1">
            <x v="35"/>
          </reference>
        </references>
      </pivotArea>
    </format>
    <format dxfId="422">
      <pivotArea dataOnly="0" labelOnly="1" outline="0" fieldPosition="0">
        <references count="2">
          <reference field="4" count="1" selected="0">
            <x v="5"/>
          </reference>
          <reference field="5" count="1">
            <x v="89"/>
          </reference>
        </references>
      </pivotArea>
    </format>
    <format dxfId="421">
      <pivotArea dataOnly="0" labelOnly="1" outline="0" fieldPosition="0">
        <references count="2">
          <reference field="4" count="1" selected="0">
            <x v="6"/>
          </reference>
          <reference field="5" count="1">
            <x v="62"/>
          </reference>
        </references>
      </pivotArea>
    </format>
    <format dxfId="420">
      <pivotArea dataOnly="0" labelOnly="1" outline="0" fieldPosition="0">
        <references count="2">
          <reference field="4" count="1" selected="0">
            <x v="7"/>
          </reference>
          <reference field="5" count="1">
            <x v="73"/>
          </reference>
        </references>
      </pivotArea>
    </format>
    <format dxfId="419">
      <pivotArea dataOnly="0" labelOnly="1" outline="0" fieldPosition="0">
        <references count="2">
          <reference field="4" count="1" selected="0">
            <x v="8"/>
          </reference>
          <reference field="5" count="1">
            <x v="10"/>
          </reference>
        </references>
      </pivotArea>
    </format>
    <format dxfId="418">
      <pivotArea dataOnly="0" labelOnly="1" outline="0" fieldPosition="0">
        <references count="2">
          <reference field="4" count="1" selected="0">
            <x v="9"/>
          </reference>
          <reference field="5" count="1">
            <x v="55"/>
          </reference>
        </references>
      </pivotArea>
    </format>
    <format dxfId="417">
      <pivotArea dataOnly="0" labelOnly="1" outline="0" fieldPosition="0">
        <references count="2">
          <reference field="4" count="1" selected="0">
            <x v="10"/>
          </reference>
          <reference field="5" count="1">
            <x v="63"/>
          </reference>
        </references>
      </pivotArea>
    </format>
    <format dxfId="416">
      <pivotArea dataOnly="0" labelOnly="1" outline="0" fieldPosition="0">
        <references count="2">
          <reference field="4" count="1" selected="0">
            <x v="11"/>
          </reference>
          <reference field="5" count="1">
            <x v="11"/>
          </reference>
        </references>
      </pivotArea>
    </format>
    <format dxfId="415">
      <pivotArea dataOnly="0" labelOnly="1" outline="0" fieldPosition="0">
        <references count="2">
          <reference field="4" count="1" selected="0">
            <x v="12"/>
          </reference>
          <reference field="5" count="1">
            <x v="34"/>
          </reference>
        </references>
      </pivotArea>
    </format>
    <format dxfId="414">
      <pivotArea dataOnly="0" labelOnly="1" outline="0" fieldPosition="0">
        <references count="2">
          <reference field="4" count="1" selected="0">
            <x v="13"/>
          </reference>
          <reference field="5" count="1">
            <x v="7"/>
          </reference>
        </references>
      </pivotArea>
    </format>
    <format dxfId="413">
      <pivotArea dataOnly="0" labelOnly="1" outline="0" fieldPosition="0">
        <references count="2">
          <reference field="4" count="1" selected="0">
            <x v="14"/>
          </reference>
          <reference field="5" count="1">
            <x v="9"/>
          </reference>
        </references>
      </pivotArea>
    </format>
    <format dxfId="412">
      <pivotArea dataOnly="0" labelOnly="1" outline="0" fieldPosition="0">
        <references count="2">
          <reference field="4" count="1" selected="0">
            <x v="15"/>
          </reference>
          <reference field="5" count="1">
            <x v="15"/>
          </reference>
        </references>
      </pivotArea>
    </format>
    <format dxfId="411">
      <pivotArea dataOnly="0" labelOnly="1" outline="0" fieldPosition="0">
        <references count="2">
          <reference field="4" count="1" selected="0">
            <x v="16"/>
          </reference>
          <reference field="5" count="1">
            <x v="30"/>
          </reference>
        </references>
      </pivotArea>
    </format>
    <format dxfId="410">
      <pivotArea dataOnly="0" labelOnly="1" outline="0" fieldPosition="0">
        <references count="2">
          <reference field="4" count="1" selected="0">
            <x v="17"/>
          </reference>
          <reference field="5" count="1">
            <x v="14"/>
          </reference>
        </references>
      </pivotArea>
    </format>
    <format dxfId="409">
      <pivotArea dataOnly="0" labelOnly="1" outline="0" fieldPosition="0">
        <references count="2">
          <reference field="4" count="1" selected="0">
            <x v="18"/>
          </reference>
          <reference field="5" count="1">
            <x v="12"/>
          </reference>
        </references>
      </pivotArea>
    </format>
    <format dxfId="408">
      <pivotArea dataOnly="0" labelOnly="1" outline="0" fieldPosition="0">
        <references count="2">
          <reference field="4" count="1" selected="0">
            <x v="19"/>
          </reference>
          <reference field="5" count="1">
            <x v="13"/>
          </reference>
        </references>
      </pivotArea>
    </format>
    <format dxfId="407">
      <pivotArea outline="0" collapsedLevelsAreSubtotals="1" fieldPosition="0">
        <references count="2">
          <reference field="4" count="47" selected="0">
            <x v="20"/>
            <x v="21"/>
            <x v="22"/>
            <x v="23"/>
            <x v="24"/>
            <x v="25"/>
            <x v="26"/>
            <x v="27"/>
            <x v="28"/>
            <x v="29"/>
            <x v="30"/>
            <x v="31"/>
            <x v="32"/>
            <x v="34"/>
            <x v="35"/>
            <x v="36"/>
            <x v="37"/>
            <x v="38"/>
            <x v="39"/>
            <x v="40"/>
            <x v="41"/>
            <x v="42"/>
            <x v="43"/>
            <x v="44"/>
            <x v="45"/>
            <x v="46"/>
            <x v="47"/>
            <x v="48"/>
            <x v="49"/>
            <x v="50"/>
            <x v="51"/>
            <x v="52"/>
            <x v="53"/>
            <x v="54"/>
            <x v="56"/>
            <x v="57"/>
            <x v="58"/>
            <x v="59"/>
            <x v="60"/>
            <x v="62"/>
            <x v="63"/>
            <x v="64"/>
            <x v="65"/>
            <x v="66"/>
            <x v="67"/>
            <x v="68"/>
            <x v="69"/>
          </reference>
          <reference field="5" count="47" selected="0">
            <x v="2"/>
            <x v="4"/>
            <x v="5"/>
            <x v="8"/>
            <x v="19"/>
            <x v="25"/>
            <x v="26"/>
            <x v="27"/>
            <x v="32"/>
            <x v="33"/>
            <x v="36"/>
            <x v="38"/>
            <x v="39"/>
            <x v="41"/>
            <x v="42"/>
            <x v="43"/>
            <x v="44"/>
            <x v="45"/>
            <x v="46"/>
            <x v="47"/>
            <x v="48"/>
            <x v="52"/>
            <x v="54"/>
            <x v="57"/>
            <x v="58"/>
            <x v="72"/>
            <x v="74"/>
            <x v="75"/>
            <x v="76"/>
            <x v="77"/>
            <x v="78"/>
            <x v="79"/>
            <x v="80"/>
            <x v="81"/>
            <x v="82"/>
            <x v="83"/>
            <x v="84"/>
            <x v="85"/>
            <x v="86"/>
            <x v="87"/>
            <x v="91"/>
            <x v="92"/>
            <x v="99"/>
            <x v="100"/>
            <x v="103"/>
            <x v="104"/>
            <x v="109"/>
          </reference>
        </references>
      </pivotArea>
    </format>
    <format dxfId="406">
      <pivotArea dataOnly="0" labelOnly="1" outline="0" fieldPosition="0">
        <references count="1">
          <reference field="4" count="47">
            <x v="20"/>
            <x v="21"/>
            <x v="22"/>
            <x v="23"/>
            <x v="24"/>
            <x v="25"/>
            <x v="26"/>
            <x v="27"/>
            <x v="28"/>
            <x v="29"/>
            <x v="30"/>
            <x v="31"/>
            <x v="32"/>
            <x v="34"/>
            <x v="35"/>
            <x v="36"/>
            <x v="37"/>
            <x v="38"/>
            <x v="39"/>
            <x v="40"/>
            <x v="41"/>
            <x v="42"/>
            <x v="43"/>
            <x v="44"/>
            <x v="45"/>
            <x v="46"/>
            <x v="47"/>
            <x v="48"/>
            <x v="49"/>
            <x v="50"/>
            <x v="51"/>
            <x v="52"/>
            <x v="53"/>
            <x v="54"/>
            <x v="56"/>
            <x v="57"/>
            <x v="58"/>
            <x v="59"/>
            <x v="60"/>
            <x v="62"/>
            <x v="63"/>
            <x v="64"/>
            <x v="65"/>
            <x v="66"/>
            <x v="67"/>
            <x v="68"/>
            <x v="69"/>
          </reference>
        </references>
      </pivotArea>
    </format>
    <format dxfId="405">
      <pivotArea dataOnly="0" labelOnly="1" outline="0" fieldPosition="0">
        <references count="2">
          <reference field="4" count="1" selected="0">
            <x v="20"/>
          </reference>
          <reference field="5" count="1">
            <x v="92"/>
          </reference>
        </references>
      </pivotArea>
    </format>
    <format dxfId="404">
      <pivotArea dataOnly="0" labelOnly="1" outline="0" fieldPosition="0">
        <references count="2">
          <reference field="4" count="1" selected="0">
            <x v="21"/>
          </reference>
          <reference field="5" count="1">
            <x v="91"/>
          </reference>
        </references>
      </pivotArea>
    </format>
    <format dxfId="403">
      <pivotArea dataOnly="0" labelOnly="1" outline="0" fieldPosition="0">
        <references count="2">
          <reference field="4" count="1" selected="0">
            <x v="22"/>
          </reference>
          <reference field="5" count="1">
            <x v="81"/>
          </reference>
        </references>
      </pivotArea>
    </format>
    <format dxfId="402">
      <pivotArea dataOnly="0" labelOnly="1" outline="0" fieldPosition="0">
        <references count="2">
          <reference field="4" count="1" selected="0">
            <x v="23"/>
          </reference>
          <reference field="5" count="1">
            <x v="19"/>
          </reference>
        </references>
      </pivotArea>
    </format>
    <format dxfId="401">
      <pivotArea dataOnly="0" labelOnly="1" outline="0" fieldPosition="0">
        <references count="2">
          <reference field="4" count="1" selected="0">
            <x v="24"/>
          </reference>
          <reference field="5" count="1">
            <x v="2"/>
          </reference>
        </references>
      </pivotArea>
    </format>
    <format dxfId="400">
      <pivotArea dataOnly="0" labelOnly="1" outline="0" fieldPosition="0">
        <references count="2">
          <reference field="4" count="1" selected="0">
            <x v="25"/>
          </reference>
          <reference field="5" count="1">
            <x v="76"/>
          </reference>
        </references>
      </pivotArea>
    </format>
    <format dxfId="399">
      <pivotArea dataOnly="0" labelOnly="1" outline="0" fieldPosition="0">
        <references count="2">
          <reference field="4" count="1" selected="0">
            <x v="26"/>
          </reference>
          <reference field="5" count="1">
            <x v="75"/>
          </reference>
        </references>
      </pivotArea>
    </format>
    <format dxfId="398">
      <pivotArea dataOnly="0" labelOnly="1" outline="0" fieldPosition="0">
        <references count="2">
          <reference field="4" count="1" selected="0">
            <x v="27"/>
          </reference>
          <reference field="5" count="1">
            <x v="72"/>
          </reference>
        </references>
      </pivotArea>
    </format>
    <format dxfId="397">
      <pivotArea dataOnly="0" labelOnly="1" outline="0" fieldPosition="0">
        <references count="2">
          <reference field="4" count="1" selected="0">
            <x v="28"/>
          </reference>
          <reference field="5" count="1">
            <x v="74"/>
          </reference>
        </references>
      </pivotArea>
    </format>
    <format dxfId="396">
      <pivotArea dataOnly="0" labelOnly="1" outline="0" fieldPosition="0">
        <references count="2">
          <reference field="4" count="1" selected="0">
            <x v="29"/>
          </reference>
          <reference field="5" count="1">
            <x v="32"/>
          </reference>
        </references>
      </pivotArea>
    </format>
    <format dxfId="395">
      <pivotArea dataOnly="0" labelOnly="1" outline="0" fieldPosition="0">
        <references count="2">
          <reference field="4" count="1" selected="0">
            <x v="30"/>
          </reference>
          <reference field="5" count="1">
            <x v="99"/>
          </reference>
        </references>
      </pivotArea>
    </format>
    <format dxfId="394">
      <pivotArea dataOnly="0" labelOnly="1" outline="0" fieldPosition="0">
        <references count="2">
          <reference field="4" count="1" selected="0">
            <x v="31"/>
          </reference>
          <reference field="5" count="1">
            <x v="103"/>
          </reference>
        </references>
      </pivotArea>
    </format>
    <format dxfId="393">
      <pivotArea dataOnly="0" labelOnly="1" outline="0" fieldPosition="0">
        <references count="2">
          <reference field="4" count="1" selected="0">
            <x v="32"/>
          </reference>
          <reference field="5" count="1">
            <x v="57"/>
          </reference>
        </references>
      </pivotArea>
    </format>
    <format dxfId="392">
      <pivotArea dataOnly="0" labelOnly="1" outline="0" fieldPosition="0">
        <references count="2">
          <reference field="4" count="1" selected="0">
            <x v="34"/>
          </reference>
          <reference field="5" count="1">
            <x v="104"/>
          </reference>
        </references>
      </pivotArea>
    </format>
    <format dxfId="391">
      <pivotArea dataOnly="0" labelOnly="1" outline="0" fieldPosition="0">
        <references count="2">
          <reference field="4" count="1" selected="0">
            <x v="35"/>
          </reference>
          <reference field="5" count="1">
            <x v="58"/>
          </reference>
        </references>
      </pivotArea>
    </format>
    <format dxfId="390">
      <pivotArea dataOnly="0" labelOnly="1" outline="0" fieldPosition="0">
        <references count="2">
          <reference field="4" count="1" selected="0">
            <x v="36"/>
          </reference>
          <reference field="5" count="1">
            <x v="5"/>
          </reference>
        </references>
      </pivotArea>
    </format>
    <format dxfId="389">
      <pivotArea dataOnly="0" labelOnly="1" outline="0" fieldPosition="0">
        <references count="2">
          <reference field="4" count="1" selected="0">
            <x v="37"/>
          </reference>
          <reference field="5" count="1">
            <x v="109"/>
          </reference>
        </references>
      </pivotArea>
    </format>
    <format dxfId="388">
      <pivotArea dataOnly="0" labelOnly="1" outline="0" fieldPosition="0">
        <references count="2">
          <reference field="4" count="1" selected="0">
            <x v="38"/>
          </reference>
          <reference field="5" count="1">
            <x v="4"/>
          </reference>
        </references>
      </pivotArea>
    </format>
    <format dxfId="387">
      <pivotArea dataOnly="0" labelOnly="1" outline="0" fieldPosition="0">
        <references count="2">
          <reference field="4" count="1" selected="0">
            <x v="39"/>
          </reference>
          <reference field="5" count="1">
            <x v="52"/>
          </reference>
        </references>
      </pivotArea>
    </format>
    <format dxfId="386">
      <pivotArea dataOnly="0" labelOnly="1" outline="0" fieldPosition="0">
        <references count="2">
          <reference field="4" count="1" selected="0">
            <x v="40"/>
          </reference>
          <reference field="5" count="1">
            <x v="38"/>
          </reference>
        </references>
      </pivotArea>
    </format>
    <format dxfId="385">
      <pivotArea dataOnly="0" labelOnly="1" outline="0" fieldPosition="0">
        <references count="2">
          <reference field="4" count="1" selected="0">
            <x v="41"/>
          </reference>
          <reference field="5" count="1">
            <x v="78"/>
          </reference>
        </references>
      </pivotArea>
    </format>
    <format dxfId="384">
      <pivotArea dataOnly="0" labelOnly="1" outline="0" fieldPosition="0">
        <references count="2">
          <reference field="4" count="1" selected="0">
            <x v="42"/>
          </reference>
          <reference field="5" count="1">
            <x v="79"/>
          </reference>
        </references>
      </pivotArea>
    </format>
    <format dxfId="383">
      <pivotArea dataOnly="0" labelOnly="1" outline="0" fieldPosition="0">
        <references count="2">
          <reference field="4" count="1" selected="0">
            <x v="43"/>
          </reference>
          <reference field="5" count="1">
            <x v="80"/>
          </reference>
        </references>
      </pivotArea>
    </format>
    <format dxfId="382">
      <pivotArea dataOnly="0" labelOnly="1" outline="0" fieldPosition="0">
        <references count="2">
          <reference field="4" count="1" selected="0">
            <x v="44"/>
          </reference>
          <reference field="5" count="1">
            <x v="77"/>
          </reference>
        </references>
      </pivotArea>
    </format>
    <format dxfId="381">
      <pivotArea dataOnly="0" labelOnly="1" outline="0" fieldPosition="0">
        <references count="2">
          <reference field="4" count="1" selected="0">
            <x v="45"/>
          </reference>
          <reference field="5" count="1">
            <x v="48"/>
          </reference>
        </references>
      </pivotArea>
    </format>
    <format dxfId="380">
      <pivotArea dataOnly="0" labelOnly="1" outline="0" fieldPosition="0">
        <references count="2">
          <reference field="4" count="1" selected="0">
            <x v="46"/>
          </reference>
          <reference field="5" count="1">
            <x v="45"/>
          </reference>
        </references>
      </pivotArea>
    </format>
    <format dxfId="379">
      <pivotArea dataOnly="0" labelOnly="1" outline="0" fieldPosition="0">
        <references count="2">
          <reference field="4" count="1" selected="0">
            <x v="47"/>
          </reference>
          <reference field="5" count="1">
            <x v="47"/>
          </reference>
        </references>
      </pivotArea>
    </format>
    <format dxfId="378">
      <pivotArea dataOnly="0" labelOnly="1" outline="0" fieldPosition="0">
        <references count="2">
          <reference field="4" count="1" selected="0">
            <x v="48"/>
          </reference>
          <reference field="5" count="1">
            <x v="46"/>
          </reference>
        </references>
      </pivotArea>
    </format>
    <format dxfId="377">
      <pivotArea dataOnly="0" labelOnly="1" outline="0" fieldPosition="0">
        <references count="2">
          <reference field="4" count="1" selected="0">
            <x v="49"/>
          </reference>
          <reference field="5" count="1">
            <x v="44"/>
          </reference>
        </references>
      </pivotArea>
    </format>
    <format dxfId="376">
      <pivotArea dataOnly="0" labelOnly="1" outline="0" fieldPosition="0">
        <references count="2">
          <reference field="4" count="1" selected="0">
            <x v="50"/>
          </reference>
          <reference field="5" count="1">
            <x v="41"/>
          </reference>
        </references>
      </pivotArea>
    </format>
    <format dxfId="375">
      <pivotArea dataOnly="0" labelOnly="1" outline="0" fieldPosition="0">
        <references count="2">
          <reference field="4" count="1" selected="0">
            <x v="51"/>
          </reference>
          <reference field="5" count="1">
            <x v="42"/>
          </reference>
        </references>
      </pivotArea>
    </format>
    <format dxfId="374">
      <pivotArea dataOnly="0" labelOnly="1" outline="0" fieldPosition="0">
        <references count="2">
          <reference field="4" count="1" selected="0">
            <x v="52"/>
          </reference>
          <reference field="5" count="1">
            <x v="43"/>
          </reference>
        </references>
      </pivotArea>
    </format>
    <format dxfId="373">
      <pivotArea dataOnly="0" labelOnly="1" outline="0" fieldPosition="0">
        <references count="2">
          <reference field="4" count="1" selected="0">
            <x v="53"/>
          </reference>
          <reference field="5" count="1">
            <x v="86"/>
          </reference>
        </references>
      </pivotArea>
    </format>
    <format dxfId="372">
      <pivotArea dataOnly="0" labelOnly="1" outline="0" fieldPosition="0">
        <references count="2">
          <reference field="4" count="1" selected="0">
            <x v="54"/>
          </reference>
          <reference field="5" count="1">
            <x v="8"/>
          </reference>
        </references>
      </pivotArea>
    </format>
    <format dxfId="371">
      <pivotArea dataOnly="0" labelOnly="1" outline="0" fieldPosition="0">
        <references count="2">
          <reference field="4" count="1" selected="0">
            <x v="56"/>
          </reference>
          <reference field="5" count="1">
            <x v="27"/>
          </reference>
        </references>
      </pivotArea>
    </format>
    <format dxfId="370">
      <pivotArea dataOnly="0" labelOnly="1" outline="0" fieldPosition="0">
        <references count="2">
          <reference field="4" count="1" selected="0">
            <x v="57"/>
          </reference>
          <reference field="5" count="1">
            <x v="36"/>
          </reference>
        </references>
      </pivotArea>
    </format>
    <format dxfId="369">
      <pivotArea dataOnly="0" labelOnly="1" outline="0" fieldPosition="0">
        <references count="2">
          <reference field="4" count="1" selected="0">
            <x v="58"/>
          </reference>
          <reference field="5" count="1">
            <x v="39"/>
          </reference>
        </references>
      </pivotArea>
    </format>
    <format dxfId="368">
      <pivotArea dataOnly="0" labelOnly="1" outline="0" fieldPosition="0">
        <references count="2">
          <reference field="4" count="1" selected="0">
            <x v="59"/>
          </reference>
          <reference field="5" count="1">
            <x v="25"/>
          </reference>
        </references>
      </pivotArea>
    </format>
    <format dxfId="367">
      <pivotArea dataOnly="0" labelOnly="1" outline="0" fieldPosition="0">
        <references count="2">
          <reference field="4" count="1" selected="0">
            <x v="60"/>
          </reference>
          <reference field="5" count="1">
            <x v="26"/>
          </reference>
        </references>
      </pivotArea>
    </format>
    <format dxfId="366">
      <pivotArea dataOnly="0" labelOnly="1" outline="0" fieldPosition="0">
        <references count="2">
          <reference field="4" count="1" selected="0">
            <x v="62"/>
          </reference>
          <reference field="5" count="1">
            <x v="87"/>
          </reference>
        </references>
      </pivotArea>
    </format>
    <format dxfId="365">
      <pivotArea dataOnly="0" labelOnly="1" outline="0" fieldPosition="0">
        <references count="2">
          <reference field="4" count="1" selected="0">
            <x v="63"/>
          </reference>
          <reference field="5" count="1">
            <x v="83"/>
          </reference>
        </references>
      </pivotArea>
    </format>
    <format dxfId="364">
      <pivotArea dataOnly="0" labelOnly="1" outline="0" fieldPosition="0">
        <references count="2">
          <reference field="4" count="1" selected="0">
            <x v="64"/>
          </reference>
          <reference field="5" count="1">
            <x v="85"/>
          </reference>
        </references>
      </pivotArea>
    </format>
    <format dxfId="363">
      <pivotArea dataOnly="0" labelOnly="1" outline="0" fieldPosition="0">
        <references count="2">
          <reference field="4" count="1" selected="0">
            <x v="65"/>
          </reference>
          <reference field="5" count="1">
            <x v="54"/>
          </reference>
        </references>
      </pivotArea>
    </format>
    <format dxfId="362">
      <pivotArea dataOnly="0" labelOnly="1" outline="0" fieldPosition="0">
        <references count="2">
          <reference field="4" count="1" selected="0">
            <x v="66"/>
          </reference>
          <reference field="5" count="1">
            <x v="33"/>
          </reference>
        </references>
      </pivotArea>
    </format>
    <format dxfId="361">
      <pivotArea dataOnly="0" labelOnly="1" outline="0" fieldPosition="0">
        <references count="2">
          <reference field="4" count="1" selected="0">
            <x v="67"/>
          </reference>
          <reference field="5" count="1">
            <x v="100"/>
          </reference>
        </references>
      </pivotArea>
    </format>
    <format dxfId="360">
      <pivotArea dataOnly="0" labelOnly="1" outline="0" fieldPosition="0">
        <references count="2">
          <reference field="4" count="1" selected="0">
            <x v="68"/>
          </reference>
          <reference field="5" count="1">
            <x v="82"/>
          </reference>
        </references>
      </pivotArea>
    </format>
    <format dxfId="359">
      <pivotArea dataOnly="0" labelOnly="1" outline="0" fieldPosition="0">
        <references count="2">
          <reference field="4" count="1" selected="0">
            <x v="69"/>
          </reference>
          <reference field="5" count="1">
            <x v="84"/>
          </reference>
        </references>
      </pivotArea>
    </format>
    <format dxfId="358">
      <pivotArea outline="0" collapsedLevelsAreSubtotals="1" fieldPosition="0">
        <references count="2">
          <reference field="4" count="26" selected="0">
            <x v="70"/>
            <x v="71"/>
            <x v="72"/>
            <x v="73"/>
            <x v="74"/>
            <x v="75"/>
            <x v="76"/>
            <x v="77"/>
            <x v="78"/>
            <x v="80"/>
            <x v="81"/>
            <x v="82"/>
            <x v="83"/>
            <x v="84"/>
            <x v="85"/>
            <x v="86"/>
            <x v="87"/>
            <x v="88"/>
            <x v="89"/>
            <x v="90"/>
            <x v="91"/>
            <x v="92"/>
            <x v="93"/>
            <x v="94"/>
            <x v="95"/>
            <x v="96"/>
          </reference>
          <reference field="5" count="26" selected="0">
            <x v="0"/>
            <x v="1"/>
            <x v="3"/>
            <x v="28"/>
            <x v="29"/>
            <x v="31"/>
            <x v="37"/>
            <x v="40"/>
            <x v="56"/>
            <x v="60"/>
            <x v="61"/>
            <x v="64"/>
            <x v="65"/>
            <x v="66"/>
            <x v="67"/>
            <x v="68"/>
            <x v="69"/>
            <x v="70"/>
            <x v="71"/>
            <x v="95"/>
            <x v="96"/>
            <x v="97"/>
            <x v="98"/>
            <x v="105"/>
            <x v="106"/>
            <x v="107"/>
          </reference>
        </references>
      </pivotArea>
    </format>
    <format dxfId="357">
      <pivotArea dataOnly="0" labelOnly="1" outline="0" fieldPosition="0">
        <references count="1">
          <reference field="4" count="26">
            <x v="70"/>
            <x v="71"/>
            <x v="72"/>
            <x v="73"/>
            <x v="74"/>
            <x v="75"/>
            <x v="76"/>
            <x v="77"/>
            <x v="78"/>
            <x v="80"/>
            <x v="81"/>
            <x v="82"/>
            <x v="83"/>
            <x v="84"/>
            <x v="85"/>
            <x v="86"/>
            <x v="87"/>
            <x v="88"/>
            <x v="89"/>
            <x v="90"/>
            <x v="91"/>
            <x v="92"/>
            <x v="93"/>
            <x v="94"/>
            <x v="95"/>
            <x v="96"/>
          </reference>
        </references>
      </pivotArea>
    </format>
    <format dxfId="356">
      <pivotArea dataOnly="0" labelOnly="1" outline="0" fieldPosition="0">
        <references count="2">
          <reference field="4" count="1" selected="0">
            <x v="70"/>
          </reference>
          <reference field="5" count="1">
            <x v="3"/>
          </reference>
        </references>
      </pivotArea>
    </format>
    <format dxfId="355">
      <pivotArea dataOnly="0" labelOnly="1" outline="0" fieldPosition="0">
        <references count="2">
          <reference field="4" count="1" selected="0">
            <x v="71"/>
          </reference>
          <reference field="5" count="1">
            <x v="65"/>
          </reference>
        </references>
      </pivotArea>
    </format>
    <format dxfId="354">
      <pivotArea dataOnly="0" labelOnly="1" outline="0" fieldPosition="0">
        <references count="2">
          <reference field="4" count="1" selected="0">
            <x v="72"/>
          </reference>
          <reference field="5" count="1">
            <x v="0"/>
          </reference>
        </references>
      </pivotArea>
    </format>
    <format dxfId="353">
      <pivotArea dataOnly="0" labelOnly="1" outline="0" fieldPosition="0">
        <references count="2">
          <reference field="4" count="1" selected="0">
            <x v="73"/>
          </reference>
          <reference field="5" count="1">
            <x v="61"/>
          </reference>
        </references>
      </pivotArea>
    </format>
    <format dxfId="352">
      <pivotArea dataOnly="0" labelOnly="1" outline="0" fieldPosition="0">
        <references count="2">
          <reference field="4" count="1" selected="0">
            <x v="74"/>
          </reference>
          <reference field="5" count="1">
            <x v="106"/>
          </reference>
        </references>
      </pivotArea>
    </format>
    <format dxfId="351">
      <pivotArea dataOnly="0" labelOnly="1" outline="0" fieldPosition="0">
        <references count="2">
          <reference field="4" count="1" selected="0">
            <x v="75"/>
          </reference>
          <reference field="5" count="1">
            <x v="56"/>
          </reference>
        </references>
      </pivotArea>
    </format>
    <format dxfId="350">
      <pivotArea dataOnly="0" labelOnly="1" outline="0" fieldPosition="0">
        <references count="2">
          <reference field="4" count="1" selected="0">
            <x v="76"/>
          </reference>
          <reference field="5" count="1">
            <x v="37"/>
          </reference>
        </references>
      </pivotArea>
    </format>
    <format dxfId="349">
      <pivotArea dataOnly="0" labelOnly="1" outline="0" fieldPosition="0">
        <references count="2">
          <reference field="4" count="1" selected="0">
            <x v="77"/>
          </reference>
          <reference field="5" count="1">
            <x v="66"/>
          </reference>
        </references>
      </pivotArea>
    </format>
    <format dxfId="348">
      <pivotArea dataOnly="0" labelOnly="1" outline="0" fieldPosition="0">
        <references count="2">
          <reference field="4" count="1" selected="0">
            <x v="78"/>
          </reference>
          <reference field="5" count="1">
            <x v="40"/>
          </reference>
        </references>
      </pivotArea>
    </format>
    <format dxfId="347">
      <pivotArea dataOnly="0" labelOnly="1" outline="0" fieldPosition="0">
        <references count="2">
          <reference field="4" count="1" selected="0">
            <x v="80"/>
          </reference>
          <reference field="5" count="1">
            <x v="31"/>
          </reference>
        </references>
      </pivotArea>
    </format>
    <format dxfId="346">
      <pivotArea dataOnly="0" labelOnly="1" outline="0" fieldPosition="0">
        <references count="2">
          <reference field="4" count="1" selected="0">
            <x v="81"/>
          </reference>
          <reference field="5" count="1">
            <x v="67"/>
          </reference>
        </references>
      </pivotArea>
    </format>
    <format dxfId="345">
      <pivotArea dataOnly="0" labelOnly="1" outline="0" fieldPosition="0">
        <references count="2">
          <reference field="4" count="1" selected="0">
            <x v="82"/>
          </reference>
          <reference field="5" count="1">
            <x v="29"/>
          </reference>
        </references>
      </pivotArea>
    </format>
    <format dxfId="344">
      <pivotArea dataOnly="0" labelOnly="1" outline="0" fieldPosition="0">
        <references count="2">
          <reference field="4" count="1" selected="0">
            <x v="83"/>
          </reference>
          <reference field="5" count="1">
            <x v="28"/>
          </reference>
        </references>
      </pivotArea>
    </format>
    <format dxfId="343">
      <pivotArea dataOnly="0" labelOnly="1" outline="0" fieldPosition="0">
        <references count="2">
          <reference field="4" count="1" selected="0">
            <x v="84"/>
          </reference>
          <reference field="5" count="1">
            <x v="68"/>
          </reference>
        </references>
      </pivotArea>
    </format>
    <format dxfId="342">
      <pivotArea dataOnly="0" labelOnly="1" outline="0" fieldPosition="0">
        <references count="2">
          <reference field="4" count="1" selected="0">
            <x v="85"/>
          </reference>
          <reference field="5" count="1">
            <x v="60"/>
          </reference>
        </references>
      </pivotArea>
    </format>
    <format dxfId="341">
      <pivotArea dataOnly="0" labelOnly="1" outline="0" fieldPosition="0">
        <references count="2">
          <reference field="4" count="1" selected="0">
            <x v="86"/>
          </reference>
          <reference field="5" count="1">
            <x v="107"/>
          </reference>
        </references>
      </pivotArea>
    </format>
    <format dxfId="340">
      <pivotArea dataOnly="0" labelOnly="1" outline="0" fieldPosition="0">
        <references count="2">
          <reference field="4" count="1" selected="0">
            <x v="87"/>
          </reference>
          <reference field="5" count="1">
            <x v="98"/>
          </reference>
        </references>
      </pivotArea>
    </format>
    <format dxfId="339">
      <pivotArea dataOnly="0" labelOnly="1" outline="0" fieldPosition="0">
        <references count="2">
          <reference field="4" count="1" selected="0">
            <x v="88"/>
          </reference>
          <reference field="5" count="1">
            <x v="95"/>
          </reference>
        </references>
      </pivotArea>
    </format>
    <format dxfId="338">
      <pivotArea dataOnly="0" labelOnly="1" outline="0" fieldPosition="0">
        <references count="2">
          <reference field="4" count="1" selected="0">
            <x v="89"/>
          </reference>
          <reference field="5" count="1">
            <x v="97"/>
          </reference>
        </references>
      </pivotArea>
    </format>
    <format dxfId="337">
      <pivotArea dataOnly="0" labelOnly="1" outline="0" fieldPosition="0">
        <references count="2">
          <reference field="4" count="1" selected="0">
            <x v="90"/>
          </reference>
          <reference field="5" count="1">
            <x v="96"/>
          </reference>
        </references>
      </pivotArea>
    </format>
    <format dxfId="336">
      <pivotArea dataOnly="0" labelOnly="1" outline="0" fieldPosition="0">
        <references count="2">
          <reference field="4" count="1" selected="0">
            <x v="91"/>
          </reference>
          <reference field="5" count="1">
            <x v="64"/>
          </reference>
        </references>
      </pivotArea>
    </format>
    <format dxfId="335">
      <pivotArea dataOnly="0" labelOnly="1" outline="0" fieldPosition="0">
        <references count="2">
          <reference field="4" count="1" selected="0">
            <x v="92"/>
          </reference>
          <reference field="5" count="1">
            <x v="105"/>
          </reference>
        </references>
      </pivotArea>
    </format>
    <format dxfId="334">
      <pivotArea dataOnly="0" labelOnly="1" outline="0" fieldPosition="0">
        <references count="2">
          <reference field="4" count="1" selected="0">
            <x v="93"/>
          </reference>
          <reference field="5" count="1">
            <x v="1"/>
          </reference>
        </references>
      </pivotArea>
    </format>
    <format dxfId="333">
      <pivotArea dataOnly="0" labelOnly="1" outline="0" fieldPosition="0">
        <references count="2">
          <reference field="4" count="1" selected="0">
            <x v="94"/>
          </reference>
          <reference field="5" count="1">
            <x v="71"/>
          </reference>
        </references>
      </pivotArea>
    </format>
    <format dxfId="332">
      <pivotArea dataOnly="0" labelOnly="1" outline="0" fieldPosition="0">
        <references count="2">
          <reference field="4" count="1" selected="0">
            <x v="95"/>
          </reference>
          <reference field="5" count="1">
            <x v="69"/>
          </reference>
        </references>
      </pivotArea>
    </format>
    <format dxfId="331">
      <pivotArea dataOnly="0" labelOnly="1" outline="0" fieldPosition="0">
        <references count="2">
          <reference field="4" count="1" selected="0">
            <x v="96"/>
          </reference>
          <reference field="5" count="1">
            <x v="70"/>
          </reference>
        </references>
      </pivotArea>
    </format>
    <format dxfId="330">
      <pivotArea outline="0" collapsedLevelsAreSubtotals="1" fieldPosition="0">
        <references count="2">
          <reference field="4" count="14" selected="0">
            <x v="100"/>
            <x v="101"/>
            <x v="102"/>
            <x v="103"/>
            <x v="104"/>
            <x v="105"/>
            <x v="106"/>
            <x v="108"/>
            <x v="109"/>
            <x v="110"/>
            <x v="111"/>
            <x v="112"/>
            <x v="113"/>
            <x v="114"/>
          </reference>
          <reference field="5" count="14" selected="0">
            <x v="16"/>
            <x v="17"/>
            <x v="20"/>
            <x v="21"/>
            <x v="22"/>
            <x v="23"/>
            <x v="24"/>
            <x v="49"/>
            <x v="50"/>
            <x v="51"/>
            <x v="53"/>
            <x v="88"/>
            <x v="101"/>
            <x v="108"/>
          </reference>
        </references>
      </pivotArea>
    </format>
    <format dxfId="329">
      <pivotArea dataOnly="0" labelOnly="1" outline="0" fieldPosition="0">
        <references count="1">
          <reference field="4" count="14">
            <x v="100"/>
            <x v="101"/>
            <x v="102"/>
            <x v="103"/>
            <x v="104"/>
            <x v="105"/>
            <x v="106"/>
            <x v="108"/>
            <x v="109"/>
            <x v="110"/>
            <x v="111"/>
            <x v="112"/>
            <x v="113"/>
            <x v="114"/>
          </reference>
        </references>
      </pivotArea>
    </format>
    <format dxfId="328">
      <pivotArea dataOnly="0" labelOnly="1" outline="0" fieldPosition="0">
        <references count="2">
          <reference field="4" count="1" selected="0">
            <x v="100"/>
          </reference>
          <reference field="5" count="1">
            <x v="50"/>
          </reference>
        </references>
      </pivotArea>
    </format>
    <format dxfId="327">
      <pivotArea dataOnly="0" labelOnly="1" outline="0" fieldPosition="0">
        <references count="2">
          <reference field="4" count="1" selected="0">
            <x v="101"/>
          </reference>
          <reference field="5" count="1">
            <x v="24"/>
          </reference>
        </references>
      </pivotArea>
    </format>
    <format dxfId="326">
      <pivotArea dataOnly="0" labelOnly="1" outline="0" fieldPosition="0">
        <references count="2">
          <reference field="4" count="1" selected="0">
            <x v="102"/>
          </reference>
          <reference field="5" count="1">
            <x v="17"/>
          </reference>
        </references>
      </pivotArea>
    </format>
    <format dxfId="325">
      <pivotArea dataOnly="0" labelOnly="1" outline="0" fieldPosition="0">
        <references count="2">
          <reference field="4" count="1" selected="0">
            <x v="103"/>
          </reference>
          <reference field="5" count="1">
            <x v="53"/>
          </reference>
        </references>
      </pivotArea>
    </format>
    <format dxfId="324">
      <pivotArea dataOnly="0" labelOnly="1" outline="0" fieldPosition="0">
        <references count="2">
          <reference field="4" count="1" selected="0">
            <x v="104"/>
          </reference>
          <reference field="5" count="1">
            <x v="22"/>
          </reference>
        </references>
      </pivotArea>
    </format>
    <format dxfId="323">
      <pivotArea dataOnly="0" labelOnly="1" outline="0" fieldPosition="0">
        <references count="2">
          <reference field="4" count="1" selected="0">
            <x v="105"/>
          </reference>
          <reference field="5" count="1">
            <x v="101"/>
          </reference>
        </references>
      </pivotArea>
    </format>
    <format dxfId="322">
      <pivotArea dataOnly="0" labelOnly="1" outline="0" fieldPosition="0">
        <references count="2">
          <reference field="4" count="1" selected="0">
            <x v="106"/>
          </reference>
          <reference field="5" count="1">
            <x v="88"/>
          </reference>
        </references>
      </pivotArea>
    </format>
    <format dxfId="321">
      <pivotArea dataOnly="0" labelOnly="1" outline="0" fieldPosition="0">
        <references count="2">
          <reference field="4" count="1" selected="0">
            <x v="108"/>
          </reference>
          <reference field="5" count="1">
            <x v="20"/>
          </reference>
        </references>
      </pivotArea>
    </format>
    <format dxfId="320">
      <pivotArea dataOnly="0" labelOnly="1" outline="0" fieldPosition="0">
        <references count="2">
          <reference field="4" count="1" selected="0">
            <x v="109"/>
          </reference>
          <reference field="5" count="1">
            <x v="21"/>
          </reference>
        </references>
      </pivotArea>
    </format>
    <format dxfId="319">
      <pivotArea dataOnly="0" labelOnly="1" outline="0" fieldPosition="0">
        <references count="2">
          <reference field="4" count="1" selected="0">
            <x v="110"/>
          </reference>
          <reference field="5" count="1">
            <x v="49"/>
          </reference>
        </references>
      </pivotArea>
    </format>
    <format dxfId="318">
      <pivotArea dataOnly="0" labelOnly="1" outline="0" fieldPosition="0">
        <references count="2">
          <reference field="4" count="1" selected="0">
            <x v="111"/>
          </reference>
          <reference field="5" count="1">
            <x v="108"/>
          </reference>
        </references>
      </pivotArea>
    </format>
    <format dxfId="317">
      <pivotArea dataOnly="0" labelOnly="1" outline="0" fieldPosition="0">
        <references count="2">
          <reference field="4" count="1" selected="0">
            <x v="112"/>
          </reference>
          <reference field="5" count="1">
            <x v="23"/>
          </reference>
        </references>
      </pivotArea>
    </format>
    <format dxfId="316">
      <pivotArea dataOnly="0" labelOnly="1" outline="0" fieldPosition="0">
        <references count="2">
          <reference field="4" count="1" selected="0">
            <x v="113"/>
          </reference>
          <reference field="5" count="1">
            <x v="16"/>
          </reference>
        </references>
      </pivotArea>
    </format>
    <format dxfId="315">
      <pivotArea dataOnly="0" labelOnly="1" outline="0" fieldPosition="0">
        <references count="2">
          <reference field="4" count="1" selected="0">
            <x v="114"/>
          </reference>
          <reference field="5" count="1">
            <x v="51"/>
          </reference>
        </references>
      </pivotArea>
    </format>
    <format dxfId="314">
      <pivotArea type="all" dataOnly="0" outline="0" fieldPosition="0"/>
    </format>
    <format dxfId="313">
      <pivotArea outline="0" collapsedLevelsAreSubtotals="1" fieldPosition="0"/>
    </format>
    <format dxfId="312">
      <pivotArea field="4" type="button" dataOnly="0" labelOnly="1" outline="0" axis="axisRow" fieldPosition="0"/>
    </format>
    <format dxfId="311">
      <pivotArea field="5" type="button" dataOnly="0" labelOnly="1" outline="0" axis="axisRow" fieldPosition="1"/>
    </format>
    <format dxfId="310">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4"/>
            <x v="35"/>
            <x v="36"/>
            <x v="37"/>
            <x v="38"/>
            <x v="39"/>
            <x v="40"/>
            <x v="41"/>
            <x v="42"/>
            <x v="43"/>
            <x v="44"/>
            <x v="45"/>
            <x v="46"/>
            <x v="47"/>
            <x v="48"/>
            <x v="49"/>
            <x v="50"/>
          </reference>
        </references>
      </pivotArea>
    </format>
    <format dxfId="309">
      <pivotArea dataOnly="0" labelOnly="1" outline="0" fieldPosition="0">
        <references count="1">
          <reference field="4" count="50">
            <x v="51"/>
            <x v="52"/>
            <x v="53"/>
            <x v="54"/>
            <x v="56"/>
            <x v="57"/>
            <x v="58"/>
            <x v="59"/>
            <x v="60"/>
            <x v="62"/>
            <x v="63"/>
            <x v="64"/>
            <x v="65"/>
            <x v="66"/>
            <x v="67"/>
            <x v="68"/>
            <x v="69"/>
            <x v="70"/>
            <x v="71"/>
            <x v="72"/>
            <x v="73"/>
            <x v="74"/>
            <x v="75"/>
            <x v="76"/>
            <x v="77"/>
            <x v="78"/>
            <x v="80"/>
            <x v="81"/>
            <x v="82"/>
            <x v="83"/>
            <x v="84"/>
            <x v="85"/>
            <x v="86"/>
            <x v="87"/>
            <x v="88"/>
            <x v="89"/>
            <x v="90"/>
            <x v="91"/>
            <x v="92"/>
            <x v="93"/>
            <x v="94"/>
            <x v="95"/>
            <x v="96"/>
            <x v="97"/>
            <x v="98"/>
            <x v="99"/>
            <x v="100"/>
            <x v="101"/>
            <x v="102"/>
            <x v="103"/>
          </reference>
        </references>
      </pivotArea>
    </format>
    <format dxfId="308">
      <pivotArea dataOnly="0" labelOnly="1" outline="0" fieldPosition="0">
        <references count="1">
          <reference field="4" count="10">
            <x v="104"/>
            <x v="105"/>
            <x v="106"/>
            <x v="108"/>
            <x v="109"/>
            <x v="110"/>
            <x v="111"/>
            <x v="112"/>
            <x v="113"/>
            <x v="114"/>
          </reference>
        </references>
      </pivotArea>
    </format>
    <format dxfId="307">
      <pivotArea dataOnly="0" labelOnly="1" outline="0" fieldPosition="0">
        <references count="2">
          <reference field="4" count="1" selected="0">
            <x v="0"/>
          </reference>
          <reference field="5" count="1">
            <x v="90"/>
          </reference>
        </references>
      </pivotArea>
    </format>
    <format dxfId="306">
      <pivotArea dataOnly="0" labelOnly="1" outline="0" fieldPosition="0">
        <references count="2">
          <reference field="4" count="1" selected="0">
            <x v="1"/>
          </reference>
          <reference field="5" count="1">
            <x v="102"/>
          </reference>
        </references>
      </pivotArea>
    </format>
    <format dxfId="305">
      <pivotArea dataOnly="0" labelOnly="1" outline="0" fieldPosition="0">
        <references count="2">
          <reference field="4" count="1" selected="0">
            <x v="2"/>
          </reference>
          <reference field="5" count="1">
            <x v="18"/>
          </reference>
        </references>
      </pivotArea>
    </format>
    <format dxfId="304">
      <pivotArea dataOnly="0" labelOnly="1" outline="0" fieldPosition="0">
        <references count="2">
          <reference field="4" count="1" selected="0">
            <x v="3"/>
          </reference>
          <reference field="5" count="1">
            <x v="59"/>
          </reference>
        </references>
      </pivotArea>
    </format>
    <format dxfId="303">
      <pivotArea dataOnly="0" labelOnly="1" outline="0" fieldPosition="0">
        <references count="2">
          <reference field="4" count="1" selected="0">
            <x v="4"/>
          </reference>
          <reference field="5" count="1">
            <x v="35"/>
          </reference>
        </references>
      </pivotArea>
    </format>
    <format dxfId="302">
      <pivotArea dataOnly="0" labelOnly="1" outline="0" fieldPosition="0">
        <references count="2">
          <reference field="4" count="1" selected="0">
            <x v="5"/>
          </reference>
          <reference field="5" count="1">
            <x v="89"/>
          </reference>
        </references>
      </pivotArea>
    </format>
    <format dxfId="301">
      <pivotArea dataOnly="0" labelOnly="1" outline="0" fieldPosition="0">
        <references count="2">
          <reference field="4" count="1" selected="0">
            <x v="6"/>
          </reference>
          <reference field="5" count="1">
            <x v="62"/>
          </reference>
        </references>
      </pivotArea>
    </format>
    <format dxfId="300">
      <pivotArea dataOnly="0" labelOnly="1" outline="0" fieldPosition="0">
        <references count="2">
          <reference field="4" count="1" selected="0">
            <x v="7"/>
          </reference>
          <reference field="5" count="1">
            <x v="73"/>
          </reference>
        </references>
      </pivotArea>
    </format>
    <format dxfId="299">
      <pivotArea dataOnly="0" labelOnly="1" outline="0" fieldPosition="0">
        <references count="2">
          <reference field="4" count="1" selected="0">
            <x v="8"/>
          </reference>
          <reference field="5" count="1">
            <x v="10"/>
          </reference>
        </references>
      </pivotArea>
    </format>
    <format dxfId="298">
      <pivotArea dataOnly="0" labelOnly="1" outline="0" fieldPosition="0">
        <references count="2">
          <reference field="4" count="1" selected="0">
            <x v="9"/>
          </reference>
          <reference field="5" count="1">
            <x v="55"/>
          </reference>
        </references>
      </pivotArea>
    </format>
    <format dxfId="297">
      <pivotArea dataOnly="0" labelOnly="1" outline="0" fieldPosition="0">
        <references count="2">
          <reference field="4" count="1" selected="0">
            <x v="10"/>
          </reference>
          <reference field="5" count="1">
            <x v="63"/>
          </reference>
        </references>
      </pivotArea>
    </format>
    <format dxfId="296">
      <pivotArea dataOnly="0" labelOnly="1" outline="0" fieldPosition="0">
        <references count="2">
          <reference field="4" count="1" selected="0">
            <x v="11"/>
          </reference>
          <reference field="5" count="1">
            <x v="11"/>
          </reference>
        </references>
      </pivotArea>
    </format>
    <format dxfId="295">
      <pivotArea dataOnly="0" labelOnly="1" outline="0" fieldPosition="0">
        <references count="2">
          <reference field="4" count="1" selected="0">
            <x v="12"/>
          </reference>
          <reference field="5" count="1">
            <x v="34"/>
          </reference>
        </references>
      </pivotArea>
    </format>
    <format dxfId="294">
      <pivotArea dataOnly="0" labelOnly="1" outline="0" fieldPosition="0">
        <references count="2">
          <reference field="4" count="1" selected="0">
            <x v="13"/>
          </reference>
          <reference field="5" count="1">
            <x v="7"/>
          </reference>
        </references>
      </pivotArea>
    </format>
    <format dxfId="293">
      <pivotArea dataOnly="0" labelOnly="1" outline="0" fieldPosition="0">
        <references count="2">
          <reference field="4" count="1" selected="0">
            <x v="14"/>
          </reference>
          <reference field="5" count="1">
            <x v="9"/>
          </reference>
        </references>
      </pivotArea>
    </format>
    <format dxfId="292">
      <pivotArea dataOnly="0" labelOnly="1" outline="0" fieldPosition="0">
        <references count="2">
          <reference field="4" count="1" selected="0">
            <x v="15"/>
          </reference>
          <reference field="5" count="1">
            <x v="15"/>
          </reference>
        </references>
      </pivotArea>
    </format>
    <format dxfId="291">
      <pivotArea dataOnly="0" labelOnly="1" outline="0" fieldPosition="0">
        <references count="2">
          <reference field="4" count="1" selected="0">
            <x v="16"/>
          </reference>
          <reference field="5" count="1">
            <x v="30"/>
          </reference>
        </references>
      </pivotArea>
    </format>
    <format dxfId="290">
      <pivotArea dataOnly="0" labelOnly="1" outline="0" fieldPosition="0">
        <references count="2">
          <reference field="4" count="1" selected="0">
            <x v="17"/>
          </reference>
          <reference field="5" count="1">
            <x v="14"/>
          </reference>
        </references>
      </pivotArea>
    </format>
    <format dxfId="289">
      <pivotArea dataOnly="0" labelOnly="1" outline="0" fieldPosition="0">
        <references count="2">
          <reference field="4" count="1" selected="0">
            <x v="18"/>
          </reference>
          <reference field="5" count="1">
            <x v="12"/>
          </reference>
        </references>
      </pivotArea>
    </format>
    <format dxfId="288">
      <pivotArea dataOnly="0" labelOnly="1" outline="0" fieldPosition="0">
        <references count="2">
          <reference field="4" count="1" selected="0">
            <x v="19"/>
          </reference>
          <reference field="5" count="1">
            <x v="13"/>
          </reference>
        </references>
      </pivotArea>
    </format>
    <format dxfId="287">
      <pivotArea dataOnly="0" labelOnly="1" outline="0" fieldPosition="0">
        <references count="2">
          <reference field="4" count="1" selected="0">
            <x v="20"/>
          </reference>
          <reference field="5" count="1">
            <x v="92"/>
          </reference>
        </references>
      </pivotArea>
    </format>
    <format dxfId="286">
      <pivotArea dataOnly="0" labelOnly="1" outline="0" fieldPosition="0">
        <references count="2">
          <reference field="4" count="1" selected="0">
            <x v="21"/>
          </reference>
          <reference field="5" count="1">
            <x v="91"/>
          </reference>
        </references>
      </pivotArea>
    </format>
    <format dxfId="285">
      <pivotArea dataOnly="0" labelOnly="1" outline="0" fieldPosition="0">
        <references count="2">
          <reference field="4" count="1" selected="0">
            <x v="22"/>
          </reference>
          <reference field="5" count="1">
            <x v="81"/>
          </reference>
        </references>
      </pivotArea>
    </format>
    <format dxfId="284">
      <pivotArea dataOnly="0" labelOnly="1" outline="0" fieldPosition="0">
        <references count="2">
          <reference field="4" count="1" selected="0">
            <x v="23"/>
          </reference>
          <reference field="5" count="1">
            <x v="19"/>
          </reference>
        </references>
      </pivotArea>
    </format>
    <format dxfId="283">
      <pivotArea dataOnly="0" labelOnly="1" outline="0" fieldPosition="0">
        <references count="2">
          <reference field="4" count="1" selected="0">
            <x v="24"/>
          </reference>
          <reference field="5" count="1">
            <x v="2"/>
          </reference>
        </references>
      </pivotArea>
    </format>
    <format dxfId="282">
      <pivotArea dataOnly="0" labelOnly="1" outline="0" fieldPosition="0">
        <references count="2">
          <reference field="4" count="1" selected="0">
            <x v="25"/>
          </reference>
          <reference field="5" count="1">
            <x v="76"/>
          </reference>
        </references>
      </pivotArea>
    </format>
    <format dxfId="281">
      <pivotArea dataOnly="0" labelOnly="1" outline="0" fieldPosition="0">
        <references count="2">
          <reference field="4" count="1" selected="0">
            <x v="26"/>
          </reference>
          <reference field="5" count="1">
            <x v="75"/>
          </reference>
        </references>
      </pivotArea>
    </format>
    <format dxfId="280">
      <pivotArea dataOnly="0" labelOnly="1" outline="0" fieldPosition="0">
        <references count="2">
          <reference field="4" count="1" selected="0">
            <x v="27"/>
          </reference>
          <reference field="5" count="1">
            <x v="72"/>
          </reference>
        </references>
      </pivotArea>
    </format>
    <format dxfId="279">
      <pivotArea dataOnly="0" labelOnly="1" outline="0" fieldPosition="0">
        <references count="2">
          <reference field="4" count="1" selected="0">
            <x v="28"/>
          </reference>
          <reference field="5" count="1">
            <x v="74"/>
          </reference>
        </references>
      </pivotArea>
    </format>
    <format dxfId="278">
      <pivotArea dataOnly="0" labelOnly="1" outline="0" fieldPosition="0">
        <references count="2">
          <reference field="4" count="1" selected="0">
            <x v="29"/>
          </reference>
          <reference field="5" count="1">
            <x v="32"/>
          </reference>
        </references>
      </pivotArea>
    </format>
    <format dxfId="277">
      <pivotArea dataOnly="0" labelOnly="1" outline="0" fieldPosition="0">
        <references count="2">
          <reference field="4" count="1" selected="0">
            <x v="30"/>
          </reference>
          <reference field="5" count="1">
            <x v="99"/>
          </reference>
        </references>
      </pivotArea>
    </format>
    <format dxfId="276">
      <pivotArea dataOnly="0" labelOnly="1" outline="0" fieldPosition="0">
        <references count="2">
          <reference field="4" count="1" selected="0">
            <x v="31"/>
          </reference>
          <reference field="5" count="1">
            <x v="103"/>
          </reference>
        </references>
      </pivotArea>
    </format>
    <format dxfId="275">
      <pivotArea dataOnly="0" labelOnly="1" outline="0" fieldPosition="0">
        <references count="2">
          <reference field="4" count="1" selected="0">
            <x v="32"/>
          </reference>
          <reference field="5" count="1">
            <x v="57"/>
          </reference>
        </references>
      </pivotArea>
    </format>
    <format dxfId="274">
      <pivotArea dataOnly="0" labelOnly="1" outline="0" fieldPosition="0">
        <references count="2">
          <reference field="4" count="1" selected="0">
            <x v="34"/>
          </reference>
          <reference field="5" count="1">
            <x v="104"/>
          </reference>
        </references>
      </pivotArea>
    </format>
    <format dxfId="273">
      <pivotArea dataOnly="0" labelOnly="1" outline="0" fieldPosition="0">
        <references count="2">
          <reference field="4" count="1" selected="0">
            <x v="35"/>
          </reference>
          <reference field="5" count="1">
            <x v="58"/>
          </reference>
        </references>
      </pivotArea>
    </format>
    <format dxfId="272">
      <pivotArea dataOnly="0" labelOnly="1" outline="0" fieldPosition="0">
        <references count="2">
          <reference field="4" count="1" selected="0">
            <x v="36"/>
          </reference>
          <reference field="5" count="1">
            <x v="5"/>
          </reference>
        </references>
      </pivotArea>
    </format>
    <format dxfId="271">
      <pivotArea dataOnly="0" labelOnly="1" outline="0" fieldPosition="0">
        <references count="2">
          <reference field="4" count="1" selected="0">
            <x v="37"/>
          </reference>
          <reference field="5" count="1">
            <x v="109"/>
          </reference>
        </references>
      </pivotArea>
    </format>
    <format dxfId="270">
      <pivotArea dataOnly="0" labelOnly="1" outline="0" fieldPosition="0">
        <references count="2">
          <reference field="4" count="1" selected="0">
            <x v="38"/>
          </reference>
          <reference field="5" count="1">
            <x v="4"/>
          </reference>
        </references>
      </pivotArea>
    </format>
    <format dxfId="269">
      <pivotArea dataOnly="0" labelOnly="1" outline="0" fieldPosition="0">
        <references count="2">
          <reference field="4" count="1" selected="0">
            <x v="39"/>
          </reference>
          <reference field="5" count="1">
            <x v="52"/>
          </reference>
        </references>
      </pivotArea>
    </format>
    <format dxfId="268">
      <pivotArea dataOnly="0" labelOnly="1" outline="0" fieldPosition="0">
        <references count="2">
          <reference field="4" count="1" selected="0">
            <x v="40"/>
          </reference>
          <reference field="5" count="1">
            <x v="38"/>
          </reference>
        </references>
      </pivotArea>
    </format>
    <format dxfId="267">
      <pivotArea dataOnly="0" labelOnly="1" outline="0" fieldPosition="0">
        <references count="2">
          <reference field="4" count="1" selected="0">
            <x v="41"/>
          </reference>
          <reference field="5" count="1">
            <x v="78"/>
          </reference>
        </references>
      </pivotArea>
    </format>
    <format dxfId="266">
      <pivotArea dataOnly="0" labelOnly="1" outline="0" fieldPosition="0">
        <references count="2">
          <reference field="4" count="1" selected="0">
            <x v="42"/>
          </reference>
          <reference field="5" count="1">
            <x v="79"/>
          </reference>
        </references>
      </pivotArea>
    </format>
    <format dxfId="265">
      <pivotArea dataOnly="0" labelOnly="1" outline="0" fieldPosition="0">
        <references count="2">
          <reference field="4" count="1" selected="0">
            <x v="43"/>
          </reference>
          <reference field="5" count="1">
            <x v="80"/>
          </reference>
        </references>
      </pivotArea>
    </format>
    <format dxfId="264">
      <pivotArea dataOnly="0" labelOnly="1" outline="0" fieldPosition="0">
        <references count="2">
          <reference field="4" count="1" selected="0">
            <x v="44"/>
          </reference>
          <reference field="5" count="1">
            <x v="77"/>
          </reference>
        </references>
      </pivotArea>
    </format>
    <format dxfId="263">
      <pivotArea dataOnly="0" labelOnly="1" outline="0" fieldPosition="0">
        <references count="2">
          <reference field="4" count="1" selected="0">
            <x v="45"/>
          </reference>
          <reference field="5" count="1">
            <x v="48"/>
          </reference>
        </references>
      </pivotArea>
    </format>
    <format dxfId="262">
      <pivotArea dataOnly="0" labelOnly="1" outline="0" fieldPosition="0">
        <references count="2">
          <reference field="4" count="1" selected="0">
            <x v="46"/>
          </reference>
          <reference field="5" count="1">
            <x v="45"/>
          </reference>
        </references>
      </pivotArea>
    </format>
    <format dxfId="261">
      <pivotArea dataOnly="0" labelOnly="1" outline="0" fieldPosition="0">
        <references count="2">
          <reference field="4" count="1" selected="0">
            <x v="47"/>
          </reference>
          <reference field="5" count="1">
            <x v="47"/>
          </reference>
        </references>
      </pivotArea>
    </format>
    <format dxfId="260">
      <pivotArea dataOnly="0" labelOnly="1" outline="0" fieldPosition="0">
        <references count="2">
          <reference field="4" count="1" selected="0">
            <x v="48"/>
          </reference>
          <reference field="5" count="1">
            <x v="46"/>
          </reference>
        </references>
      </pivotArea>
    </format>
    <format dxfId="259">
      <pivotArea dataOnly="0" labelOnly="1" outline="0" fieldPosition="0">
        <references count="2">
          <reference field="4" count="1" selected="0">
            <x v="49"/>
          </reference>
          <reference field="5" count="1">
            <x v="44"/>
          </reference>
        </references>
      </pivotArea>
    </format>
    <format dxfId="258">
      <pivotArea dataOnly="0" labelOnly="1" outline="0" fieldPosition="0">
        <references count="2">
          <reference field="4" count="1" selected="0">
            <x v="50"/>
          </reference>
          <reference field="5" count="1">
            <x v="41"/>
          </reference>
        </references>
      </pivotArea>
    </format>
    <format dxfId="257">
      <pivotArea dataOnly="0" labelOnly="1" outline="0" fieldPosition="0">
        <references count="2">
          <reference field="4" count="1" selected="0">
            <x v="51"/>
          </reference>
          <reference field="5" count="1">
            <x v="42"/>
          </reference>
        </references>
      </pivotArea>
    </format>
    <format dxfId="256">
      <pivotArea dataOnly="0" labelOnly="1" outline="0" fieldPosition="0">
        <references count="2">
          <reference field="4" count="1" selected="0">
            <x v="52"/>
          </reference>
          <reference field="5" count="1">
            <x v="43"/>
          </reference>
        </references>
      </pivotArea>
    </format>
    <format dxfId="255">
      <pivotArea dataOnly="0" labelOnly="1" outline="0" fieldPosition="0">
        <references count="2">
          <reference field="4" count="1" selected="0">
            <x v="53"/>
          </reference>
          <reference field="5" count="1">
            <x v="86"/>
          </reference>
        </references>
      </pivotArea>
    </format>
    <format dxfId="254">
      <pivotArea dataOnly="0" labelOnly="1" outline="0" fieldPosition="0">
        <references count="2">
          <reference field="4" count="1" selected="0">
            <x v="54"/>
          </reference>
          <reference field="5" count="1">
            <x v="8"/>
          </reference>
        </references>
      </pivotArea>
    </format>
    <format dxfId="253">
      <pivotArea dataOnly="0" labelOnly="1" outline="0" fieldPosition="0">
        <references count="2">
          <reference field="4" count="1" selected="0">
            <x v="56"/>
          </reference>
          <reference field="5" count="1">
            <x v="27"/>
          </reference>
        </references>
      </pivotArea>
    </format>
    <format dxfId="252">
      <pivotArea dataOnly="0" labelOnly="1" outline="0" fieldPosition="0">
        <references count="2">
          <reference field="4" count="1" selected="0">
            <x v="57"/>
          </reference>
          <reference field="5" count="1">
            <x v="36"/>
          </reference>
        </references>
      </pivotArea>
    </format>
    <format dxfId="251">
      <pivotArea dataOnly="0" labelOnly="1" outline="0" fieldPosition="0">
        <references count="2">
          <reference field="4" count="1" selected="0">
            <x v="58"/>
          </reference>
          <reference field="5" count="1">
            <x v="39"/>
          </reference>
        </references>
      </pivotArea>
    </format>
    <format dxfId="250">
      <pivotArea dataOnly="0" labelOnly="1" outline="0" fieldPosition="0">
        <references count="2">
          <reference field="4" count="1" selected="0">
            <x v="59"/>
          </reference>
          <reference field="5" count="1">
            <x v="25"/>
          </reference>
        </references>
      </pivotArea>
    </format>
    <format dxfId="249">
      <pivotArea dataOnly="0" labelOnly="1" outline="0" fieldPosition="0">
        <references count="2">
          <reference field="4" count="1" selected="0">
            <x v="60"/>
          </reference>
          <reference field="5" count="1">
            <x v="26"/>
          </reference>
        </references>
      </pivotArea>
    </format>
    <format dxfId="248">
      <pivotArea dataOnly="0" labelOnly="1" outline="0" fieldPosition="0">
        <references count="2">
          <reference field="4" count="1" selected="0">
            <x v="62"/>
          </reference>
          <reference field="5" count="1">
            <x v="87"/>
          </reference>
        </references>
      </pivotArea>
    </format>
    <format dxfId="247">
      <pivotArea dataOnly="0" labelOnly="1" outline="0" fieldPosition="0">
        <references count="2">
          <reference field="4" count="1" selected="0">
            <x v="63"/>
          </reference>
          <reference field="5" count="1">
            <x v="83"/>
          </reference>
        </references>
      </pivotArea>
    </format>
    <format dxfId="246">
      <pivotArea dataOnly="0" labelOnly="1" outline="0" fieldPosition="0">
        <references count="2">
          <reference field="4" count="1" selected="0">
            <x v="64"/>
          </reference>
          <reference field="5" count="1">
            <x v="85"/>
          </reference>
        </references>
      </pivotArea>
    </format>
    <format dxfId="245">
      <pivotArea dataOnly="0" labelOnly="1" outline="0" fieldPosition="0">
        <references count="2">
          <reference field="4" count="1" selected="0">
            <x v="65"/>
          </reference>
          <reference field="5" count="1">
            <x v="54"/>
          </reference>
        </references>
      </pivotArea>
    </format>
    <format dxfId="244">
      <pivotArea dataOnly="0" labelOnly="1" outline="0" fieldPosition="0">
        <references count="2">
          <reference field="4" count="1" selected="0">
            <x v="66"/>
          </reference>
          <reference field="5" count="1">
            <x v="33"/>
          </reference>
        </references>
      </pivotArea>
    </format>
    <format dxfId="243">
      <pivotArea dataOnly="0" labelOnly="1" outline="0" fieldPosition="0">
        <references count="2">
          <reference field="4" count="1" selected="0">
            <x v="67"/>
          </reference>
          <reference field="5" count="1">
            <x v="100"/>
          </reference>
        </references>
      </pivotArea>
    </format>
    <format dxfId="242">
      <pivotArea dataOnly="0" labelOnly="1" outline="0" fieldPosition="0">
        <references count="2">
          <reference field="4" count="1" selected="0">
            <x v="68"/>
          </reference>
          <reference field="5" count="1">
            <x v="82"/>
          </reference>
        </references>
      </pivotArea>
    </format>
    <format dxfId="241">
      <pivotArea dataOnly="0" labelOnly="1" outline="0" fieldPosition="0">
        <references count="2">
          <reference field="4" count="1" selected="0">
            <x v="69"/>
          </reference>
          <reference field="5" count="1">
            <x v="84"/>
          </reference>
        </references>
      </pivotArea>
    </format>
    <format dxfId="240">
      <pivotArea dataOnly="0" labelOnly="1" outline="0" fieldPosition="0">
        <references count="2">
          <reference field="4" count="1" selected="0">
            <x v="70"/>
          </reference>
          <reference field="5" count="1">
            <x v="3"/>
          </reference>
        </references>
      </pivotArea>
    </format>
    <format dxfId="239">
      <pivotArea dataOnly="0" labelOnly="1" outline="0" fieldPosition="0">
        <references count="2">
          <reference field="4" count="1" selected="0">
            <x v="71"/>
          </reference>
          <reference field="5" count="1">
            <x v="65"/>
          </reference>
        </references>
      </pivotArea>
    </format>
    <format dxfId="238">
      <pivotArea dataOnly="0" labelOnly="1" outline="0" fieldPosition="0">
        <references count="2">
          <reference field="4" count="1" selected="0">
            <x v="72"/>
          </reference>
          <reference field="5" count="1">
            <x v="0"/>
          </reference>
        </references>
      </pivotArea>
    </format>
    <format dxfId="237">
      <pivotArea dataOnly="0" labelOnly="1" outline="0" fieldPosition="0">
        <references count="2">
          <reference field="4" count="1" selected="0">
            <x v="73"/>
          </reference>
          <reference field="5" count="1">
            <x v="61"/>
          </reference>
        </references>
      </pivotArea>
    </format>
    <format dxfId="236">
      <pivotArea dataOnly="0" labelOnly="1" outline="0" fieldPosition="0">
        <references count="2">
          <reference field="4" count="1" selected="0">
            <x v="74"/>
          </reference>
          <reference field="5" count="1">
            <x v="106"/>
          </reference>
        </references>
      </pivotArea>
    </format>
    <format dxfId="235">
      <pivotArea dataOnly="0" labelOnly="1" outline="0" fieldPosition="0">
        <references count="2">
          <reference field="4" count="1" selected="0">
            <x v="75"/>
          </reference>
          <reference field="5" count="1">
            <x v="56"/>
          </reference>
        </references>
      </pivotArea>
    </format>
    <format dxfId="234">
      <pivotArea dataOnly="0" labelOnly="1" outline="0" fieldPosition="0">
        <references count="2">
          <reference field="4" count="1" selected="0">
            <x v="76"/>
          </reference>
          <reference field="5" count="1">
            <x v="37"/>
          </reference>
        </references>
      </pivotArea>
    </format>
    <format dxfId="233">
      <pivotArea dataOnly="0" labelOnly="1" outline="0" fieldPosition="0">
        <references count="2">
          <reference field="4" count="1" selected="0">
            <x v="77"/>
          </reference>
          <reference field="5" count="1">
            <x v="66"/>
          </reference>
        </references>
      </pivotArea>
    </format>
    <format dxfId="232">
      <pivotArea dataOnly="0" labelOnly="1" outline="0" fieldPosition="0">
        <references count="2">
          <reference field="4" count="1" selected="0">
            <x v="78"/>
          </reference>
          <reference field="5" count="1">
            <x v="40"/>
          </reference>
        </references>
      </pivotArea>
    </format>
    <format dxfId="231">
      <pivotArea dataOnly="0" labelOnly="1" outline="0" fieldPosition="0">
        <references count="2">
          <reference field="4" count="1" selected="0">
            <x v="80"/>
          </reference>
          <reference field="5" count="1">
            <x v="31"/>
          </reference>
        </references>
      </pivotArea>
    </format>
    <format dxfId="230">
      <pivotArea dataOnly="0" labelOnly="1" outline="0" fieldPosition="0">
        <references count="2">
          <reference field="4" count="1" selected="0">
            <x v="81"/>
          </reference>
          <reference field="5" count="1">
            <x v="67"/>
          </reference>
        </references>
      </pivotArea>
    </format>
    <format dxfId="229">
      <pivotArea dataOnly="0" labelOnly="1" outline="0" fieldPosition="0">
        <references count="2">
          <reference field="4" count="1" selected="0">
            <x v="82"/>
          </reference>
          <reference field="5" count="1">
            <x v="29"/>
          </reference>
        </references>
      </pivotArea>
    </format>
    <format dxfId="228">
      <pivotArea dataOnly="0" labelOnly="1" outline="0" fieldPosition="0">
        <references count="2">
          <reference field="4" count="1" selected="0">
            <x v="83"/>
          </reference>
          <reference field="5" count="1">
            <x v="28"/>
          </reference>
        </references>
      </pivotArea>
    </format>
    <format dxfId="227">
      <pivotArea dataOnly="0" labelOnly="1" outline="0" fieldPosition="0">
        <references count="2">
          <reference field="4" count="1" selected="0">
            <x v="84"/>
          </reference>
          <reference field="5" count="1">
            <x v="68"/>
          </reference>
        </references>
      </pivotArea>
    </format>
    <format dxfId="226">
      <pivotArea dataOnly="0" labelOnly="1" outline="0" fieldPosition="0">
        <references count="2">
          <reference field="4" count="1" selected="0">
            <x v="85"/>
          </reference>
          <reference field="5" count="1">
            <x v="60"/>
          </reference>
        </references>
      </pivotArea>
    </format>
    <format dxfId="225">
      <pivotArea dataOnly="0" labelOnly="1" outline="0" fieldPosition="0">
        <references count="2">
          <reference field="4" count="1" selected="0">
            <x v="86"/>
          </reference>
          <reference field="5" count="1">
            <x v="107"/>
          </reference>
        </references>
      </pivotArea>
    </format>
    <format dxfId="224">
      <pivotArea dataOnly="0" labelOnly="1" outline="0" fieldPosition="0">
        <references count="2">
          <reference field="4" count="1" selected="0">
            <x v="87"/>
          </reference>
          <reference field="5" count="1">
            <x v="98"/>
          </reference>
        </references>
      </pivotArea>
    </format>
    <format dxfId="223">
      <pivotArea dataOnly="0" labelOnly="1" outline="0" fieldPosition="0">
        <references count="2">
          <reference field="4" count="1" selected="0">
            <x v="88"/>
          </reference>
          <reference field="5" count="1">
            <x v="95"/>
          </reference>
        </references>
      </pivotArea>
    </format>
    <format dxfId="222">
      <pivotArea dataOnly="0" labelOnly="1" outline="0" fieldPosition="0">
        <references count="2">
          <reference field="4" count="1" selected="0">
            <x v="89"/>
          </reference>
          <reference field="5" count="1">
            <x v="97"/>
          </reference>
        </references>
      </pivotArea>
    </format>
    <format dxfId="221">
      <pivotArea dataOnly="0" labelOnly="1" outline="0" fieldPosition="0">
        <references count="2">
          <reference field="4" count="1" selected="0">
            <x v="90"/>
          </reference>
          <reference field="5" count="1">
            <x v="96"/>
          </reference>
        </references>
      </pivotArea>
    </format>
    <format dxfId="220">
      <pivotArea dataOnly="0" labelOnly="1" outline="0" fieldPosition="0">
        <references count="2">
          <reference field="4" count="1" selected="0">
            <x v="91"/>
          </reference>
          <reference field="5" count="1">
            <x v="64"/>
          </reference>
        </references>
      </pivotArea>
    </format>
    <format dxfId="219">
      <pivotArea dataOnly="0" labelOnly="1" outline="0" fieldPosition="0">
        <references count="2">
          <reference field="4" count="1" selected="0">
            <x v="92"/>
          </reference>
          <reference field="5" count="1">
            <x v="105"/>
          </reference>
        </references>
      </pivotArea>
    </format>
    <format dxfId="218">
      <pivotArea dataOnly="0" labelOnly="1" outline="0" fieldPosition="0">
        <references count="2">
          <reference field="4" count="1" selected="0">
            <x v="93"/>
          </reference>
          <reference field="5" count="1">
            <x v="1"/>
          </reference>
        </references>
      </pivotArea>
    </format>
    <format dxfId="217">
      <pivotArea dataOnly="0" labelOnly="1" outline="0" fieldPosition="0">
        <references count="2">
          <reference field="4" count="1" selected="0">
            <x v="94"/>
          </reference>
          <reference field="5" count="1">
            <x v="71"/>
          </reference>
        </references>
      </pivotArea>
    </format>
    <format dxfId="216">
      <pivotArea dataOnly="0" labelOnly="1" outline="0" fieldPosition="0">
        <references count="2">
          <reference field="4" count="1" selected="0">
            <x v="95"/>
          </reference>
          <reference field="5" count="1">
            <x v="69"/>
          </reference>
        </references>
      </pivotArea>
    </format>
    <format dxfId="215">
      <pivotArea dataOnly="0" labelOnly="1" outline="0" fieldPosition="0">
        <references count="2">
          <reference field="4" count="1" selected="0">
            <x v="96"/>
          </reference>
          <reference field="5" count="1">
            <x v="70"/>
          </reference>
        </references>
      </pivotArea>
    </format>
    <format dxfId="214">
      <pivotArea dataOnly="0" labelOnly="1" outline="0" fieldPosition="0">
        <references count="2">
          <reference field="4" count="1" selected="0">
            <x v="97"/>
          </reference>
          <reference field="5" count="1">
            <x v="6"/>
          </reference>
        </references>
      </pivotArea>
    </format>
    <format dxfId="213">
      <pivotArea dataOnly="0" labelOnly="1" outline="0" fieldPosition="0">
        <references count="2">
          <reference field="4" count="1" selected="0">
            <x v="98"/>
          </reference>
          <reference field="5" count="1">
            <x v="94"/>
          </reference>
        </references>
      </pivotArea>
    </format>
    <format dxfId="212">
      <pivotArea dataOnly="0" labelOnly="1" outline="0" fieldPosition="0">
        <references count="2">
          <reference field="4" count="1" selected="0">
            <x v="99"/>
          </reference>
          <reference field="5" count="1">
            <x v="93"/>
          </reference>
        </references>
      </pivotArea>
    </format>
    <format dxfId="211">
      <pivotArea dataOnly="0" labelOnly="1" outline="0" fieldPosition="0">
        <references count="2">
          <reference field="4" count="1" selected="0">
            <x v="100"/>
          </reference>
          <reference field="5" count="1">
            <x v="50"/>
          </reference>
        </references>
      </pivotArea>
    </format>
    <format dxfId="210">
      <pivotArea dataOnly="0" labelOnly="1" outline="0" fieldPosition="0">
        <references count="2">
          <reference field="4" count="1" selected="0">
            <x v="101"/>
          </reference>
          <reference field="5" count="1">
            <x v="24"/>
          </reference>
        </references>
      </pivotArea>
    </format>
    <format dxfId="209">
      <pivotArea dataOnly="0" labelOnly="1" outline="0" fieldPosition="0">
        <references count="2">
          <reference field="4" count="1" selected="0">
            <x v="102"/>
          </reference>
          <reference field="5" count="1">
            <x v="17"/>
          </reference>
        </references>
      </pivotArea>
    </format>
    <format dxfId="208">
      <pivotArea dataOnly="0" labelOnly="1" outline="0" fieldPosition="0">
        <references count="2">
          <reference field="4" count="1" selected="0">
            <x v="103"/>
          </reference>
          <reference field="5" count="1">
            <x v="53"/>
          </reference>
        </references>
      </pivotArea>
    </format>
    <format dxfId="207">
      <pivotArea dataOnly="0" labelOnly="1" outline="0" fieldPosition="0">
        <references count="2">
          <reference field="4" count="1" selected="0">
            <x v="104"/>
          </reference>
          <reference field="5" count="1">
            <x v="22"/>
          </reference>
        </references>
      </pivotArea>
    </format>
    <format dxfId="206">
      <pivotArea dataOnly="0" labelOnly="1" outline="0" fieldPosition="0">
        <references count="2">
          <reference field="4" count="1" selected="0">
            <x v="105"/>
          </reference>
          <reference field="5" count="1">
            <x v="101"/>
          </reference>
        </references>
      </pivotArea>
    </format>
    <format dxfId="205">
      <pivotArea dataOnly="0" labelOnly="1" outline="0" fieldPosition="0">
        <references count="2">
          <reference field="4" count="1" selected="0">
            <x v="106"/>
          </reference>
          <reference field="5" count="1">
            <x v="88"/>
          </reference>
        </references>
      </pivotArea>
    </format>
    <format dxfId="204">
      <pivotArea dataOnly="0" labelOnly="1" outline="0" fieldPosition="0">
        <references count="2">
          <reference field="4" count="1" selected="0">
            <x v="108"/>
          </reference>
          <reference field="5" count="1">
            <x v="20"/>
          </reference>
        </references>
      </pivotArea>
    </format>
    <format dxfId="203">
      <pivotArea dataOnly="0" labelOnly="1" outline="0" fieldPosition="0">
        <references count="2">
          <reference field="4" count="1" selected="0">
            <x v="109"/>
          </reference>
          <reference field="5" count="1">
            <x v="21"/>
          </reference>
        </references>
      </pivotArea>
    </format>
    <format dxfId="202">
      <pivotArea dataOnly="0" labelOnly="1" outline="0" fieldPosition="0">
        <references count="2">
          <reference field="4" count="1" selected="0">
            <x v="110"/>
          </reference>
          <reference field="5" count="1">
            <x v="49"/>
          </reference>
        </references>
      </pivotArea>
    </format>
    <format dxfId="201">
      <pivotArea dataOnly="0" labelOnly="1" outline="0" fieldPosition="0">
        <references count="2">
          <reference field="4" count="1" selected="0">
            <x v="111"/>
          </reference>
          <reference field="5" count="1">
            <x v="108"/>
          </reference>
        </references>
      </pivotArea>
    </format>
    <format dxfId="200">
      <pivotArea dataOnly="0" labelOnly="1" outline="0" fieldPosition="0">
        <references count="2">
          <reference field="4" count="1" selected="0">
            <x v="112"/>
          </reference>
          <reference field="5" count="1">
            <x v="23"/>
          </reference>
        </references>
      </pivotArea>
    </format>
    <format dxfId="199">
      <pivotArea dataOnly="0" labelOnly="1" outline="0" fieldPosition="0">
        <references count="2">
          <reference field="4" count="1" selected="0">
            <x v="113"/>
          </reference>
          <reference field="5" count="1">
            <x v="16"/>
          </reference>
        </references>
      </pivotArea>
    </format>
    <format dxfId="198">
      <pivotArea dataOnly="0" labelOnly="1" outline="0" fieldPosition="0">
        <references count="2">
          <reference field="4" count="1" selected="0">
            <x v="114"/>
          </reference>
          <reference field="5" count="1">
            <x v="51"/>
          </reference>
        </references>
      </pivotArea>
    </format>
    <format dxfId="197">
      <pivotArea dataOnly="0" labelOnly="1" outline="0" fieldPosition="0">
        <references count="1">
          <reference field="4294967294" count="8">
            <x v="0"/>
            <x v="1"/>
            <x v="2"/>
            <x v="3"/>
            <x v="4"/>
            <x v="5"/>
            <x v="6"/>
            <x v="7"/>
          </reference>
        </references>
      </pivotArea>
    </format>
    <format dxfId="196">
      <pivotArea outline="0" collapsedLevelsAreSubtotals="1" fieldPosition="0">
        <references count="2">
          <reference field="4" count="1" selected="0">
            <x v="61"/>
          </reference>
          <reference field="5" count="1" selected="0">
            <x v="110"/>
          </reference>
        </references>
      </pivotArea>
    </format>
    <format dxfId="195">
      <pivotArea dataOnly="0" labelOnly="1" outline="0" fieldPosition="0">
        <references count="1">
          <reference field="4" count="1">
            <x v="61"/>
          </reference>
        </references>
      </pivotArea>
    </format>
    <format dxfId="194">
      <pivotArea dataOnly="0" labelOnly="1" outline="0" fieldPosition="0">
        <references count="2">
          <reference field="4" count="1" selected="0">
            <x v="61"/>
          </reference>
          <reference field="5" count="1">
            <x v="110"/>
          </reference>
        </references>
      </pivotArea>
    </format>
    <format dxfId="193">
      <pivotArea outline="0" collapsedLevelsAreSubtotals="1" fieldPosition="0">
        <references count="2">
          <reference field="4" count="14" selected="0">
            <x v="100"/>
            <x v="101"/>
            <x v="102"/>
            <x v="103"/>
            <x v="104"/>
            <x v="105"/>
            <x v="106"/>
            <x v="107"/>
            <x v="108"/>
            <x v="109"/>
            <x v="110"/>
            <x v="111"/>
            <x v="112"/>
            <x v="113"/>
          </reference>
          <reference field="5" count="14" selected="0">
            <x v="16"/>
            <x v="17"/>
            <x v="20"/>
            <x v="21"/>
            <x v="22"/>
            <x v="23"/>
            <x v="24"/>
            <x v="49"/>
            <x v="50"/>
            <x v="53"/>
            <x v="88"/>
            <x v="101"/>
            <x v="108"/>
            <x v="111"/>
          </reference>
        </references>
      </pivotArea>
    </format>
    <format dxfId="192">
      <pivotArea dataOnly="0" labelOnly="1" outline="0" fieldPosition="0">
        <references count="1">
          <reference field="4" count="14">
            <x v="100"/>
            <x v="101"/>
            <x v="102"/>
            <x v="103"/>
            <x v="104"/>
            <x v="105"/>
            <x v="106"/>
            <x v="107"/>
            <x v="108"/>
            <x v="109"/>
            <x v="110"/>
            <x v="111"/>
            <x v="112"/>
            <x v="113"/>
          </reference>
        </references>
      </pivotArea>
    </format>
    <format dxfId="191">
      <pivotArea dataOnly="0" labelOnly="1" outline="0" fieldPosition="0">
        <references count="2">
          <reference field="4" count="1" selected="0">
            <x v="100"/>
          </reference>
          <reference field="5" count="1">
            <x v="50"/>
          </reference>
        </references>
      </pivotArea>
    </format>
    <format dxfId="190">
      <pivotArea dataOnly="0" labelOnly="1" outline="0" fieldPosition="0">
        <references count="2">
          <reference field="4" count="1" selected="0">
            <x v="101"/>
          </reference>
          <reference field="5" count="1">
            <x v="24"/>
          </reference>
        </references>
      </pivotArea>
    </format>
    <format dxfId="189">
      <pivotArea dataOnly="0" labelOnly="1" outline="0" fieldPosition="0">
        <references count="2">
          <reference field="4" count="1" selected="0">
            <x v="102"/>
          </reference>
          <reference field="5" count="1">
            <x v="17"/>
          </reference>
        </references>
      </pivotArea>
    </format>
    <format dxfId="188">
      <pivotArea dataOnly="0" labelOnly="1" outline="0" fieldPosition="0">
        <references count="2">
          <reference field="4" count="1" selected="0">
            <x v="103"/>
          </reference>
          <reference field="5" count="1">
            <x v="53"/>
          </reference>
        </references>
      </pivotArea>
    </format>
    <format dxfId="187">
      <pivotArea dataOnly="0" labelOnly="1" outline="0" fieldPosition="0">
        <references count="2">
          <reference field="4" count="1" selected="0">
            <x v="104"/>
          </reference>
          <reference field="5" count="1">
            <x v="22"/>
          </reference>
        </references>
      </pivotArea>
    </format>
    <format dxfId="186">
      <pivotArea dataOnly="0" labelOnly="1" outline="0" fieldPosition="0">
        <references count="2">
          <reference field="4" count="1" selected="0">
            <x v="105"/>
          </reference>
          <reference field="5" count="1">
            <x v="101"/>
          </reference>
        </references>
      </pivotArea>
    </format>
    <format dxfId="185">
      <pivotArea dataOnly="0" labelOnly="1" outline="0" fieldPosition="0">
        <references count="2">
          <reference field="4" count="1" selected="0">
            <x v="106"/>
          </reference>
          <reference field="5" count="1">
            <x v="88"/>
          </reference>
        </references>
      </pivotArea>
    </format>
    <format dxfId="184">
      <pivotArea dataOnly="0" labelOnly="1" outline="0" fieldPosition="0">
        <references count="2">
          <reference field="4" count="1" selected="0">
            <x v="107"/>
          </reference>
          <reference field="5" count="1">
            <x v="111"/>
          </reference>
        </references>
      </pivotArea>
    </format>
    <format dxfId="183">
      <pivotArea dataOnly="0" labelOnly="1" outline="0" fieldPosition="0">
        <references count="2">
          <reference field="4" count="1" selected="0">
            <x v="108"/>
          </reference>
          <reference field="5" count="1">
            <x v="20"/>
          </reference>
        </references>
      </pivotArea>
    </format>
    <format dxfId="182">
      <pivotArea dataOnly="0" labelOnly="1" outline="0" fieldPosition="0">
        <references count="2">
          <reference field="4" count="1" selected="0">
            <x v="109"/>
          </reference>
          <reference field="5" count="1">
            <x v="21"/>
          </reference>
        </references>
      </pivotArea>
    </format>
    <format dxfId="181">
      <pivotArea dataOnly="0" labelOnly="1" outline="0" fieldPosition="0">
        <references count="2">
          <reference field="4" count="1" selected="0">
            <x v="110"/>
          </reference>
          <reference field="5" count="1">
            <x v="49"/>
          </reference>
        </references>
      </pivotArea>
    </format>
    <format dxfId="180">
      <pivotArea dataOnly="0" labelOnly="1" outline="0" fieldPosition="0">
        <references count="2">
          <reference field="4" count="1" selected="0">
            <x v="111"/>
          </reference>
          <reference field="5" count="1">
            <x v="108"/>
          </reference>
        </references>
      </pivotArea>
    </format>
    <format dxfId="179">
      <pivotArea dataOnly="0" labelOnly="1" outline="0" fieldPosition="0">
        <references count="2">
          <reference field="4" count="1" selected="0">
            <x v="112"/>
          </reference>
          <reference field="5" count="1">
            <x v="23"/>
          </reference>
        </references>
      </pivotArea>
    </format>
    <format dxfId="178">
      <pivotArea dataOnly="0" labelOnly="1" outline="0" fieldPosition="0">
        <references count="2">
          <reference field="4" count="1" selected="0">
            <x v="113"/>
          </reference>
          <reference field="5" count="1">
            <x v="16"/>
          </reference>
        </references>
      </pivotArea>
    </format>
    <format dxfId="177">
      <pivotArea outline="0" collapsedLevelsAreSubtotals="1" fieldPosition="0">
        <references count="2">
          <reference field="4" count="14" selected="0">
            <x v="100"/>
            <x v="101"/>
            <x v="102"/>
            <x v="103"/>
            <x v="104"/>
            <x v="105"/>
            <x v="106"/>
            <x v="107"/>
            <x v="108"/>
            <x v="109"/>
            <x v="110"/>
            <x v="111"/>
            <x v="112"/>
            <x v="113"/>
          </reference>
          <reference field="5" count="14" selected="0">
            <x v="16"/>
            <x v="17"/>
            <x v="20"/>
            <x v="21"/>
            <x v="22"/>
            <x v="23"/>
            <x v="24"/>
            <x v="49"/>
            <x v="50"/>
            <x v="53"/>
            <x v="88"/>
            <x v="101"/>
            <x v="108"/>
            <x v="111"/>
          </reference>
        </references>
      </pivotArea>
    </format>
    <format dxfId="176">
      <pivotArea dataOnly="0" labelOnly="1" outline="0" fieldPosition="0">
        <references count="1">
          <reference field="4" count="14">
            <x v="100"/>
            <x v="101"/>
            <x v="102"/>
            <x v="103"/>
            <x v="104"/>
            <x v="105"/>
            <x v="106"/>
            <x v="107"/>
            <x v="108"/>
            <x v="109"/>
            <x v="110"/>
            <x v="111"/>
            <x v="112"/>
            <x v="113"/>
          </reference>
        </references>
      </pivotArea>
    </format>
    <format dxfId="175">
      <pivotArea dataOnly="0" labelOnly="1" outline="0" fieldPosition="0">
        <references count="2">
          <reference field="4" count="1" selected="0">
            <x v="100"/>
          </reference>
          <reference field="5" count="1">
            <x v="50"/>
          </reference>
        </references>
      </pivotArea>
    </format>
    <format dxfId="174">
      <pivotArea dataOnly="0" labelOnly="1" outline="0" fieldPosition="0">
        <references count="2">
          <reference field="4" count="1" selected="0">
            <x v="101"/>
          </reference>
          <reference field="5" count="1">
            <x v="24"/>
          </reference>
        </references>
      </pivotArea>
    </format>
    <format dxfId="173">
      <pivotArea dataOnly="0" labelOnly="1" outline="0" fieldPosition="0">
        <references count="2">
          <reference field="4" count="1" selected="0">
            <x v="102"/>
          </reference>
          <reference field="5" count="1">
            <x v="17"/>
          </reference>
        </references>
      </pivotArea>
    </format>
    <format dxfId="172">
      <pivotArea dataOnly="0" labelOnly="1" outline="0" fieldPosition="0">
        <references count="2">
          <reference field="4" count="1" selected="0">
            <x v="103"/>
          </reference>
          <reference field="5" count="1">
            <x v="53"/>
          </reference>
        </references>
      </pivotArea>
    </format>
    <format dxfId="171">
      <pivotArea dataOnly="0" labelOnly="1" outline="0" fieldPosition="0">
        <references count="2">
          <reference field="4" count="1" selected="0">
            <x v="104"/>
          </reference>
          <reference field="5" count="1">
            <x v="22"/>
          </reference>
        </references>
      </pivotArea>
    </format>
    <format dxfId="170">
      <pivotArea dataOnly="0" labelOnly="1" outline="0" fieldPosition="0">
        <references count="2">
          <reference field="4" count="1" selected="0">
            <x v="105"/>
          </reference>
          <reference field="5" count="1">
            <x v="101"/>
          </reference>
        </references>
      </pivotArea>
    </format>
    <format dxfId="169">
      <pivotArea dataOnly="0" labelOnly="1" outline="0" fieldPosition="0">
        <references count="2">
          <reference field="4" count="1" selected="0">
            <x v="106"/>
          </reference>
          <reference field="5" count="1">
            <x v="88"/>
          </reference>
        </references>
      </pivotArea>
    </format>
    <format dxfId="168">
      <pivotArea dataOnly="0" labelOnly="1" outline="0" fieldPosition="0">
        <references count="2">
          <reference field="4" count="1" selected="0">
            <x v="107"/>
          </reference>
          <reference field="5" count="1">
            <x v="111"/>
          </reference>
        </references>
      </pivotArea>
    </format>
    <format dxfId="167">
      <pivotArea dataOnly="0" labelOnly="1" outline="0" fieldPosition="0">
        <references count="2">
          <reference field="4" count="1" selected="0">
            <x v="108"/>
          </reference>
          <reference field="5" count="1">
            <x v="20"/>
          </reference>
        </references>
      </pivotArea>
    </format>
    <format dxfId="166">
      <pivotArea dataOnly="0" labelOnly="1" outline="0" fieldPosition="0">
        <references count="2">
          <reference field="4" count="1" selected="0">
            <x v="109"/>
          </reference>
          <reference field="5" count="1">
            <x v="21"/>
          </reference>
        </references>
      </pivotArea>
    </format>
    <format dxfId="165">
      <pivotArea dataOnly="0" labelOnly="1" outline="0" fieldPosition="0">
        <references count="2">
          <reference field="4" count="1" selected="0">
            <x v="110"/>
          </reference>
          <reference field="5" count="1">
            <x v="49"/>
          </reference>
        </references>
      </pivotArea>
    </format>
    <format dxfId="164">
      <pivotArea dataOnly="0" labelOnly="1" outline="0" fieldPosition="0">
        <references count="2">
          <reference field="4" count="1" selected="0">
            <x v="111"/>
          </reference>
          <reference field="5" count="1">
            <x v="108"/>
          </reference>
        </references>
      </pivotArea>
    </format>
    <format dxfId="163">
      <pivotArea dataOnly="0" labelOnly="1" outline="0" fieldPosition="0">
        <references count="2">
          <reference field="4" count="1" selected="0">
            <x v="112"/>
          </reference>
          <reference field="5" count="1">
            <x v="23"/>
          </reference>
        </references>
      </pivotArea>
    </format>
    <format dxfId="162">
      <pivotArea dataOnly="0" labelOnly="1" outline="0" fieldPosition="0">
        <references count="2">
          <reference field="4" count="1" selected="0">
            <x v="113"/>
          </reference>
          <reference field="5" count="1">
            <x v="16"/>
          </reference>
        </references>
      </pivotArea>
    </format>
    <format dxfId="161">
      <pivotArea outline="0" collapsedLevelsAreSubtotals="1" fieldPosition="0">
        <references count="2">
          <reference field="4" count="1" selected="0">
            <x v="99"/>
          </reference>
          <reference field="5" count="1" selected="0">
            <x v="93"/>
          </reference>
        </references>
      </pivotArea>
    </format>
    <format dxfId="160">
      <pivotArea dataOnly="0" labelOnly="1" outline="0" fieldPosition="0">
        <references count="2">
          <reference field="4" count="1" selected="0">
            <x v="99"/>
          </reference>
          <reference field="5" count="1">
            <x v="93"/>
          </reference>
        </references>
      </pivotArea>
    </format>
    <format dxfId="159">
      <pivotArea outline="0" collapsedLevelsAreSubtotals="1" fieldPosition="0">
        <references count="1">
          <reference field="4" count="1" selected="0">
            <x v="114"/>
          </reference>
        </references>
      </pivotArea>
    </format>
    <format dxfId="158">
      <pivotArea dataOnly="0" labelOnly="1" outline="0" fieldPosition="0">
        <references count="1">
          <reference field="4" count="1">
            <x v="114"/>
          </reference>
        </references>
      </pivotArea>
    </format>
    <format dxfId="157">
      <pivotArea dataOnly="0" labelOnly="1" outline="0" fieldPosition="0">
        <references count="2">
          <reference field="4" count="1" selected="0">
            <x v="114"/>
          </reference>
          <reference field="5" count="1">
            <x v="51"/>
          </reference>
        </references>
      </pivotArea>
    </format>
    <format dxfId="156">
      <pivotArea outline="0" collapsedLevelsAreSubtotals="1" fieldPosition="0">
        <references count="1">
          <reference field="4" count="1" selected="0">
            <x v="114"/>
          </reference>
        </references>
      </pivotArea>
    </format>
    <format dxfId="155">
      <pivotArea dataOnly="0" labelOnly="1" outline="0" fieldPosition="0">
        <references count="1">
          <reference field="4" count="1">
            <x v="114"/>
          </reference>
        </references>
      </pivotArea>
    </format>
    <format dxfId="154">
      <pivotArea dataOnly="0" labelOnly="1" outline="0" fieldPosition="0">
        <references count="2">
          <reference field="4" count="1" selected="0">
            <x v="114"/>
          </reference>
          <reference field="5" count="1">
            <x v="51"/>
          </reference>
        </references>
      </pivotArea>
    </format>
    <format dxfId="153">
      <pivotArea outline="0" collapsedLevelsAreSubtotals="1" fieldPosition="0">
        <references count="2">
          <reference field="4" count="24" selected="0">
            <x v="33"/>
            <x v="34"/>
            <x v="35"/>
            <x v="36"/>
            <x v="37"/>
            <x v="38"/>
            <x v="39"/>
            <x v="40"/>
            <x v="41"/>
            <x v="42"/>
            <x v="43"/>
            <x v="44"/>
            <x v="45"/>
            <x v="46"/>
            <x v="47"/>
            <x v="48"/>
            <x v="49"/>
            <x v="50"/>
            <x v="51"/>
            <x v="52"/>
            <x v="53"/>
            <x v="54"/>
            <x v="55"/>
            <x v="56"/>
          </reference>
          <reference field="5" count="24" selected="0">
            <x v="4"/>
            <x v="5"/>
            <x v="8"/>
            <x v="27"/>
            <x v="38"/>
            <x v="41"/>
            <x v="42"/>
            <x v="43"/>
            <x v="44"/>
            <x v="45"/>
            <x v="46"/>
            <x v="47"/>
            <x v="48"/>
            <x v="52"/>
            <x v="58"/>
            <x v="77"/>
            <x v="78"/>
            <x v="79"/>
            <x v="80"/>
            <x v="86"/>
            <x v="104"/>
            <x v="109"/>
            <x v="113"/>
            <x v="114"/>
          </reference>
        </references>
      </pivotArea>
    </format>
    <format dxfId="152">
      <pivotArea dataOnly="0" labelOnly="1" outline="0" fieldPosition="0">
        <references count="1">
          <reference field="4" count="24">
            <x v="33"/>
            <x v="34"/>
            <x v="35"/>
            <x v="36"/>
            <x v="37"/>
            <x v="38"/>
            <x v="39"/>
            <x v="40"/>
            <x v="41"/>
            <x v="42"/>
            <x v="43"/>
            <x v="44"/>
            <x v="45"/>
            <x v="46"/>
            <x v="47"/>
            <x v="48"/>
            <x v="49"/>
            <x v="50"/>
            <x v="51"/>
            <x v="52"/>
            <x v="53"/>
            <x v="54"/>
            <x v="55"/>
            <x v="56"/>
          </reference>
        </references>
      </pivotArea>
    </format>
    <format dxfId="151">
      <pivotArea dataOnly="0" labelOnly="1" outline="0" fieldPosition="0">
        <references count="2">
          <reference field="4" count="1" selected="0">
            <x v="33"/>
          </reference>
          <reference field="5" count="1">
            <x v="113"/>
          </reference>
        </references>
      </pivotArea>
    </format>
    <format dxfId="150">
      <pivotArea dataOnly="0" labelOnly="1" outline="0" fieldPosition="0">
        <references count="2">
          <reference field="4" count="1" selected="0">
            <x v="34"/>
          </reference>
          <reference field="5" count="1">
            <x v="104"/>
          </reference>
        </references>
      </pivotArea>
    </format>
    <format dxfId="149">
      <pivotArea dataOnly="0" labelOnly="1" outline="0" fieldPosition="0">
        <references count="2">
          <reference field="4" count="1" selected="0">
            <x v="35"/>
          </reference>
          <reference field="5" count="1">
            <x v="58"/>
          </reference>
        </references>
      </pivotArea>
    </format>
    <format dxfId="148">
      <pivotArea dataOnly="0" labelOnly="1" outline="0" fieldPosition="0">
        <references count="2">
          <reference field="4" count="1" selected="0">
            <x v="36"/>
          </reference>
          <reference field="5" count="1">
            <x v="5"/>
          </reference>
        </references>
      </pivotArea>
    </format>
    <format dxfId="147">
      <pivotArea dataOnly="0" labelOnly="1" outline="0" fieldPosition="0">
        <references count="2">
          <reference field="4" count="1" selected="0">
            <x v="37"/>
          </reference>
          <reference field="5" count="1">
            <x v="109"/>
          </reference>
        </references>
      </pivotArea>
    </format>
    <format dxfId="146">
      <pivotArea dataOnly="0" labelOnly="1" outline="0" fieldPosition="0">
        <references count="2">
          <reference field="4" count="1" selected="0">
            <x v="38"/>
          </reference>
          <reference field="5" count="1">
            <x v="4"/>
          </reference>
        </references>
      </pivotArea>
    </format>
    <format dxfId="145">
      <pivotArea dataOnly="0" labelOnly="1" outline="0" fieldPosition="0">
        <references count="2">
          <reference field="4" count="1" selected="0">
            <x v="39"/>
          </reference>
          <reference field="5" count="1">
            <x v="52"/>
          </reference>
        </references>
      </pivotArea>
    </format>
    <format dxfId="144">
      <pivotArea dataOnly="0" labelOnly="1" outline="0" fieldPosition="0">
        <references count="2">
          <reference field="4" count="1" selected="0">
            <x v="40"/>
          </reference>
          <reference field="5" count="1">
            <x v="38"/>
          </reference>
        </references>
      </pivotArea>
    </format>
    <format dxfId="143">
      <pivotArea dataOnly="0" labelOnly="1" outline="0" fieldPosition="0">
        <references count="2">
          <reference field="4" count="1" selected="0">
            <x v="41"/>
          </reference>
          <reference field="5" count="1">
            <x v="78"/>
          </reference>
        </references>
      </pivotArea>
    </format>
    <format dxfId="142">
      <pivotArea dataOnly="0" labelOnly="1" outline="0" fieldPosition="0">
        <references count="2">
          <reference field="4" count="1" selected="0">
            <x v="42"/>
          </reference>
          <reference field="5" count="1">
            <x v="79"/>
          </reference>
        </references>
      </pivotArea>
    </format>
    <format dxfId="141">
      <pivotArea dataOnly="0" labelOnly="1" outline="0" fieldPosition="0">
        <references count="2">
          <reference field="4" count="1" selected="0">
            <x v="43"/>
          </reference>
          <reference field="5" count="1">
            <x v="80"/>
          </reference>
        </references>
      </pivotArea>
    </format>
    <format dxfId="140">
      <pivotArea dataOnly="0" labelOnly="1" outline="0" fieldPosition="0">
        <references count="2">
          <reference field="4" count="1" selected="0">
            <x v="44"/>
          </reference>
          <reference field="5" count="1">
            <x v="77"/>
          </reference>
        </references>
      </pivotArea>
    </format>
    <format dxfId="139">
      <pivotArea dataOnly="0" labelOnly="1" outline="0" fieldPosition="0">
        <references count="2">
          <reference field="4" count="1" selected="0">
            <x v="45"/>
          </reference>
          <reference field="5" count="1">
            <x v="48"/>
          </reference>
        </references>
      </pivotArea>
    </format>
    <format dxfId="138">
      <pivotArea dataOnly="0" labelOnly="1" outline="0" fieldPosition="0">
        <references count="2">
          <reference field="4" count="1" selected="0">
            <x v="46"/>
          </reference>
          <reference field="5" count="1">
            <x v="45"/>
          </reference>
        </references>
      </pivotArea>
    </format>
    <format dxfId="137">
      <pivotArea dataOnly="0" labelOnly="1" outline="0" fieldPosition="0">
        <references count="2">
          <reference field="4" count="1" selected="0">
            <x v="47"/>
          </reference>
          <reference field="5" count="1">
            <x v="47"/>
          </reference>
        </references>
      </pivotArea>
    </format>
    <format dxfId="136">
      <pivotArea dataOnly="0" labelOnly="1" outline="0" fieldPosition="0">
        <references count="2">
          <reference field="4" count="1" selected="0">
            <x v="48"/>
          </reference>
          <reference field="5" count="1">
            <x v="46"/>
          </reference>
        </references>
      </pivotArea>
    </format>
    <format dxfId="135">
      <pivotArea dataOnly="0" labelOnly="1" outline="0" fieldPosition="0">
        <references count="2">
          <reference field="4" count="1" selected="0">
            <x v="49"/>
          </reference>
          <reference field="5" count="1">
            <x v="44"/>
          </reference>
        </references>
      </pivotArea>
    </format>
    <format dxfId="134">
      <pivotArea dataOnly="0" labelOnly="1" outline="0" fieldPosition="0">
        <references count="2">
          <reference field="4" count="1" selected="0">
            <x v="50"/>
          </reference>
          <reference field="5" count="1">
            <x v="41"/>
          </reference>
        </references>
      </pivotArea>
    </format>
    <format dxfId="133">
      <pivotArea dataOnly="0" labelOnly="1" outline="0" fieldPosition="0">
        <references count="2">
          <reference field="4" count="1" selected="0">
            <x v="51"/>
          </reference>
          <reference field="5" count="1">
            <x v="42"/>
          </reference>
        </references>
      </pivotArea>
    </format>
    <format dxfId="132">
      <pivotArea dataOnly="0" labelOnly="1" outline="0" fieldPosition="0">
        <references count="2">
          <reference field="4" count="1" selected="0">
            <x v="52"/>
          </reference>
          <reference field="5" count="1">
            <x v="43"/>
          </reference>
        </references>
      </pivotArea>
    </format>
    <format dxfId="131">
      <pivotArea dataOnly="0" labelOnly="1" outline="0" fieldPosition="0">
        <references count="2">
          <reference field="4" count="1" selected="0">
            <x v="53"/>
          </reference>
          <reference field="5" count="1">
            <x v="86"/>
          </reference>
        </references>
      </pivotArea>
    </format>
    <format dxfId="130">
      <pivotArea dataOnly="0" labelOnly="1" outline="0" fieldPosition="0">
        <references count="2">
          <reference field="4" count="1" selected="0">
            <x v="54"/>
          </reference>
          <reference field="5" count="1">
            <x v="8"/>
          </reference>
        </references>
      </pivotArea>
    </format>
    <format dxfId="129">
      <pivotArea dataOnly="0" labelOnly="1" outline="0" fieldPosition="0">
        <references count="2">
          <reference field="4" count="1" selected="0">
            <x v="55"/>
          </reference>
          <reference field="5" count="1">
            <x v="114"/>
          </reference>
        </references>
      </pivotArea>
    </format>
    <format dxfId="128">
      <pivotArea dataOnly="0" labelOnly="1" outline="0" fieldPosition="0">
        <references count="2">
          <reference field="4" count="1" selected="0">
            <x v="56"/>
          </reference>
          <reference field="5" count="1">
            <x v="27"/>
          </reference>
        </references>
      </pivotArea>
    </format>
    <format dxfId="127">
      <pivotArea outline="0" collapsedLevelsAreSubtotals="1" fieldPosition="0">
        <references count="2">
          <reference field="4" count="1" selected="0">
            <x v="79"/>
          </reference>
          <reference field="5" count="1" selected="0">
            <x v="112"/>
          </reference>
        </references>
      </pivotArea>
    </format>
    <format dxfId="126">
      <pivotArea dataOnly="0" labelOnly="1" outline="0" fieldPosition="0">
        <references count="1">
          <reference field="4" count="1">
            <x v="79"/>
          </reference>
        </references>
      </pivotArea>
    </format>
    <format dxfId="125">
      <pivotArea dataOnly="0" labelOnly="1" outline="0" fieldPosition="0">
        <references count="2">
          <reference field="4" count="1" selected="0">
            <x v="79"/>
          </reference>
          <reference field="5" count="1">
            <x v="112"/>
          </reference>
        </references>
      </pivotArea>
    </format>
    <format dxfId="124">
      <pivotArea outline="0" collapsedLevelsAreSubtotals="1" fieldPosition="0">
        <references count="2">
          <reference field="4" count="1" selected="0">
            <x v="114"/>
          </reference>
          <reference field="5" count="1" selected="0">
            <x v="51"/>
          </reference>
        </references>
      </pivotArea>
    </format>
    <format dxfId="123">
      <pivotArea dataOnly="0" labelOnly="1" outline="0" fieldPosition="0">
        <references count="1">
          <reference field="4" count="1">
            <x v="114"/>
          </reference>
        </references>
      </pivotArea>
    </format>
    <format dxfId="122">
      <pivotArea dataOnly="0" labelOnly="1" outline="0" fieldPosition="0">
        <references count="2">
          <reference field="4" count="1" selected="0">
            <x v="114"/>
          </reference>
          <reference field="5" count="1">
            <x v="51"/>
          </reference>
        </references>
      </pivotArea>
    </format>
    <format dxfId="121">
      <pivotArea outline="0" collapsedLevelsAreSubtotals="1" fieldPosition="0">
        <references count="2">
          <reference field="4" count="3" selected="0">
            <x v="97"/>
            <x v="98"/>
            <x v="99"/>
          </reference>
          <reference field="5" count="3" selected="0">
            <x v="6"/>
            <x v="93"/>
            <x v="94"/>
          </reference>
        </references>
      </pivotArea>
    </format>
    <format dxfId="120">
      <pivotArea dataOnly="0" labelOnly="1" outline="0" fieldPosition="0">
        <references count="1">
          <reference field="4" count="3">
            <x v="97"/>
            <x v="98"/>
            <x v="99"/>
          </reference>
        </references>
      </pivotArea>
    </format>
    <format dxfId="119">
      <pivotArea dataOnly="0" labelOnly="1" outline="0" fieldPosition="0">
        <references count="2">
          <reference field="4" count="1" selected="0">
            <x v="97"/>
          </reference>
          <reference field="5" count="1">
            <x v="6"/>
          </reference>
        </references>
      </pivotArea>
    </format>
    <format dxfId="118">
      <pivotArea dataOnly="0" labelOnly="1" outline="0" fieldPosition="0">
        <references count="2">
          <reference field="4" count="1" selected="0">
            <x v="98"/>
          </reference>
          <reference field="5" count="1">
            <x v="94"/>
          </reference>
        </references>
      </pivotArea>
    </format>
    <format dxfId="117">
      <pivotArea dataOnly="0" labelOnly="1" outline="0" fieldPosition="0">
        <references count="2">
          <reference field="4" count="1" selected="0">
            <x v="99"/>
          </reference>
          <reference field="5" count="1">
            <x v="93"/>
          </reference>
        </references>
      </pivotArea>
    </format>
    <format dxfId="116">
      <pivotArea field="5" type="button" dataOnly="0" labelOnly="1" outline="0" axis="axisRow" fieldPosition="1"/>
    </format>
    <format dxfId="115">
      <pivotArea dataOnly="0" labelOnly="1" outline="0" fieldPosition="0">
        <references count="2">
          <reference field="4" count="1" selected="0">
            <x v="0"/>
          </reference>
          <reference field="5" count="1">
            <x v="90"/>
          </reference>
        </references>
      </pivotArea>
    </format>
    <format dxfId="114">
      <pivotArea dataOnly="0" labelOnly="1" outline="0" fieldPosition="0">
        <references count="2">
          <reference field="4" count="1" selected="0">
            <x v="1"/>
          </reference>
          <reference field="5" count="1">
            <x v="102"/>
          </reference>
        </references>
      </pivotArea>
    </format>
    <format dxfId="113">
      <pivotArea dataOnly="0" labelOnly="1" outline="0" fieldPosition="0">
        <references count="2">
          <reference field="4" count="1" selected="0">
            <x v="2"/>
          </reference>
          <reference field="5" count="1">
            <x v="18"/>
          </reference>
        </references>
      </pivotArea>
    </format>
    <format dxfId="112">
      <pivotArea dataOnly="0" labelOnly="1" outline="0" fieldPosition="0">
        <references count="2">
          <reference field="4" count="1" selected="0">
            <x v="3"/>
          </reference>
          <reference field="5" count="1">
            <x v="59"/>
          </reference>
        </references>
      </pivotArea>
    </format>
    <format dxfId="111">
      <pivotArea dataOnly="0" labelOnly="1" outline="0" fieldPosition="0">
        <references count="2">
          <reference field="4" count="1" selected="0">
            <x v="4"/>
          </reference>
          <reference field="5" count="1">
            <x v="35"/>
          </reference>
        </references>
      </pivotArea>
    </format>
    <format dxfId="110">
      <pivotArea dataOnly="0" labelOnly="1" outline="0" fieldPosition="0">
        <references count="2">
          <reference field="4" count="1" selected="0">
            <x v="5"/>
          </reference>
          <reference field="5" count="1">
            <x v="89"/>
          </reference>
        </references>
      </pivotArea>
    </format>
    <format dxfId="109">
      <pivotArea dataOnly="0" labelOnly="1" outline="0" fieldPosition="0">
        <references count="2">
          <reference field="4" count="1" selected="0">
            <x v="6"/>
          </reference>
          <reference field="5" count="1">
            <x v="62"/>
          </reference>
        </references>
      </pivotArea>
    </format>
    <format dxfId="108">
      <pivotArea dataOnly="0" labelOnly="1" outline="0" fieldPosition="0">
        <references count="2">
          <reference field="4" count="1" selected="0">
            <x v="7"/>
          </reference>
          <reference field="5" count="1">
            <x v="73"/>
          </reference>
        </references>
      </pivotArea>
    </format>
    <format dxfId="107">
      <pivotArea dataOnly="0" labelOnly="1" outline="0" fieldPosition="0">
        <references count="2">
          <reference field="4" count="1" selected="0">
            <x v="8"/>
          </reference>
          <reference field="5" count="1">
            <x v="10"/>
          </reference>
        </references>
      </pivotArea>
    </format>
    <format dxfId="106">
      <pivotArea dataOnly="0" labelOnly="1" outline="0" fieldPosition="0">
        <references count="2">
          <reference field="4" count="1" selected="0">
            <x v="9"/>
          </reference>
          <reference field="5" count="1">
            <x v="55"/>
          </reference>
        </references>
      </pivotArea>
    </format>
    <format dxfId="105">
      <pivotArea dataOnly="0" labelOnly="1" outline="0" fieldPosition="0">
        <references count="2">
          <reference field="4" count="1" selected="0">
            <x v="10"/>
          </reference>
          <reference field="5" count="1">
            <x v="63"/>
          </reference>
        </references>
      </pivotArea>
    </format>
    <format dxfId="104">
      <pivotArea dataOnly="0" labelOnly="1" outline="0" fieldPosition="0">
        <references count="2">
          <reference field="4" count="1" selected="0">
            <x v="11"/>
          </reference>
          <reference field="5" count="1">
            <x v="11"/>
          </reference>
        </references>
      </pivotArea>
    </format>
    <format dxfId="103">
      <pivotArea dataOnly="0" labelOnly="1" outline="0" fieldPosition="0">
        <references count="2">
          <reference field="4" count="1" selected="0">
            <x v="12"/>
          </reference>
          <reference field="5" count="1">
            <x v="34"/>
          </reference>
        </references>
      </pivotArea>
    </format>
    <format dxfId="102">
      <pivotArea dataOnly="0" labelOnly="1" outline="0" fieldPosition="0">
        <references count="2">
          <reference field="4" count="1" selected="0">
            <x v="13"/>
          </reference>
          <reference field="5" count="1">
            <x v="7"/>
          </reference>
        </references>
      </pivotArea>
    </format>
    <format dxfId="101">
      <pivotArea dataOnly="0" labelOnly="1" outline="0" fieldPosition="0">
        <references count="2">
          <reference field="4" count="1" selected="0">
            <x v="14"/>
          </reference>
          <reference field="5" count="1">
            <x v="9"/>
          </reference>
        </references>
      </pivotArea>
    </format>
    <format dxfId="100">
      <pivotArea dataOnly="0" labelOnly="1" outline="0" fieldPosition="0">
        <references count="2">
          <reference field="4" count="1" selected="0">
            <x v="15"/>
          </reference>
          <reference field="5" count="1">
            <x v="15"/>
          </reference>
        </references>
      </pivotArea>
    </format>
    <format dxfId="99">
      <pivotArea dataOnly="0" labelOnly="1" outline="0" fieldPosition="0">
        <references count="2">
          <reference field="4" count="1" selected="0">
            <x v="16"/>
          </reference>
          <reference field="5" count="1">
            <x v="30"/>
          </reference>
        </references>
      </pivotArea>
    </format>
    <format dxfId="98">
      <pivotArea dataOnly="0" labelOnly="1" outline="0" fieldPosition="0">
        <references count="2">
          <reference field="4" count="1" selected="0">
            <x v="17"/>
          </reference>
          <reference field="5" count="1">
            <x v="14"/>
          </reference>
        </references>
      </pivotArea>
    </format>
    <format dxfId="97">
      <pivotArea dataOnly="0" labelOnly="1" outline="0" fieldPosition="0">
        <references count="2">
          <reference field="4" count="1" selected="0">
            <x v="18"/>
          </reference>
          <reference field="5" count="1">
            <x v="12"/>
          </reference>
        </references>
      </pivotArea>
    </format>
    <format dxfId="96">
      <pivotArea dataOnly="0" labelOnly="1" outline="0" fieldPosition="0">
        <references count="2">
          <reference field="4" count="1" selected="0">
            <x v="19"/>
          </reference>
          <reference field="5" count="1">
            <x v="13"/>
          </reference>
        </references>
      </pivotArea>
    </format>
    <format dxfId="95">
      <pivotArea dataOnly="0" labelOnly="1" outline="0" fieldPosition="0">
        <references count="2">
          <reference field="4" count="1" selected="0">
            <x v="20"/>
          </reference>
          <reference field="5" count="1">
            <x v="92"/>
          </reference>
        </references>
      </pivotArea>
    </format>
    <format dxfId="94">
      <pivotArea dataOnly="0" labelOnly="1" outline="0" fieldPosition="0">
        <references count="2">
          <reference field="4" count="1" selected="0">
            <x v="21"/>
          </reference>
          <reference field="5" count="1">
            <x v="91"/>
          </reference>
        </references>
      </pivotArea>
    </format>
    <format dxfId="93">
      <pivotArea dataOnly="0" labelOnly="1" outline="0" fieldPosition="0">
        <references count="2">
          <reference field="4" count="1" selected="0">
            <x v="22"/>
          </reference>
          <reference field="5" count="1">
            <x v="81"/>
          </reference>
        </references>
      </pivotArea>
    </format>
    <format dxfId="92">
      <pivotArea dataOnly="0" labelOnly="1" outline="0" fieldPosition="0">
        <references count="2">
          <reference field="4" count="1" selected="0">
            <x v="23"/>
          </reference>
          <reference field="5" count="1">
            <x v="19"/>
          </reference>
        </references>
      </pivotArea>
    </format>
    <format dxfId="91">
      <pivotArea dataOnly="0" labelOnly="1" outline="0" fieldPosition="0">
        <references count="2">
          <reference field="4" count="1" selected="0">
            <x v="24"/>
          </reference>
          <reference field="5" count="1">
            <x v="2"/>
          </reference>
        </references>
      </pivotArea>
    </format>
    <format dxfId="90">
      <pivotArea dataOnly="0" labelOnly="1" outline="0" fieldPosition="0">
        <references count="2">
          <reference field="4" count="1" selected="0">
            <x v="25"/>
          </reference>
          <reference field="5" count="1">
            <x v="76"/>
          </reference>
        </references>
      </pivotArea>
    </format>
    <format dxfId="89">
      <pivotArea dataOnly="0" labelOnly="1" outline="0" fieldPosition="0">
        <references count="2">
          <reference field="4" count="1" selected="0">
            <x v="26"/>
          </reference>
          <reference field="5" count="1">
            <x v="75"/>
          </reference>
        </references>
      </pivotArea>
    </format>
    <format dxfId="88">
      <pivotArea dataOnly="0" labelOnly="1" outline="0" fieldPosition="0">
        <references count="2">
          <reference field="4" count="1" selected="0">
            <x v="27"/>
          </reference>
          <reference field="5" count="1">
            <x v="72"/>
          </reference>
        </references>
      </pivotArea>
    </format>
    <format dxfId="87">
      <pivotArea dataOnly="0" labelOnly="1" outline="0" fieldPosition="0">
        <references count="2">
          <reference field="4" count="1" selected="0">
            <x v="28"/>
          </reference>
          <reference field="5" count="1">
            <x v="74"/>
          </reference>
        </references>
      </pivotArea>
    </format>
    <format dxfId="86">
      <pivotArea dataOnly="0" labelOnly="1" outline="0" fieldPosition="0">
        <references count="2">
          <reference field="4" count="1" selected="0">
            <x v="29"/>
          </reference>
          <reference field="5" count="1">
            <x v="32"/>
          </reference>
        </references>
      </pivotArea>
    </format>
    <format dxfId="85">
      <pivotArea dataOnly="0" labelOnly="1" outline="0" fieldPosition="0">
        <references count="2">
          <reference field="4" count="1" selected="0">
            <x v="30"/>
          </reference>
          <reference field="5" count="1">
            <x v="99"/>
          </reference>
        </references>
      </pivotArea>
    </format>
    <format dxfId="84">
      <pivotArea dataOnly="0" labelOnly="1" outline="0" fieldPosition="0">
        <references count="2">
          <reference field="4" count="1" selected="0">
            <x v="31"/>
          </reference>
          <reference field="5" count="1">
            <x v="103"/>
          </reference>
        </references>
      </pivotArea>
    </format>
    <format dxfId="83">
      <pivotArea dataOnly="0" labelOnly="1" outline="0" fieldPosition="0">
        <references count="2">
          <reference field="4" count="1" selected="0">
            <x v="32"/>
          </reference>
          <reference field="5" count="1">
            <x v="57"/>
          </reference>
        </references>
      </pivotArea>
    </format>
    <format dxfId="82">
      <pivotArea dataOnly="0" labelOnly="1" outline="0" fieldPosition="0">
        <references count="2">
          <reference field="4" count="1" selected="0">
            <x v="33"/>
          </reference>
          <reference field="5" count="1">
            <x v="113"/>
          </reference>
        </references>
      </pivotArea>
    </format>
    <format dxfId="81">
      <pivotArea dataOnly="0" labelOnly="1" outline="0" fieldPosition="0">
        <references count="2">
          <reference field="4" count="1" selected="0">
            <x v="34"/>
          </reference>
          <reference field="5" count="1">
            <x v="104"/>
          </reference>
        </references>
      </pivotArea>
    </format>
    <format dxfId="80">
      <pivotArea dataOnly="0" labelOnly="1" outline="0" fieldPosition="0">
        <references count="2">
          <reference field="4" count="1" selected="0">
            <x v="35"/>
          </reference>
          <reference field="5" count="1">
            <x v="58"/>
          </reference>
        </references>
      </pivotArea>
    </format>
    <format dxfId="79">
      <pivotArea dataOnly="0" labelOnly="1" outline="0" fieldPosition="0">
        <references count="2">
          <reference field="4" count="1" selected="0">
            <x v="36"/>
          </reference>
          <reference field="5" count="1">
            <x v="5"/>
          </reference>
        </references>
      </pivotArea>
    </format>
    <format dxfId="78">
      <pivotArea dataOnly="0" labelOnly="1" outline="0" fieldPosition="0">
        <references count="2">
          <reference field="4" count="1" selected="0">
            <x v="37"/>
          </reference>
          <reference field="5" count="1">
            <x v="109"/>
          </reference>
        </references>
      </pivotArea>
    </format>
    <format dxfId="77">
      <pivotArea dataOnly="0" labelOnly="1" outline="0" fieldPosition="0">
        <references count="2">
          <reference field="4" count="1" selected="0">
            <x v="38"/>
          </reference>
          <reference field="5" count="1">
            <x v="4"/>
          </reference>
        </references>
      </pivotArea>
    </format>
    <format dxfId="76">
      <pivotArea dataOnly="0" labelOnly="1" outline="0" fieldPosition="0">
        <references count="2">
          <reference field="4" count="1" selected="0">
            <x v="39"/>
          </reference>
          <reference field="5" count="1">
            <x v="52"/>
          </reference>
        </references>
      </pivotArea>
    </format>
    <format dxfId="75">
      <pivotArea dataOnly="0" labelOnly="1" outline="0" fieldPosition="0">
        <references count="2">
          <reference field="4" count="1" selected="0">
            <x v="40"/>
          </reference>
          <reference field="5" count="1">
            <x v="38"/>
          </reference>
        </references>
      </pivotArea>
    </format>
    <format dxfId="74">
      <pivotArea dataOnly="0" labelOnly="1" outline="0" fieldPosition="0">
        <references count="2">
          <reference field="4" count="1" selected="0">
            <x v="41"/>
          </reference>
          <reference field="5" count="1">
            <x v="78"/>
          </reference>
        </references>
      </pivotArea>
    </format>
    <format dxfId="73">
      <pivotArea dataOnly="0" labelOnly="1" outline="0" fieldPosition="0">
        <references count="2">
          <reference field="4" count="1" selected="0">
            <x v="42"/>
          </reference>
          <reference field="5" count="1">
            <x v="79"/>
          </reference>
        </references>
      </pivotArea>
    </format>
    <format dxfId="72">
      <pivotArea dataOnly="0" labelOnly="1" outline="0" fieldPosition="0">
        <references count="2">
          <reference field="4" count="1" selected="0">
            <x v="43"/>
          </reference>
          <reference field="5" count="1">
            <x v="80"/>
          </reference>
        </references>
      </pivotArea>
    </format>
    <format dxfId="71">
      <pivotArea dataOnly="0" labelOnly="1" outline="0" fieldPosition="0">
        <references count="2">
          <reference field="4" count="1" selected="0">
            <x v="44"/>
          </reference>
          <reference field="5" count="1">
            <x v="77"/>
          </reference>
        </references>
      </pivotArea>
    </format>
    <format dxfId="70">
      <pivotArea dataOnly="0" labelOnly="1" outline="0" fieldPosition="0">
        <references count="2">
          <reference field="4" count="1" selected="0">
            <x v="45"/>
          </reference>
          <reference field="5" count="1">
            <x v="48"/>
          </reference>
        </references>
      </pivotArea>
    </format>
    <format dxfId="69">
      <pivotArea dataOnly="0" labelOnly="1" outline="0" fieldPosition="0">
        <references count="2">
          <reference field="4" count="1" selected="0">
            <x v="46"/>
          </reference>
          <reference field="5" count="1">
            <x v="45"/>
          </reference>
        </references>
      </pivotArea>
    </format>
    <format dxfId="68">
      <pivotArea dataOnly="0" labelOnly="1" outline="0" fieldPosition="0">
        <references count="2">
          <reference field="4" count="1" selected="0">
            <x v="47"/>
          </reference>
          <reference field="5" count="1">
            <x v="47"/>
          </reference>
        </references>
      </pivotArea>
    </format>
    <format dxfId="67">
      <pivotArea dataOnly="0" labelOnly="1" outline="0" fieldPosition="0">
        <references count="2">
          <reference field="4" count="1" selected="0">
            <x v="48"/>
          </reference>
          <reference field="5" count="1">
            <x v="46"/>
          </reference>
        </references>
      </pivotArea>
    </format>
    <format dxfId="66">
      <pivotArea dataOnly="0" labelOnly="1" outline="0" fieldPosition="0">
        <references count="2">
          <reference field="4" count="1" selected="0">
            <x v="49"/>
          </reference>
          <reference field="5" count="1">
            <x v="44"/>
          </reference>
        </references>
      </pivotArea>
    </format>
    <format dxfId="65">
      <pivotArea dataOnly="0" labelOnly="1" outline="0" fieldPosition="0">
        <references count="2">
          <reference field="4" count="1" selected="0">
            <x v="50"/>
          </reference>
          <reference field="5" count="1">
            <x v="41"/>
          </reference>
        </references>
      </pivotArea>
    </format>
    <format dxfId="64">
      <pivotArea dataOnly="0" labelOnly="1" outline="0" fieldPosition="0">
        <references count="2">
          <reference field="4" count="1" selected="0">
            <x v="51"/>
          </reference>
          <reference field="5" count="1">
            <x v="42"/>
          </reference>
        </references>
      </pivotArea>
    </format>
    <format dxfId="63">
      <pivotArea dataOnly="0" labelOnly="1" outline="0" fieldPosition="0">
        <references count="2">
          <reference field="4" count="1" selected="0">
            <x v="52"/>
          </reference>
          <reference field="5" count="1">
            <x v="43"/>
          </reference>
        </references>
      </pivotArea>
    </format>
    <format dxfId="62">
      <pivotArea dataOnly="0" labelOnly="1" outline="0" fieldPosition="0">
        <references count="2">
          <reference field="4" count="1" selected="0">
            <x v="53"/>
          </reference>
          <reference field="5" count="1">
            <x v="86"/>
          </reference>
        </references>
      </pivotArea>
    </format>
    <format dxfId="61">
      <pivotArea dataOnly="0" labelOnly="1" outline="0" fieldPosition="0">
        <references count="2">
          <reference field="4" count="1" selected="0">
            <x v="54"/>
          </reference>
          <reference field="5" count="1">
            <x v="8"/>
          </reference>
        </references>
      </pivotArea>
    </format>
    <format dxfId="60">
      <pivotArea dataOnly="0" labelOnly="1" outline="0" fieldPosition="0">
        <references count="2">
          <reference field="4" count="1" selected="0">
            <x v="55"/>
          </reference>
          <reference field="5" count="1">
            <x v="114"/>
          </reference>
        </references>
      </pivotArea>
    </format>
    <format dxfId="59">
      <pivotArea dataOnly="0" labelOnly="1" outline="0" fieldPosition="0">
        <references count="2">
          <reference field="4" count="1" selected="0">
            <x v="56"/>
          </reference>
          <reference field="5" count="1">
            <x v="27"/>
          </reference>
        </references>
      </pivotArea>
    </format>
    <format dxfId="58">
      <pivotArea dataOnly="0" labelOnly="1" outline="0" fieldPosition="0">
        <references count="2">
          <reference field="4" count="1" selected="0">
            <x v="57"/>
          </reference>
          <reference field="5" count="1">
            <x v="36"/>
          </reference>
        </references>
      </pivotArea>
    </format>
    <format dxfId="57">
      <pivotArea dataOnly="0" labelOnly="1" outline="0" fieldPosition="0">
        <references count="2">
          <reference field="4" count="1" selected="0">
            <x v="58"/>
          </reference>
          <reference field="5" count="1">
            <x v="39"/>
          </reference>
        </references>
      </pivotArea>
    </format>
    <format dxfId="56">
      <pivotArea dataOnly="0" labelOnly="1" outline="0" fieldPosition="0">
        <references count="2">
          <reference field="4" count="1" selected="0">
            <x v="59"/>
          </reference>
          <reference field="5" count="1">
            <x v="25"/>
          </reference>
        </references>
      </pivotArea>
    </format>
    <format dxfId="55">
      <pivotArea dataOnly="0" labelOnly="1" outline="0" fieldPosition="0">
        <references count="2">
          <reference field="4" count="1" selected="0">
            <x v="60"/>
          </reference>
          <reference field="5" count="1">
            <x v="26"/>
          </reference>
        </references>
      </pivotArea>
    </format>
    <format dxfId="54">
      <pivotArea dataOnly="0" labelOnly="1" outline="0" fieldPosition="0">
        <references count="2">
          <reference field="4" count="1" selected="0">
            <x v="61"/>
          </reference>
          <reference field="5" count="1">
            <x v="110"/>
          </reference>
        </references>
      </pivotArea>
    </format>
    <format dxfId="53">
      <pivotArea dataOnly="0" labelOnly="1" outline="0" fieldPosition="0">
        <references count="2">
          <reference field="4" count="1" selected="0">
            <x v="62"/>
          </reference>
          <reference field="5" count="1">
            <x v="87"/>
          </reference>
        </references>
      </pivotArea>
    </format>
    <format dxfId="52">
      <pivotArea dataOnly="0" labelOnly="1" outline="0" fieldPosition="0">
        <references count="2">
          <reference field="4" count="1" selected="0">
            <x v="63"/>
          </reference>
          <reference field="5" count="1">
            <x v="83"/>
          </reference>
        </references>
      </pivotArea>
    </format>
    <format dxfId="51">
      <pivotArea dataOnly="0" labelOnly="1" outline="0" fieldPosition="0">
        <references count="2">
          <reference field="4" count="1" selected="0">
            <x v="64"/>
          </reference>
          <reference field="5" count="1">
            <x v="85"/>
          </reference>
        </references>
      </pivotArea>
    </format>
    <format dxfId="50">
      <pivotArea dataOnly="0" labelOnly="1" outline="0" fieldPosition="0">
        <references count="2">
          <reference field="4" count="1" selected="0">
            <x v="65"/>
          </reference>
          <reference field="5" count="1">
            <x v="54"/>
          </reference>
        </references>
      </pivotArea>
    </format>
    <format dxfId="49">
      <pivotArea dataOnly="0" labelOnly="1" outline="0" fieldPosition="0">
        <references count="2">
          <reference field="4" count="1" selected="0">
            <x v="66"/>
          </reference>
          <reference field="5" count="1">
            <x v="33"/>
          </reference>
        </references>
      </pivotArea>
    </format>
    <format dxfId="48">
      <pivotArea dataOnly="0" labelOnly="1" outline="0" fieldPosition="0">
        <references count="2">
          <reference field="4" count="1" selected="0">
            <x v="67"/>
          </reference>
          <reference field="5" count="1">
            <x v="100"/>
          </reference>
        </references>
      </pivotArea>
    </format>
    <format dxfId="47">
      <pivotArea dataOnly="0" labelOnly="1" outline="0" fieldPosition="0">
        <references count="2">
          <reference field="4" count="1" selected="0">
            <x v="68"/>
          </reference>
          <reference field="5" count="1">
            <x v="82"/>
          </reference>
        </references>
      </pivotArea>
    </format>
    <format dxfId="46">
      <pivotArea dataOnly="0" labelOnly="1" outline="0" fieldPosition="0">
        <references count="2">
          <reference field="4" count="1" selected="0">
            <x v="69"/>
          </reference>
          <reference field="5" count="1">
            <x v="84"/>
          </reference>
        </references>
      </pivotArea>
    </format>
    <format dxfId="45">
      <pivotArea dataOnly="0" labelOnly="1" outline="0" fieldPosition="0">
        <references count="2">
          <reference field="4" count="1" selected="0">
            <x v="70"/>
          </reference>
          <reference field="5" count="1">
            <x v="3"/>
          </reference>
        </references>
      </pivotArea>
    </format>
    <format dxfId="44">
      <pivotArea dataOnly="0" labelOnly="1" outline="0" fieldPosition="0">
        <references count="2">
          <reference field="4" count="1" selected="0">
            <x v="71"/>
          </reference>
          <reference field="5" count="1">
            <x v="65"/>
          </reference>
        </references>
      </pivotArea>
    </format>
    <format dxfId="43">
      <pivotArea dataOnly="0" labelOnly="1" outline="0" fieldPosition="0">
        <references count="2">
          <reference field="4" count="1" selected="0">
            <x v="72"/>
          </reference>
          <reference field="5" count="1">
            <x v="0"/>
          </reference>
        </references>
      </pivotArea>
    </format>
    <format dxfId="42">
      <pivotArea dataOnly="0" labelOnly="1" outline="0" fieldPosition="0">
        <references count="2">
          <reference field="4" count="1" selected="0">
            <x v="73"/>
          </reference>
          <reference field="5" count="1">
            <x v="61"/>
          </reference>
        </references>
      </pivotArea>
    </format>
    <format dxfId="41">
      <pivotArea dataOnly="0" labelOnly="1" outline="0" fieldPosition="0">
        <references count="2">
          <reference field="4" count="1" selected="0">
            <x v="74"/>
          </reference>
          <reference field="5" count="1">
            <x v="106"/>
          </reference>
        </references>
      </pivotArea>
    </format>
    <format dxfId="40">
      <pivotArea dataOnly="0" labelOnly="1" outline="0" fieldPosition="0">
        <references count="2">
          <reference field="4" count="1" selected="0">
            <x v="75"/>
          </reference>
          <reference field="5" count="1">
            <x v="56"/>
          </reference>
        </references>
      </pivotArea>
    </format>
    <format dxfId="39">
      <pivotArea dataOnly="0" labelOnly="1" outline="0" fieldPosition="0">
        <references count="2">
          <reference field="4" count="1" selected="0">
            <x v="76"/>
          </reference>
          <reference field="5" count="1">
            <x v="37"/>
          </reference>
        </references>
      </pivotArea>
    </format>
    <format dxfId="38">
      <pivotArea dataOnly="0" labelOnly="1" outline="0" fieldPosition="0">
        <references count="2">
          <reference field="4" count="1" selected="0">
            <x v="77"/>
          </reference>
          <reference field="5" count="1">
            <x v="66"/>
          </reference>
        </references>
      </pivotArea>
    </format>
    <format dxfId="37">
      <pivotArea dataOnly="0" labelOnly="1" outline="0" fieldPosition="0">
        <references count="2">
          <reference field="4" count="1" selected="0">
            <x v="78"/>
          </reference>
          <reference field="5" count="1">
            <x v="40"/>
          </reference>
        </references>
      </pivotArea>
    </format>
    <format dxfId="36">
      <pivotArea dataOnly="0" labelOnly="1" outline="0" fieldPosition="0">
        <references count="2">
          <reference field="4" count="1" selected="0">
            <x v="79"/>
          </reference>
          <reference field="5" count="1">
            <x v="112"/>
          </reference>
        </references>
      </pivotArea>
    </format>
    <format dxfId="35">
      <pivotArea dataOnly="0" labelOnly="1" outline="0" fieldPosition="0">
        <references count="2">
          <reference field="4" count="1" selected="0">
            <x v="80"/>
          </reference>
          <reference field="5" count="1">
            <x v="31"/>
          </reference>
        </references>
      </pivotArea>
    </format>
    <format dxfId="34">
      <pivotArea dataOnly="0" labelOnly="1" outline="0" fieldPosition="0">
        <references count="2">
          <reference field="4" count="1" selected="0">
            <x v="81"/>
          </reference>
          <reference field="5" count="1">
            <x v="67"/>
          </reference>
        </references>
      </pivotArea>
    </format>
    <format dxfId="33">
      <pivotArea dataOnly="0" labelOnly="1" outline="0" fieldPosition="0">
        <references count="2">
          <reference field="4" count="1" selected="0">
            <x v="82"/>
          </reference>
          <reference field="5" count="1">
            <x v="29"/>
          </reference>
        </references>
      </pivotArea>
    </format>
    <format dxfId="32">
      <pivotArea dataOnly="0" labelOnly="1" outline="0" fieldPosition="0">
        <references count="2">
          <reference field="4" count="1" selected="0">
            <x v="83"/>
          </reference>
          <reference field="5" count="1">
            <x v="28"/>
          </reference>
        </references>
      </pivotArea>
    </format>
    <format dxfId="31">
      <pivotArea dataOnly="0" labelOnly="1" outline="0" fieldPosition="0">
        <references count="2">
          <reference field="4" count="1" selected="0">
            <x v="84"/>
          </reference>
          <reference field="5" count="1">
            <x v="68"/>
          </reference>
        </references>
      </pivotArea>
    </format>
    <format dxfId="30">
      <pivotArea dataOnly="0" labelOnly="1" outline="0" fieldPosition="0">
        <references count="2">
          <reference field="4" count="1" selected="0">
            <x v="85"/>
          </reference>
          <reference field="5" count="1">
            <x v="60"/>
          </reference>
        </references>
      </pivotArea>
    </format>
    <format dxfId="29">
      <pivotArea dataOnly="0" labelOnly="1" outline="0" fieldPosition="0">
        <references count="2">
          <reference field="4" count="1" selected="0">
            <x v="86"/>
          </reference>
          <reference field="5" count="1">
            <x v="107"/>
          </reference>
        </references>
      </pivotArea>
    </format>
    <format dxfId="28">
      <pivotArea dataOnly="0" labelOnly="1" outline="0" fieldPosition="0">
        <references count="2">
          <reference field="4" count="1" selected="0">
            <x v="87"/>
          </reference>
          <reference field="5" count="1">
            <x v="98"/>
          </reference>
        </references>
      </pivotArea>
    </format>
    <format dxfId="27">
      <pivotArea dataOnly="0" labelOnly="1" outline="0" fieldPosition="0">
        <references count="2">
          <reference field="4" count="1" selected="0">
            <x v="88"/>
          </reference>
          <reference field="5" count="1">
            <x v="95"/>
          </reference>
        </references>
      </pivotArea>
    </format>
    <format dxfId="26">
      <pivotArea dataOnly="0" labelOnly="1" outline="0" fieldPosition="0">
        <references count="2">
          <reference field="4" count="1" selected="0">
            <x v="89"/>
          </reference>
          <reference field="5" count="1">
            <x v="97"/>
          </reference>
        </references>
      </pivotArea>
    </format>
    <format dxfId="25">
      <pivotArea dataOnly="0" labelOnly="1" outline="0" fieldPosition="0">
        <references count="2">
          <reference field="4" count="1" selected="0">
            <x v="90"/>
          </reference>
          <reference field="5" count="1">
            <x v="96"/>
          </reference>
        </references>
      </pivotArea>
    </format>
    <format dxfId="24">
      <pivotArea dataOnly="0" labelOnly="1" outline="0" fieldPosition="0">
        <references count="2">
          <reference field="4" count="1" selected="0">
            <x v="91"/>
          </reference>
          <reference field="5" count="1">
            <x v="64"/>
          </reference>
        </references>
      </pivotArea>
    </format>
    <format dxfId="23">
      <pivotArea dataOnly="0" labelOnly="1" outline="0" fieldPosition="0">
        <references count="2">
          <reference field="4" count="1" selected="0">
            <x v="92"/>
          </reference>
          <reference field="5" count="1">
            <x v="105"/>
          </reference>
        </references>
      </pivotArea>
    </format>
    <format dxfId="22">
      <pivotArea dataOnly="0" labelOnly="1" outline="0" fieldPosition="0">
        <references count="2">
          <reference field="4" count="1" selected="0">
            <x v="93"/>
          </reference>
          <reference field="5" count="1">
            <x v="1"/>
          </reference>
        </references>
      </pivotArea>
    </format>
    <format dxfId="21">
      <pivotArea dataOnly="0" labelOnly="1" outline="0" fieldPosition="0">
        <references count="2">
          <reference field="4" count="1" selected="0">
            <x v="94"/>
          </reference>
          <reference field="5" count="1">
            <x v="71"/>
          </reference>
        </references>
      </pivotArea>
    </format>
    <format dxfId="20">
      <pivotArea dataOnly="0" labelOnly="1" outline="0" fieldPosition="0">
        <references count="2">
          <reference field="4" count="1" selected="0">
            <x v="95"/>
          </reference>
          <reference field="5" count="1">
            <x v="69"/>
          </reference>
        </references>
      </pivotArea>
    </format>
    <format dxfId="19">
      <pivotArea dataOnly="0" labelOnly="1" outline="0" fieldPosition="0">
        <references count="2">
          <reference field="4" count="1" selected="0">
            <x v="96"/>
          </reference>
          <reference field="5" count="1">
            <x v="70"/>
          </reference>
        </references>
      </pivotArea>
    </format>
    <format dxfId="18">
      <pivotArea dataOnly="0" labelOnly="1" outline="0" fieldPosition="0">
        <references count="2">
          <reference field="4" count="1" selected="0">
            <x v="97"/>
          </reference>
          <reference field="5" count="1">
            <x v="6"/>
          </reference>
        </references>
      </pivotArea>
    </format>
    <format dxfId="17">
      <pivotArea dataOnly="0" labelOnly="1" outline="0" fieldPosition="0">
        <references count="2">
          <reference field="4" count="1" selected="0">
            <x v="98"/>
          </reference>
          <reference field="5" count="1">
            <x v="94"/>
          </reference>
        </references>
      </pivotArea>
    </format>
    <format dxfId="16">
      <pivotArea dataOnly="0" labelOnly="1" outline="0" fieldPosition="0">
        <references count="2">
          <reference field="4" count="1" selected="0">
            <x v="99"/>
          </reference>
          <reference field="5" count="1">
            <x v="93"/>
          </reference>
        </references>
      </pivotArea>
    </format>
    <format dxfId="15">
      <pivotArea dataOnly="0" labelOnly="1" outline="0" fieldPosition="0">
        <references count="2">
          <reference field="4" count="1" selected="0">
            <x v="100"/>
          </reference>
          <reference field="5" count="1">
            <x v="50"/>
          </reference>
        </references>
      </pivotArea>
    </format>
    <format dxfId="14">
      <pivotArea dataOnly="0" labelOnly="1" outline="0" fieldPosition="0">
        <references count="2">
          <reference field="4" count="1" selected="0">
            <x v="101"/>
          </reference>
          <reference field="5" count="1">
            <x v="24"/>
          </reference>
        </references>
      </pivotArea>
    </format>
    <format dxfId="13">
      <pivotArea dataOnly="0" labelOnly="1" outline="0" fieldPosition="0">
        <references count="2">
          <reference field="4" count="1" selected="0">
            <x v="102"/>
          </reference>
          <reference field="5" count="1">
            <x v="17"/>
          </reference>
        </references>
      </pivotArea>
    </format>
    <format dxfId="12">
      <pivotArea dataOnly="0" labelOnly="1" outline="0" fieldPosition="0">
        <references count="2">
          <reference field="4" count="1" selected="0">
            <x v="103"/>
          </reference>
          <reference field="5" count="1">
            <x v="53"/>
          </reference>
        </references>
      </pivotArea>
    </format>
    <format dxfId="11">
      <pivotArea dataOnly="0" labelOnly="1" outline="0" fieldPosition="0">
        <references count="2">
          <reference field="4" count="1" selected="0">
            <x v="104"/>
          </reference>
          <reference field="5" count="1">
            <x v="22"/>
          </reference>
        </references>
      </pivotArea>
    </format>
    <format dxfId="10">
      <pivotArea dataOnly="0" labelOnly="1" outline="0" fieldPosition="0">
        <references count="2">
          <reference field="4" count="1" selected="0">
            <x v="105"/>
          </reference>
          <reference field="5" count="1">
            <x v="101"/>
          </reference>
        </references>
      </pivotArea>
    </format>
    <format dxfId="9">
      <pivotArea dataOnly="0" labelOnly="1" outline="0" fieldPosition="0">
        <references count="2">
          <reference field="4" count="1" selected="0">
            <x v="106"/>
          </reference>
          <reference field="5" count="1">
            <x v="88"/>
          </reference>
        </references>
      </pivotArea>
    </format>
    <format dxfId="8">
      <pivotArea dataOnly="0" labelOnly="1" outline="0" fieldPosition="0">
        <references count="2">
          <reference field="4" count="1" selected="0">
            <x v="107"/>
          </reference>
          <reference field="5" count="1">
            <x v="111"/>
          </reference>
        </references>
      </pivotArea>
    </format>
    <format dxfId="7">
      <pivotArea dataOnly="0" labelOnly="1" outline="0" fieldPosition="0">
        <references count="2">
          <reference field="4" count="1" selected="0">
            <x v="108"/>
          </reference>
          <reference field="5" count="1">
            <x v="20"/>
          </reference>
        </references>
      </pivotArea>
    </format>
    <format dxfId="6">
      <pivotArea dataOnly="0" labelOnly="1" outline="0" fieldPosition="0">
        <references count="2">
          <reference field="4" count="1" selected="0">
            <x v="109"/>
          </reference>
          <reference field="5" count="1">
            <x v="21"/>
          </reference>
        </references>
      </pivotArea>
    </format>
    <format dxfId="5">
      <pivotArea dataOnly="0" labelOnly="1" outline="0" fieldPosition="0">
        <references count="2">
          <reference field="4" count="1" selected="0">
            <x v="110"/>
          </reference>
          <reference field="5" count="1">
            <x v="49"/>
          </reference>
        </references>
      </pivotArea>
    </format>
    <format dxfId="4">
      <pivotArea dataOnly="0" labelOnly="1" outline="0" fieldPosition="0">
        <references count="2">
          <reference field="4" count="1" selected="0">
            <x v="111"/>
          </reference>
          <reference field="5" count="1">
            <x v="108"/>
          </reference>
        </references>
      </pivotArea>
    </format>
    <format dxfId="3">
      <pivotArea dataOnly="0" labelOnly="1" outline="0" fieldPosition="0">
        <references count="2">
          <reference field="4" count="1" selected="0">
            <x v="112"/>
          </reference>
          <reference field="5" count="1">
            <x v="23"/>
          </reference>
        </references>
      </pivotArea>
    </format>
    <format dxfId="2">
      <pivotArea dataOnly="0" labelOnly="1" outline="0" fieldPosition="0">
        <references count="2">
          <reference field="4" count="1" selected="0">
            <x v="113"/>
          </reference>
          <reference field="5" count="1">
            <x v="16"/>
          </reference>
        </references>
      </pivotArea>
    </format>
    <format dxfId="1">
      <pivotArea dataOnly="0" labelOnly="1" outline="0" fieldPosition="0">
        <references count="2">
          <reference field="4" count="1" selected="0">
            <x v="114"/>
          </reference>
          <reference field="5" count="1">
            <x v="51"/>
          </reference>
        </references>
      </pivotArea>
    </format>
    <format dxfId="0">
      <pivotArea dataOnly="0" labelOnly="1" outline="0" fieldPosition="0">
        <references count="2">
          <reference field="4" count="1" selected="0">
            <x v="115"/>
          </reference>
          <reference field="5" count="1">
            <x v="11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Área ">
  <location ref="D4:H21" firstHeaderRow="0" firstDataRow="1" firstDataCol="1"/>
  <pivotFields count="20">
    <pivotField showAll="0"/>
    <pivotField showAll="0" defaultSubtotal="0"/>
    <pivotField showAll="0"/>
    <pivotField showAll="0"/>
    <pivotField showAll="0" defaultSubtotal="0"/>
    <pivotField showAll="0"/>
    <pivotField dataField="1" showAll="0" defaultSubtotal="0"/>
    <pivotField dataField="1" showAll="0" defaultSubtotal="0"/>
    <pivotField dataField="1" showAll="0" defaultSubtotal="0"/>
    <pivotField dataField="1" showAll="0" defaultSubtotal="0"/>
    <pivotField showAll="0" defaultSubtotal="0"/>
    <pivotField showAll="0"/>
    <pivotField showAll="0"/>
    <pivotField showAll="0"/>
    <pivotField axis="axisRow" showAll="0">
      <items count="22">
        <item x="14"/>
        <item x="1"/>
        <item x="15"/>
        <item x="11"/>
        <item x="6"/>
        <item x="0"/>
        <item m="1" x="16"/>
        <item x="3"/>
        <item x="13"/>
        <item x="7"/>
        <item x="4"/>
        <item m="1" x="18"/>
        <item m="1" x="17"/>
        <item m="1" x="19"/>
        <item x="12"/>
        <item x="2"/>
        <item x="5"/>
        <item x="10"/>
        <item m="1" x="20"/>
        <item x="8"/>
        <item x="9"/>
        <item t="default"/>
      </items>
    </pivotField>
    <pivotField showAll="0"/>
    <pivotField showAll="0" defaultSubtotal="0"/>
    <pivotField showAll="0" defaultSubtotal="0"/>
    <pivotField showAll="0" defaultSubtotal="0"/>
    <pivotField showAll="0" defaultSubtotal="0"/>
  </pivotFields>
  <rowFields count="1">
    <field x="14"/>
  </rowFields>
  <rowItems count="17">
    <i>
      <x/>
    </i>
    <i>
      <x v="1"/>
    </i>
    <i>
      <x v="2"/>
    </i>
    <i>
      <x v="3"/>
    </i>
    <i>
      <x v="4"/>
    </i>
    <i>
      <x v="5"/>
    </i>
    <i>
      <x v="7"/>
    </i>
    <i>
      <x v="8"/>
    </i>
    <i>
      <x v="9"/>
    </i>
    <i>
      <x v="10"/>
    </i>
    <i>
      <x v="14"/>
    </i>
    <i>
      <x v="15"/>
    </i>
    <i>
      <x v="16"/>
    </i>
    <i>
      <x v="17"/>
    </i>
    <i>
      <x v="19"/>
    </i>
    <i>
      <x v="20"/>
    </i>
    <i t="grand">
      <x/>
    </i>
  </rowItems>
  <colFields count="1">
    <field x="-2"/>
  </colFields>
  <colItems count="4">
    <i>
      <x/>
    </i>
    <i i="1">
      <x v="1"/>
    </i>
    <i i="2">
      <x v="2"/>
    </i>
    <i i="3">
      <x v="3"/>
    </i>
  </colItems>
  <dataFields count="4">
    <dataField name=" T1" fld="6" baseField="14" baseItem="1"/>
    <dataField name=" T2" fld="7" baseField="14" baseItem="1"/>
    <dataField name=" T3" fld="8" baseField="14" baseItem="1"/>
    <dataField name=" T4" fld="9" baseField="14" baseItem="1"/>
  </dataFields>
  <formats count="30">
    <format dxfId="1903">
      <pivotArea field="14" type="button" dataOnly="0" labelOnly="1" outline="0" axis="axisRow" fieldPosition="0"/>
    </format>
    <format dxfId="1902">
      <pivotArea field="14" type="button" dataOnly="0" labelOnly="1" outline="0" axis="axisRow" fieldPosition="0"/>
    </format>
    <format dxfId="1901">
      <pivotArea field="14" type="button" dataOnly="0" labelOnly="1" outline="0" axis="axisRow" fieldPosition="0"/>
    </format>
    <format dxfId="1900">
      <pivotArea dataOnly="0" labelOnly="1" fieldPosition="0">
        <references count="1">
          <reference field="14" count="0"/>
        </references>
      </pivotArea>
    </format>
    <format dxfId="1899">
      <pivotArea dataOnly="0" labelOnly="1" grandRow="1" outline="0" fieldPosition="0"/>
    </format>
    <format dxfId="1898">
      <pivotArea type="all" dataOnly="0" outline="0" fieldPosition="0"/>
    </format>
    <format dxfId="1897">
      <pivotArea outline="0" collapsedLevelsAreSubtotals="1" fieldPosition="0"/>
    </format>
    <format dxfId="1896">
      <pivotArea field="14" type="button" dataOnly="0" labelOnly="1" outline="0" axis="axisRow" fieldPosition="0"/>
    </format>
    <format dxfId="1895">
      <pivotArea dataOnly="0" labelOnly="1" fieldPosition="0">
        <references count="1">
          <reference field="14" count="0"/>
        </references>
      </pivotArea>
    </format>
    <format dxfId="1894">
      <pivotArea dataOnly="0" labelOnly="1" grandRow="1" outline="0" fieldPosition="0"/>
    </format>
    <format dxfId="1893">
      <pivotArea type="all" dataOnly="0" outline="0" fieldPosition="0"/>
    </format>
    <format dxfId="1892">
      <pivotArea outline="0" collapsedLevelsAreSubtotals="1" fieldPosition="0"/>
    </format>
    <format dxfId="1891">
      <pivotArea field="14" type="button" dataOnly="0" labelOnly="1" outline="0" axis="axisRow" fieldPosition="0"/>
    </format>
    <format dxfId="1890">
      <pivotArea dataOnly="0" labelOnly="1" fieldPosition="0">
        <references count="1">
          <reference field="14" count="0"/>
        </references>
      </pivotArea>
    </format>
    <format dxfId="1889">
      <pivotArea dataOnly="0" labelOnly="1" grandRow="1" outline="0" fieldPosition="0"/>
    </format>
    <format dxfId="1888">
      <pivotArea field="14" type="button" dataOnly="0" labelOnly="1" outline="0" axis="axisRow" fieldPosition="0"/>
    </format>
    <format dxfId="1887">
      <pivotArea field="14" type="button" dataOnly="0" labelOnly="1" outline="0" axis="axisRow" fieldPosition="0"/>
    </format>
    <format dxfId="1886">
      <pivotArea grandRow="1" outline="0" collapsedLevelsAreSubtotals="1" fieldPosition="0"/>
    </format>
    <format dxfId="1885">
      <pivotArea dataOnly="0" labelOnly="1" grandRow="1" outline="0" fieldPosition="0"/>
    </format>
    <format dxfId="1884">
      <pivotArea type="all" dataOnly="0" outline="0" fieldPosition="0"/>
    </format>
    <format dxfId="1883">
      <pivotArea outline="0" collapsedLevelsAreSubtotals="1" fieldPosition="0"/>
    </format>
    <format dxfId="1882">
      <pivotArea field="14" type="button" dataOnly="0" labelOnly="1" outline="0" axis="axisRow" fieldPosition="0"/>
    </format>
    <format dxfId="1881">
      <pivotArea dataOnly="0" labelOnly="1" fieldPosition="0">
        <references count="1">
          <reference field="14" count="0"/>
        </references>
      </pivotArea>
    </format>
    <format dxfId="1880">
      <pivotArea dataOnly="0" labelOnly="1" grandRow="1" outline="0" fieldPosition="0"/>
    </format>
    <format dxfId="1879">
      <pivotArea type="all" dataOnly="0" outline="0" fieldPosition="0"/>
    </format>
    <format dxfId="1878">
      <pivotArea outline="0" collapsedLevelsAreSubtotals="1" fieldPosition="0"/>
    </format>
    <format dxfId="1877">
      <pivotArea field="14" type="button" dataOnly="0" labelOnly="1" outline="0" axis="axisRow" fieldPosition="0"/>
    </format>
    <format dxfId="1876">
      <pivotArea dataOnly="0" labelOnly="1" fieldPosition="0">
        <references count="1">
          <reference field="14" count="0"/>
        </references>
      </pivotArea>
    </format>
    <format dxfId="1875">
      <pivotArea dataOnly="0" labelOnly="1" grandRow="1" outline="0" fieldPosition="0"/>
    </format>
    <format dxfId="1874">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7"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Área ">
  <location ref="A25:B43" firstHeaderRow="1" firstDataRow="1" firstDataCol="1"/>
  <pivotFields count="9">
    <pivotField axis="axisRow" showAll="0" defaultSubtotal="0">
      <items count="17">
        <item x="1"/>
        <item x="0"/>
        <item x="2"/>
        <item x="3"/>
        <item x="13"/>
        <item x="4"/>
        <item x="5"/>
        <item x="9"/>
        <item x="6"/>
        <item x="7"/>
        <item x="8"/>
        <item x="10"/>
        <item x="11"/>
        <item x="12"/>
        <item x="14"/>
        <item x="15"/>
        <item x="16"/>
      </items>
    </pivotField>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s>
  <rowFields count="1">
    <field x="0"/>
  </rowFields>
  <rowItems count="18">
    <i>
      <x/>
    </i>
    <i>
      <x v="1"/>
    </i>
    <i>
      <x v="2"/>
    </i>
    <i>
      <x v="3"/>
    </i>
    <i>
      <x v="4"/>
    </i>
    <i>
      <x v="5"/>
    </i>
    <i>
      <x v="6"/>
    </i>
    <i>
      <x v="7"/>
    </i>
    <i>
      <x v="8"/>
    </i>
    <i>
      <x v="9"/>
    </i>
    <i>
      <x v="10"/>
    </i>
    <i>
      <x v="11"/>
    </i>
    <i>
      <x v="12"/>
    </i>
    <i>
      <x v="13"/>
    </i>
    <i>
      <x v="14"/>
    </i>
    <i>
      <x v="15"/>
    </i>
    <i>
      <x v="16"/>
    </i>
    <i t="grand">
      <x/>
    </i>
  </rowItems>
  <colItems count="1">
    <i/>
  </colItems>
  <dataFields count="1">
    <dataField name="Cuenta de Productos" fld="7" subtotal="count" baseField="0" baseItem="0"/>
  </dataFields>
  <formats count="18">
    <format dxfId="1921">
      <pivotArea dataOnly="0" labelOnly="1" grandRow="1" outline="0" fieldPosition="0"/>
    </format>
    <format dxfId="1920">
      <pivotArea type="all" dataOnly="0" outline="0" fieldPosition="0"/>
    </format>
    <format dxfId="1919">
      <pivotArea outline="0" collapsedLevelsAreSubtotals="1" fieldPosition="0"/>
    </format>
    <format dxfId="1918">
      <pivotArea dataOnly="0" labelOnly="1" grandRow="1" outline="0" fieldPosition="0"/>
    </format>
    <format dxfId="1917">
      <pivotArea type="all" dataOnly="0" outline="0" fieldPosition="0"/>
    </format>
    <format dxfId="1916">
      <pivotArea outline="0" collapsedLevelsAreSubtotals="1" fieldPosition="0"/>
    </format>
    <format dxfId="1915">
      <pivotArea dataOnly="0" labelOnly="1" grandRow="1" outline="0" fieldPosition="0"/>
    </format>
    <format dxfId="1914">
      <pivotArea grandRow="1" outline="0" collapsedLevelsAreSubtotals="1" fieldPosition="0"/>
    </format>
    <format dxfId="1913">
      <pivotArea dataOnly="0" labelOnly="1" grandRow="1" outline="0" fieldPosition="0"/>
    </format>
    <format dxfId="1912">
      <pivotArea type="all" dataOnly="0" outline="0" fieldPosition="0"/>
    </format>
    <format dxfId="1911">
      <pivotArea outline="0" collapsedLevelsAreSubtotals="1" fieldPosition="0"/>
    </format>
    <format dxfId="1910">
      <pivotArea dataOnly="0" labelOnly="1" grandRow="1" outline="0" fieldPosition="0"/>
    </format>
    <format dxfId="1909">
      <pivotArea type="all" dataOnly="0" outline="0" fieldPosition="0"/>
    </format>
    <format dxfId="1908">
      <pivotArea outline="0" collapsedLevelsAreSubtotals="1" fieldPosition="0"/>
    </format>
    <format dxfId="1907">
      <pivotArea dataOnly="0" labelOnly="1" grandRow="1" outline="0" fieldPosition="0"/>
    </format>
    <format dxfId="1906">
      <pivotArea dataOnly="0" labelOnly="1" outline="0" axis="axisValues" fieldPosition="0"/>
    </format>
    <format dxfId="1905">
      <pivotArea dataOnly="0" labelOnly="1" outline="0" axis="axisValues" fieldPosition="0"/>
    </format>
    <format dxfId="1904">
      <pivotArea field="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6" cacheId="6"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location ref="G62:H69" firstHeaderRow="1" firstDataRow="1" firstDataCol="1"/>
  <pivotFields count="8">
    <pivotField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axis="axisRow" showAll="0">
      <items count="7">
        <item x="0"/>
        <item x="1"/>
        <item x="2"/>
        <item x="3"/>
        <item x="4"/>
        <item x="5"/>
        <item t="default"/>
      </items>
    </pivotField>
    <pivotField showAll="0"/>
    <pivotField showAll="0"/>
    <pivotField dataField="1" numFmtId="44" showAll="0"/>
    <pivotField numFmtId="44" showAll="0"/>
    <pivotField numFmtId="44" showAll="0"/>
    <pivotField numFmtId="44" showAll="0"/>
  </pivotFields>
  <rowFields count="1">
    <field x="1"/>
  </rowFields>
  <rowItems count="7">
    <i>
      <x/>
    </i>
    <i>
      <x v="1"/>
    </i>
    <i>
      <x v="2"/>
    </i>
    <i>
      <x v="3"/>
    </i>
    <i>
      <x v="4"/>
    </i>
    <i>
      <x v="5"/>
    </i>
    <i t="grand">
      <x/>
    </i>
  </rowItems>
  <colItems count="1">
    <i/>
  </colItems>
  <dataFields count="1">
    <dataField name="Suma de Escenario C" fld="4" baseField="1" baseItem="1"/>
  </dataFields>
  <formats count="23">
    <format dxfId="1303">
      <pivotArea type="all" dataOnly="0" outline="0" fieldPosition="0"/>
    </format>
    <format dxfId="1302">
      <pivotArea outline="0" collapsedLevelsAreSubtotals="1" fieldPosition="0"/>
    </format>
    <format dxfId="1301">
      <pivotArea dataOnly="0" labelOnly="1" outline="0" axis="axisValues" fieldPosition="0"/>
    </format>
    <format dxfId="1300">
      <pivotArea field="0" type="button" dataOnly="0" labelOnly="1" outline="0"/>
    </format>
    <format dxfId="1299">
      <pivotArea dataOnly="0" labelOnly="1" grandRow="1" outline="0" fieldPosition="0"/>
    </format>
    <format dxfId="1298">
      <pivotArea field="0" type="button" dataOnly="0" labelOnly="1" outline="0"/>
    </format>
    <format dxfId="1297">
      <pivotArea dataOnly="0" labelOnly="1" grandRow="1" outline="0" fieldPosition="0"/>
    </format>
    <format dxfId="1296">
      <pivotArea field="1" type="button" dataOnly="0" labelOnly="1" outline="0" axis="axisRow" fieldPosition="0"/>
    </format>
    <format dxfId="1295">
      <pivotArea dataOnly="0" labelOnly="1" fieldPosition="0">
        <references count="1">
          <reference field="1" count="0"/>
        </references>
      </pivotArea>
    </format>
    <format dxfId="1294">
      <pivotArea dataOnly="0" labelOnly="1" grandRow="1" outline="0" fieldPosition="0"/>
    </format>
    <format dxfId="1293">
      <pivotArea field="1" type="button" dataOnly="0" labelOnly="1" outline="0" axis="axisRow" fieldPosition="0"/>
    </format>
    <format dxfId="1292">
      <pivotArea dataOnly="0" labelOnly="1" fieldPosition="0">
        <references count="1">
          <reference field="1" count="0"/>
        </references>
      </pivotArea>
    </format>
    <format dxfId="1291">
      <pivotArea dataOnly="0" labelOnly="1" grandRow="1" outline="0" fieldPosition="0"/>
    </format>
    <format dxfId="1290">
      <pivotArea dataOnly="0" labelOnly="1" outline="0" axis="axisValues" fieldPosition="0"/>
    </format>
    <format dxfId="1289">
      <pivotArea dataOnly="0" labelOnly="1" outline="0" axis="axisValues" fieldPosition="0"/>
    </format>
    <format dxfId="1288">
      <pivotArea field="1" type="button" dataOnly="0" labelOnly="1" outline="0" axis="axisRow" fieldPosition="0"/>
    </format>
    <format dxfId="1287">
      <pivotArea dataOnly="0" labelOnly="1" grandRow="1" outline="0" fieldPosition="0"/>
    </format>
    <format dxfId="1286">
      <pivotArea dataOnly="0" labelOnly="1" grandRow="1" outline="0" fieldPosition="0"/>
    </format>
    <format dxfId="1285">
      <pivotArea grandRow="1" outline="0" collapsedLevelsAreSubtotals="1" fieldPosition="0"/>
    </format>
    <format dxfId="1284">
      <pivotArea grandRow="1" outline="0" collapsedLevelsAreSubtotals="1" fieldPosition="0"/>
    </format>
    <format dxfId="1283">
      <pivotArea outline="0" collapsedLevelsAreSubtotals="1" fieldPosition="0"/>
    </format>
    <format dxfId="1282">
      <pivotArea dataOnly="0" labelOnly="1" outline="0" axis="axisValues" fieldPosition="0"/>
    </format>
    <format dxfId="12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4"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rowHeaderCaption="Distribución por área">
  <location ref="G29:H43" firstHeaderRow="1" firstDataRow="1" firstDataCol="1"/>
  <pivotFields count="20">
    <pivotField axis="axisRow" showAll="0">
      <items count="14">
        <item x="4"/>
        <item x="7"/>
        <item x="0"/>
        <item x="2"/>
        <item x="1"/>
        <item x="9"/>
        <item x="5"/>
        <item x="8"/>
        <item x="6"/>
        <item x="11"/>
        <item x="3"/>
        <item x="10"/>
        <item x="12"/>
        <item t="default"/>
      </items>
    </pivotField>
    <pivotField showAll="0" defaultSubtotal="0"/>
    <pivotField showAll="0" defaultSubtotal="0"/>
    <pivotField showAll="0" defaultSubtotal="0"/>
    <pivotField showAll="0" defaultSubtotal="0"/>
    <pivotField showAll="0" defaultSubtotal="0"/>
    <pivotField showAll="0" defaultSubtotal="0"/>
    <pivotField dataField="1" numFmtId="44" showAll="0" defaultSubtotal="0"/>
    <pivotField showAll="0" defaultSubtotal="0"/>
    <pivotField showAll="0" defaultSubtotal="0"/>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i>
    <i>
      <x v="1"/>
    </i>
    <i>
      <x v="2"/>
    </i>
    <i>
      <x v="3"/>
    </i>
    <i>
      <x v="4"/>
    </i>
    <i>
      <x v="5"/>
    </i>
    <i>
      <x v="6"/>
    </i>
    <i>
      <x v="7"/>
    </i>
    <i>
      <x v="8"/>
    </i>
    <i>
      <x v="9"/>
    </i>
    <i>
      <x v="10"/>
    </i>
    <i>
      <x v="11"/>
    </i>
    <i>
      <x v="12"/>
    </i>
    <i t="grand">
      <x/>
    </i>
  </rowItems>
  <colItems count="1">
    <i/>
  </colItems>
  <dataFields count="1">
    <dataField name=" Escenario C" fld="7" baseField="0" baseItem="0"/>
  </dataFields>
  <formats count="39">
    <format dxfId="1342">
      <pivotArea dataOnly="0" labelOnly="1" grandRow="1" outline="0" fieldPosition="0"/>
    </format>
    <format dxfId="1341">
      <pivotArea outline="0" collapsedLevelsAreSubtotals="1" fieldPosition="0"/>
    </format>
    <format dxfId="1340">
      <pivotArea dataOnly="0" labelOnly="1" outline="0" axis="axisValues" fieldPosition="0"/>
    </format>
    <format dxfId="1339">
      <pivotArea dataOnly="0" labelOnly="1" outline="0" axis="axisValues" fieldPosition="0"/>
    </format>
    <format dxfId="1338">
      <pivotArea grandRow="1" outline="0" collapsedLevelsAreSubtotals="1" fieldPosition="0"/>
    </format>
    <format dxfId="1337">
      <pivotArea dataOnly="0" labelOnly="1" grandRow="1" outline="0" fieldPosition="0"/>
    </format>
    <format dxfId="1336">
      <pivotArea grandRow="1" outline="0" collapsedLevelsAreSubtotals="1" fieldPosition="0"/>
    </format>
    <format dxfId="1335">
      <pivotArea dataOnly="0" labelOnly="1" grandRow="1" outline="0" fieldPosition="0"/>
    </format>
    <format dxfId="1334">
      <pivotArea type="all" dataOnly="0" outline="0" fieldPosition="0"/>
    </format>
    <format dxfId="1333">
      <pivotArea outline="0" collapsedLevelsAreSubtotals="1" fieldPosition="0"/>
    </format>
    <format dxfId="1332">
      <pivotArea dataOnly="0" labelOnly="1" outline="0" axis="axisValues" fieldPosition="0"/>
    </format>
    <format dxfId="1331">
      <pivotArea dataOnly="0" labelOnly="1" grandRow="1" outline="0" fieldPosition="0"/>
    </format>
    <format dxfId="1330">
      <pivotArea dataOnly="0" labelOnly="1" outline="0" axis="axisValues" fieldPosition="0"/>
    </format>
    <format dxfId="1329">
      <pivotArea field="0" type="button" dataOnly="0" labelOnly="1" outline="0" axis="axisRow" fieldPosition="0"/>
    </format>
    <format dxfId="1328">
      <pivotArea dataOnly="0" labelOnly="1" grandRow="1" outline="0" fieldPosition="0"/>
    </format>
    <format dxfId="1327">
      <pivotArea field="0" type="button" dataOnly="0" labelOnly="1" outline="0" axis="axisRow" fieldPosition="0"/>
    </format>
    <format dxfId="1326">
      <pivotArea field="0" type="button" dataOnly="0" labelOnly="1" outline="0" axis="axisRow" fieldPosition="0"/>
    </format>
    <format dxfId="1325">
      <pivotArea dataOnly="0" labelOnly="1" grandRow="1" outline="0" fieldPosition="0"/>
    </format>
    <format dxfId="1324">
      <pivotArea field="0" type="button" dataOnly="0" labelOnly="1" outline="0" axis="axisRow" fieldPosition="0"/>
    </format>
    <format dxfId="1323">
      <pivotArea dataOnly="0" labelOnly="1" grandRow="1" outline="0" fieldPosition="0"/>
    </format>
    <format dxfId="1322">
      <pivotArea field="0" type="button" dataOnly="0" labelOnly="1" outline="0" axis="axisRow" fieldPosition="0"/>
    </format>
    <format dxfId="1321">
      <pivotArea dataOnly="0" labelOnly="1" grandRow="1" outline="0" fieldPosition="0"/>
    </format>
    <format dxfId="1320">
      <pivotArea field="0" type="button" dataOnly="0" labelOnly="1" outline="0" axis="axisRow" fieldPosition="0"/>
    </format>
    <format dxfId="1319">
      <pivotArea dataOnly="0" labelOnly="1" outline="0" axis="axisValues" fieldPosition="0"/>
    </format>
    <format dxfId="1318">
      <pivotArea dataOnly="0" labelOnly="1" outline="0" axis="axisValues" fieldPosition="0"/>
    </format>
    <format dxfId="1317">
      <pivotArea dataOnly="0" labelOnly="1" grandRow="1" outline="0" fieldPosition="0"/>
    </format>
    <format dxfId="1316">
      <pivotArea grandRow="1" outline="0" collapsedLevelsAreSubtotals="1" fieldPosition="0"/>
    </format>
    <format dxfId="1315">
      <pivotArea dataOnly="0" labelOnly="1" grandRow="1" outline="0" fieldPosition="0"/>
    </format>
    <format dxfId="1314">
      <pivotArea grandRow="1" outline="0" collapsedLevelsAreSubtotals="1" fieldPosition="0"/>
    </format>
    <format dxfId="1313">
      <pivotArea dataOnly="0" labelOnly="1" grandRow="1" outline="0" fieldPosition="0"/>
    </format>
    <format dxfId="1312">
      <pivotArea grandRow="1" outline="0" collapsedLevelsAreSubtotals="1" fieldPosition="0"/>
    </format>
    <format dxfId="1311">
      <pivotArea dataOnly="0" labelOnly="1" grandRow="1" outline="0" fieldPosition="0"/>
    </format>
    <format dxfId="1310">
      <pivotArea field="0" type="button" dataOnly="0" labelOnly="1" outline="0" axis="axisRow" fieldPosition="0"/>
    </format>
    <format dxfId="1309">
      <pivotArea dataOnly="0" labelOnly="1" fieldPosition="0">
        <references count="1">
          <reference field="0" count="0"/>
        </references>
      </pivotArea>
    </format>
    <format dxfId="1308">
      <pivotArea dataOnly="0" labelOnly="1" grandRow="1" outline="0" fieldPosition="0"/>
    </format>
    <format dxfId="1307">
      <pivotArea field="0" type="button" dataOnly="0" labelOnly="1" outline="0" axis="axisRow" fieldPosition="0"/>
    </format>
    <format dxfId="1306">
      <pivotArea dataOnly="0" labelOnly="1" fieldPosition="0">
        <references count="1">
          <reference field="0" count="0"/>
        </references>
      </pivotArea>
    </format>
    <format dxfId="1305">
      <pivotArea dataOnly="0" labelOnly="1" grandRow="1" outline="0" fieldPosition="0"/>
    </format>
    <format dxfId="1304">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10"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rowHeaderCaption="Distribución por área">
  <location ref="G93:H107" firstHeaderRow="1" firstDataRow="1" firstDataCol="1"/>
  <pivotFields count="20">
    <pivotField axis="axisRow" showAll="0" sortType="descending">
      <items count="15">
        <item x="12"/>
        <item x="3"/>
        <item x="9"/>
        <item x="7"/>
        <item x="8"/>
        <item x="10"/>
        <item x="6"/>
        <item x="5"/>
        <item x="4"/>
        <item m="1" x="13"/>
        <item x="2"/>
        <item x="1"/>
        <item x="0"/>
        <item x="11"/>
        <item t="default"/>
      </items>
    </pivotField>
    <pivotField showAll="0" defaultSubtotal="0"/>
    <pivotField showAll="0" defaultSubtotal="0"/>
    <pivotField showAll="0" defaultSubtotal="0"/>
    <pivotField showAll="0" defaultSubtotal="0"/>
    <pivotField showAll="0" defaultSubtotal="0"/>
    <pivotField showAll="0" defaultSubtotal="0"/>
    <pivotField dataField="1" numFmtId="44" showAll="0" defaultSubtotal="0"/>
    <pivotField showAll="0" defaultSubtotal="0"/>
    <pivotField showAll="0" defaultSubtotal="0"/>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i>
    <i>
      <x v="1"/>
    </i>
    <i>
      <x v="2"/>
    </i>
    <i>
      <x v="3"/>
    </i>
    <i>
      <x v="4"/>
    </i>
    <i>
      <x v="5"/>
    </i>
    <i>
      <x v="6"/>
    </i>
    <i>
      <x v="7"/>
    </i>
    <i>
      <x v="8"/>
    </i>
    <i>
      <x v="10"/>
    </i>
    <i>
      <x v="11"/>
    </i>
    <i>
      <x v="12"/>
    </i>
    <i>
      <x v="13"/>
    </i>
    <i t="grand">
      <x/>
    </i>
  </rowItems>
  <colItems count="1">
    <i/>
  </colItems>
  <dataFields count="1">
    <dataField name="Cuenta de Escenario C" fld="7" subtotal="count" baseField="0" baseItem="1"/>
  </dataFields>
  <formats count="58">
    <format dxfId="1400">
      <pivotArea dataOnly="0" labelOnly="1" grandRow="1" outline="0" fieldPosition="0"/>
    </format>
    <format dxfId="1399">
      <pivotArea outline="0" collapsedLevelsAreSubtotals="1" fieldPosition="0"/>
    </format>
    <format dxfId="1398">
      <pivotArea dataOnly="0" labelOnly="1" outline="0" axis="axisValues" fieldPosition="0"/>
    </format>
    <format dxfId="1397">
      <pivotArea dataOnly="0" labelOnly="1" outline="0" axis="axisValues" fieldPosition="0"/>
    </format>
    <format dxfId="1396">
      <pivotArea grandRow="1" outline="0" collapsedLevelsAreSubtotals="1" fieldPosition="0"/>
    </format>
    <format dxfId="1395">
      <pivotArea dataOnly="0" labelOnly="1" grandRow="1" outline="0" fieldPosition="0"/>
    </format>
    <format dxfId="1394">
      <pivotArea grandRow="1" outline="0" collapsedLevelsAreSubtotals="1" fieldPosition="0"/>
    </format>
    <format dxfId="1393">
      <pivotArea dataOnly="0" labelOnly="1" grandRow="1" outline="0" fieldPosition="0"/>
    </format>
    <format dxfId="1392">
      <pivotArea type="all" dataOnly="0" outline="0" fieldPosition="0"/>
    </format>
    <format dxfId="1391">
      <pivotArea outline="0" collapsedLevelsAreSubtotals="1" fieldPosition="0"/>
    </format>
    <format dxfId="1390">
      <pivotArea dataOnly="0" labelOnly="1" outline="0" axis="axisValues" fieldPosition="0"/>
    </format>
    <format dxfId="1389">
      <pivotArea dataOnly="0" labelOnly="1" grandRow="1" outline="0" fieldPosition="0"/>
    </format>
    <format dxfId="1388">
      <pivotArea dataOnly="0" labelOnly="1" outline="0" axis="axisValues" fieldPosition="0"/>
    </format>
    <format dxfId="1387">
      <pivotArea field="0" type="button" dataOnly="0" labelOnly="1" outline="0" axis="axisRow" fieldPosition="0"/>
    </format>
    <format dxfId="1386">
      <pivotArea dataOnly="0" labelOnly="1" grandRow="1" outline="0" fieldPosition="0"/>
    </format>
    <format dxfId="1385">
      <pivotArea field="0" type="button" dataOnly="0" labelOnly="1" outline="0" axis="axisRow" fieldPosition="0"/>
    </format>
    <format dxfId="1384">
      <pivotArea field="0" type="button" dataOnly="0" labelOnly="1" outline="0" axis="axisRow" fieldPosition="0"/>
    </format>
    <format dxfId="1383">
      <pivotArea dataOnly="0" labelOnly="1" grandRow="1" outline="0" fieldPosition="0"/>
    </format>
    <format dxfId="1382">
      <pivotArea field="0" type="button" dataOnly="0" labelOnly="1" outline="0" axis="axisRow" fieldPosition="0"/>
    </format>
    <format dxfId="1381">
      <pivotArea dataOnly="0" labelOnly="1" grandRow="1" outline="0" fieldPosition="0"/>
    </format>
    <format dxfId="1380">
      <pivotArea field="0" type="button" dataOnly="0" labelOnly="1" outline="0" axis="axisRow" fieldPosition="0"/>
    </format>
    <format dxfId="1379">
      <pivotArea dataOnly="0" labelOnly="1" grandRow="1" outline="0" fieldPosition="0"/>
    </format>
    <format dxfId="1378">
      <pivotArea field="0" type="button" dataOnly="0" labelOnly="1" outline="0" axis="axisRow" fieldPosition="0"/>
    </format>
    <format dxfId="1377">
      <pivotArea dataOnly="0" labelOnly="1" outline="0" axis="axisValues" fieldPosition="0"/>
    </format>
    <format dxfId="1376">
      <pivotArea dataOnly="0" labelOnly="1" outline="0" axis="axisValues" fieldPosition="0"/>
    </format>
    <format dxfId="1375">
      <pivotArea dataOnly="0" labelOnly="1" grandRow="1" outline="0" fieldPosition="0"/>
    </format>
    <format dxfId="1374">
      <pivotArea grandRow="1" outline="0" collapsedLevelsAreSubtotals="1" fieldPosition="0"/>
    </format>
    <format dxfId="1373">
      <pivotArea dataOnly="0" labelOnly="1" grandRow="1" outline="0" fieldPosition="0"/>
    </format>
    <format dxfId="1372">
      <pivotArea grandRow="1" outline="0" collapsedLevelsAreSubtotals="1" fieldPosition="0"/>
    </format>
    <format dxfId="1371">
      <pivotArea dataOnly="0" labelOnly="1" grandRow="1" outline="0" fieldPosition="0"/>
    </format>
    <format dxfId="1370">
      <pivotArea grandRow="1" outline="0" collapsedLevelsAreSubtotals="1" fieldPosition="0"/>
    </format>
    <format dxfId="1369">
      <pivotArea dataOnly="0" labelOnly="1" grandRow="1" outline="0" fieldPosition="0"/>
    </format>
    <format dxfId="1368">
      <pivotArea field="0" type="button" dataOnly="0" labelOnly="1" outline="0" axis="axisRow" fieldPosition="0"/>
    </format>
    <format dxfId="1367">
      <pivotArea dataOnly="0" labelOnly="1" fieldPosition="0">
        <references count="1">
          <reference field="0" count="0"/>
        </references>
      </pivotArea>
    </format>
    <format dxfId="1366">
      <pivotArea dataOnly="0" labelOnly="1" grandRow="1" outline="0" fieldPosition="0"/>
    </format>
    <format dxfId="1365">
      <pivotArea field="0" type="button" dataOnly="0" labelOnly="1" outline="0" axis="axisRow" fieldPosition="0"/>
    </format>
    <format dxfId="1364">
      <pivotArea dataOnly="0" labelOnly="1" fieldPosition="0">
        <references count="1">
          <reference field="0" count="0"/>
        </references>
      </pivotArea>
    </format>
    <format dxfId="1363">
      <pivotArea dataOnly="0" labelOnly="1" grandRow="1" outline="0" fieldPosition="0"/>
    </format>
    <format dxfId="1362">
      <pivotArea dataOnly="0" labelOnly="1" outline="0" fieldPosition="0">
        <references count="1">
          <reference field="4294967294" count="1">
            <x v="0"/>
          </reference>
        </references>
      </pivotArea>
    </format>
    <format dxfId="1361">
      <pivotArea field="0" type="button" dataOnly="0" labelOnly="1" outline="0" axis="axisRow" fieldPosition="0"/>
    </format>
    <format dxfId="1360">
      <pivotArea dataOnly="0" labelOnly="1" fieldPosition="0">
        <references count="1">
          <reference field="0" count="0"/>
        </references>
      </pivotArea>
    </format>
    <format dxfId="1359">
      <pivotArea dataOnly="0" labelOnly="1" grandRow="1" outline="0" fieldPosition="0"/>
    </format>
    <format dxfId="1358">
      <pivotArea field="0" type="button" dataOnly="0" labelOnly="1" outline="0" axis="axisRow" fieldPosition="0"/>
    </format>
    <format dxfId="1357">
      <pivotArea dataOnly="0" labelOnly="1" fieldPosition="0">
        <references count="1">
          <reference field="0" count="0"/>
        </references>
      </pivotArea>
    </format>
    <format dxfId="1356">
      <pivotArea dataOnly="0" labelOnly="1" grandRow="1" outline="0" fieldPosition="0"/>
    </format>
    <format dxfId="1355">
      <pivotArea field="0" type="button" dataOnly="0" labelOnly="1" outline="0" axis="axisRow" fieldPosition="0"/>
    </format>
    <format dxfId="1354">
      <pivotArea dataOnly="0" labelOnly="1" fieldPosition="0">
        <references count="1">
          <reference field="0" count="0"/>
        </references>
      </pivotArea>
    </format>
    <format dxfId="1353">
      <pivotArea dataOnly="0" labelOnly="1" grandRow="1" outline="0" fieldPosition="0"/>
    </format>
    <format dxfId="1352">
      <pivotArea dataOnly="0" labelOnly="1" fieldPosition="0">
        <references count="1">
          <reference field="0" count="1">
            <x v="1"/>
          </reference>
        </references>
      </pivotArea>
    </format>
    <format dxfId="1351">
      <pivotArea dataOnly="0" labelOnly="1" fieldPosition="0">
        <references count="1">
          <reference field="0" count="1">
            <x v="1"/>
          </reference>
        </references>
      </pivotArea>
    </format>
    <format dxfId="1350">
      <pivotArea outline="0" collapsedLevelsAreSubtotals="1" fieldPosition="0"/>
    </format>
    <format dxfId="1349">
      <pivotArea dataOnly="0" labelOnly="1" outline="0" axis="axisValues" fieldPosition="0"/>
    </format>
    <format dxfId="1348">
      <pivotArea dataOnly="0" labelOnly="1" outline="0" axis="axisValues" fieldPosition="0"/>
    </format>
    <format dxfId="1347">
      <pivotArea collapsedLevelsAreSubtotals="1" fieldPosition="0">
        <references count="1">
          <reference field="0" count="13">
            <x v="1"/>
            <x v="2"/>
            <x v="3"/>
            <x v="4"/>
            <x v="5"/>
            <x v="6"/>
            <x v="7"/>
            <x v="8"/>
            <x v="9"/>
            <x v="10"/>
            <x v="11"/>
            <x v="12"/>
            <x v="13"/>
          </reference>
        </references>
      </pivotArea>
    </format>
    <format dxfId="1346">
      <pivotArea collapsedLevelsAreSubtotals="1" fieldPosition="0">
        <references count="1">
          <reference field="0" count="13">
            <x v="1"/>
            <x v="2"/>
            <x v="3"/>
            <x v="4"/>
            <x v="5"/>
            <x v="6"/>
            <x v="7"/>
            <x v="8"/>
            <x v="9"/>
            <x v="10"/>
            <x v="11"/>
            <x v="12"/>
            <x v="13"/>
          </reference>
        </references>
      </pivotArea>
    </format>
    <format dxfId="1345">
      <pivotArea dataOnly="0" labelOnly="1" grandRow="1" outline="0" fieldPosition="0"/>
    </format>
    <format dxfId="1344">
      <pivotArea grandRow="1" outline="0" collapsedLevelsAreSubtotals="1" fieldPosition="0"/>
    </format>
    <format dxfId="13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2"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Aux. Presupuestario">
  <location ref="A3:E98" firstHeaderRow="0" firstDataRow="1" firstDataCol="1"/>
  <pivotFields count="20">
    <pivotField showAll="0">
      <items count="14">
        <item x="4"/>
        <item x="7"/>
        <item x="0"/>
        <item x="2"/>
        <item x="1"/>
        <item x="9"/>
        <item x="5"/>
        <item x="8"/>
        <item x="6"/>
        <item x="11"/>
        <item m="1" x="12"/>
        <item x="3"/>
        <item x="10"/>
        <item t="default"/>
      </items>
    </pivotField>
    <pivotField showAll="0" defaultSubtotal="0"/>
    <pivotField showAll="0" defaultSubtotal="0"/>
    <pivotField showAll="0" defaultSubtotal="0"/>
    <pivotField showAll="0" defaultSubtotal="0"/>
    <pivotField showAll="0" defaultSubtotal="0"/>
    <pivotField numFmtId="44"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axis="axisRow" showAll="0" defaultSubtotal="0">
      <items count="97">
        <item x="67"/>
        <item x="68"/>
        <item x="69"/>
        <item x="70"/>
        <item x="71"/>
        <item x="72"/>
        <item x="73"/>
        <item x="74"/>
        <item x="75"/>
        <item x="76"/>
        <item x="77"/>
        <item x="78"/>
        <item x="79"/>
        <item x="80"/>
        <item x="81"/>
        <item x="88"/>
        <item x="82"/>
        <item x="83"/>
        <item x="84"/>
        <item x="85"/>
        <item x="0"/>
        <item x="1"/>
        <item x="2"/>
        <item x="3"/>
        <item x="4"/>
        <item x="5"/>
        <item x="64"/>
        <item x="6"/>
        <item x="7"/>
        <item x="89"/>
        <item x="8"/>
        <item x="9"/>
        <item x="10"/>
        <item x="59"/>
        <item x="48"/>
        <item x="60"/>
        <item x="54"/>
        <item m="1" x="95"/>
        <item x="57"/>
        <item x="61"/>
        <item x="11"/>
        <item x="12"/>
        <item x="55"/>
        <item x="45"/>
        <item x="46"/>
        <item x="47"/>
        <item x="49"/>
        <item x="50"/>
        <item x="51"/>
        <item x="52"/>
        <item x="53"/>
        <item x="62"/>
        <item x="66"/>
        <item x="65"/>
        <item x="63"/>
        <item x="14"/>
        <item x="90"/>
        <item x="13"/>
        <item m="1" x="96"/>
        <item x="91"/>
        <item x="15"/>
        <item x="16"/>
        <item x="17"/>
        <item x="18"/>
        <item x="19"/>
        <item x="20"/>
        <item x="21"/>
        <item x="22"/>
        <item x="23"/>
        <item x="24"/>
        <item x="25"/>
        <item x="26"/>
        <item x="27"/>
        <item x="28"/>
        <item x="29"/>
        <item x="30"/>
        <item x="31"/>
        <item x="32"/>
        <item x="92"/>
        <item x="93"/>
        <item x="33"/>
        <item x="34"/>
        <item x="35"/>
        <item x="36"/>
        <item x="37"/>
        <item x="38"/>
        <item x="39"/>
        <item x="40"/>
        <item x="41"/>
        <item x="42"/>
        <item x="43"/>
        <item x="86"/>
        <item x="44"/>
        <item x="87"/>
        <item x="58"/>
        <item x="56"/>
        <item m="1" x="94"/>
      </items>
    </pivotField>
    <pivotField showAll="0" defaultSubtotal="0"/>
    <pivotField multipleItemSelectionAllowed="1" showAll="0" defaultSubtotal="0">
      <items count="2">
        <item x="0"/>
        <item x="1"/>
      </items>
    </pivotField>
    <pivotField showAll="0" defaultSubtotal="0"/>
    <pivotField showAll="0" defaultSubtotal="0"/>
    <pivotField showAll="0" defaultSubtotal="0"/>
  </pivotFields>
  <rowFields count="1">
    <field x="14"/>
  </rowFields>
  <rowItems count="9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8"/>
    </i>
    <i>
      <x v="39"/>
    </i>
    <i>
      <x v="40"/>
    </i>
    <i>
      <x v="41"/>
    </i>
    <i>
      <x v="42"/>
    </i>
    <i>
      <x v="43"/>
    </i>
    <i>
      <x v="44"/>
    </i>
    <i>
      <x v="45"/>
    </i>
    <i>
      <x v="46"/>
    </i>
    <i>
      <x v="47"/>
    </i>
    <i>
      <x v="48"/>
    </i>
    <i>
      <x v="49"/>
    </i>
    <i>
      <x v="50"/>
    </i>
    <i>
      <x v="51"/>
    </i>
    <i>
      <x v="52"/>
    </i>
    <i>
      <x v="53"/>
    </i>
    <i>
      <x v="54"/>
    </i>
    <i>
      <x v="55"/>
    </i>
    <i>
      <x v="56"/>
    </i>
    <i>
      <x v="57"/>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t="grand">
      <x/>
    </i>
  </rowItems>
  <colFields count="1">
    <field x="-2"/>
  </colFields>
  <colItems count="4">
    <i>
      <x/>
    </i>
    <i i="1">
      <x v="1"/>
    </i>
    <i i="2">
      <x v="2"/>
    </i>
    <i i="3">
      <x v="3"/>
    </i>
  </colItems>
  <dataFields count="4">
    <dataField name=" Escenario A" fld="10" baseField="17" baseItem="2"/>
    <dataField name=" Escenario B" fld="8" baseField="17" baseItem="2"/>
    <dataField name=" Escenario C" fld="7" baseField="17" baseItem="2"/>
    <dataField name=" Escenario D" fld="9" baseField="17" baseItem="2"/>
  </dataFields>
  <formats count="60">
    <format dxfId="1460">
      <pivotArea dataOnly="0" labelOnly="1" grandRow="1" outline="0" fieldPosition="0"/>
    </format>
    <format dxfId="1459">
      <pivotArea outline="0" collapsedLevelsAreSubtotals="1" fieldPosition="0"/>
    </format>
    <format dxfId="1458">
      <pivotArea dataOnly="0" labelOnly="1" outline="0" axis="axisValues" fieldPosition="0"/>
    </format>
    <format dxfId="1457">
      <pivotArea dataOnly="0" labelOnly="1" outline="0" axis="axisValues" fieldPosition="0"/>
    </format>
    <format dxfId="1456">
      <pivotArea grandRow="1" outline="0" collapsedLevelsAreSubtotals="1" fieldPosition="0"/>
    </format>
    <format dxfId="1455">
      <pivotArea dataOnly="0" labelOnly="1" grandRow="1" outline="0" fieldPosition="0"/>
    </format>
    <format dxfId="1454">
      <pivotArea grandRow="1" outline="0" collapsedLevelsAreSubtotals="1" fieldPosition="0"/>
    </format>
    <format dxfId="1453">
      <pivotArea dataOnly="0" labelOnly="1" grandRow="1" outline="0" fieldPosition="0"/>
    </format>
    <format dxfId="1452">
      <pivotArea type="all" dataOnly="0" outline="0" fieldPosition="0"/>
    </format>
    <format dxfId="1451">
      <pivotArea outline="0" collapsedLevelsAreSubtotals="1" fieldPosition="0"/>
    </format>
    <format dxfId="1450">
      <pivotArea dataOnly="0" labelOnly="1" outline="0" axis="axisValues" fieldPosition="0"/>
    </format>
    <format dxfId="1449">
      <pivotArea dataOnly="0" labelOnly="1" grandRow="1" outline="0" fieldPosition="0"/>
    </format>
    <format dxfId="1448">
      <pivotArea dataOnly="0" labelOnly="1" outline="0" axis="axisValues" fieldPosition="0"/>
    </format>
    <format dxfId="1447">
      <pivotArea field="0" type="button" dataOnly="0" labelOnly="1" outline="0"/>
    </format>
    <format dxfId="1446">
      <pivotArea dataOnly="0" labelOnly="1" grandRow="1" outline="0" fieldPosition="0"/>
    </format>
    <format dxfId="1445">
      <pivotArea field="0" type="button" dataOnly="0" labelOnly="1" outline="0"/>
    </format>
    <format dxfId="1444">
      <pivotArea field="0" type="button" dataOnly="0" labelOnly="1" outline="0"/>
    </format>
    <format dxfId="1443">
      <pivotArea dataOnly="0" labelOnly="1" grandRow="1" outline="0" fieldPosition="0"/>
    </format>
    <format dxfId="1442">
      <pivotArea field="0" type="button" dataOnly="0" labelOnly="1" outline="0"/>
    </format>
    <format dxfId="1441">
      <pivotArea dataOnly="0" labelOnly="1" grandRow="1" outline="0" fieldPosition="0"/>
    </format>
    <format dxfId="1440">
      <pivotArea field="0" type="button" dataOnly="0" labelOnly="1" outline="0"/>
    </format>
    <format dxfId="1439">
      <pivotArea dataOnly="0" labelOnly="1" grandRow="1" outline="0" fieldPosition="0"/>
    </format>
    <format dxfId="1438">
      <pivotArea collapsedLevelsAreSubtotals="1" fieldPosition="0">
        <references count="1">
          <reference field="14" count="1">
            <x v="14"/>
          </reference>
        </references>
      </pivotArea>
    </format>
    <format dxfId="1437">
      <pivotArea dataOnly="0" labelOnly="1" fieldPosition="0">
        <references count="1">
          <reference field="14" count="1">
            <x v="14"/>
          </reference>
        </references>
      </pivotArea>
    </format>
    <format dxfId="1436">
      <pivotArea field="14" type="button" dataOnly="0" labelOnly="1" outline="0" axis="axisRow" fieldPosition="0"/>
    </format>
    <format dxfId="1435">
      <pivotArea dataOnly="0" labelOnly="1" fieldPosition="0">
        <references count="1">
          <reference field="1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34">
      <pivotArea dataOnly="0" labelOnly="1" fieldPosition="0">
        <references count="1">
          <reference field="14" count="7">
            <x v="50"/>
            <x v="51"/>
            <x v="52"/>
            <x v="53"/>
            <x v="54"/>
            <x v="55"/>
            <x v="56"/>
          </reference>
        </references>
      </pivotArea>
    </format>
    <format dxfId="1433">
      <pivotArea dataOnly="0" labelOnly="1" grandRow="1" outline="0" fieldPosition="0"/>
    </format>
    <format dxfId="1432">
      <pivotArea outline="0" collapsedLevelsAreSubtotals="1" fieldPosition="0"/>
    </format>
    <format dxfId="1431">
      <pivotArea dataOnly="0" labelOnly="1" outline="0" axis="axisValues" fieldPosition="0"/>
    </format>
    <format dxfId="1430">
      <pivotArea dataOnly="0" labelOnly="1" outline="0" axis="axisValues" fieldPosition="0"/>
    </format>
    <format dxfId="1429">
      <pivotArea collapsedLevelsAreSubtotals="1" fieldPosition="0">
        <references count="1">
          <reference field="14" count="1">
            <x v="17"/>
          </reference>
        </references>
      </pivotArea>
    </format>
    <format dxfId="1428">
      <pivotArea dataOnly="0" labelOnly="1" fieldPosition="0">
        <references count="1">
          <reference field="14" count="1">
            <x v="17"/>
          </reference>
        </references>
      </pivotArea>
    </format>
    <format dxfId="1427">
      <pivotArea field="14" type="button" dataOnly="0" labelOnly="1" outline="0" axis="axisRow" fieldPosition="0"/>
    </format>
    <format dxfId="1426">
      <pivotArea dataOnly="0" labelOnly="1" fieldPosition="0">
        <references count="1">
          <reference field="1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25">
      <pivotArea dataOnly="0" labelOnly="1" fieldPosition="0">
        <references count="1">
          <reference field="14" count="46">
            <x v="50"/>
            <x v="51"/>
            <x v="52"/>
            <x v="53"/>
            <x v="54"/>
            <x v="55"/>
            <x v="56"/>
            <x v="57"/>
            <x v="58"/>
            <x v="59"/>
            <x v="60"/>
            <x v="61"/>
            <x v="62"/>
            <x v="63"/>
            <x v="64"/>
            <x v="65"/>
            <x v="66"/>
            <x v="67"/>
            <x v="68"/>
            <x v="69"/>
            <x v="70"/>
            <x v="71"/>
            <x v="72"/>
            <x v="73"/>
            <x v="74"/>
            <x v="75"/>
            <x v="76"/>
            <x v="77"/>
            <x v="78"/>
            <x v="79"/>
            <x v="80"/>
            <x v="81"/>
            <x v="82"/>
            <x v="83"/>
            <x v="84"/>
            <x v="85"/>
            <x v="86"/>
            <x v="87"/>
            <x v="88"/>
            <x v="89"/>
            <x v="90"/>
            <x v="91"/>
            <x v="92"/>
            <x v="93"/>
            <x v="94"/>
            <x v="95"/>
          </reference>
        </references>
      </pivotArea>
    </format>
    <format dxfId="1424">
      <pivotArea dataOnly="0" labelOnly="1" grandRow="1" outline="0" fieldPosition="0"/>
    </format>
    <format dxfId="1423">
      <pivotArea field="14" type="button" dataOnly="0" labelOnly="1" outline="0" axis="axisRow" fieldPosition="0"/>
    </format>
    <format dxfId="1422">
      <pivotArea dataOnly="0" labelOnly="1" fieldPosition="0">
        <references count="1">
          <reference field="1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21">
      <pivotArea dataOnly="0" labelOnly="1" fieldPosition="0">
        <references count="1">
          <reference field="14" count="46">
            <x v="50"/>
            <x v="51"/>
            <x v="52"/>
            <x v="53"/>
            <x v="54"/>
            <x v="55"/>
            <x v="56"/>
            <x v="57"/>
            <x v="58"/>
            <x v="59"/>
            <x v="60"/>
            <x v="61"/>
            <x v="62"/>
            <x v="63"/>
            <x v="64"/>
            <x v="65"/>
            <x v="66"/>
            <x v="67"/>
            <x v="68"/>
            <x v="69"/>
            <x v="70"/>
            <x v="71"/>
            <x v="72"/>
            <x v="73"/>
            <x v="74"/>
            <x v="75"/>
            <x v="76"/>
            <x v="77"/>
            <x v="78"/>
            <x v="79"/>
            <x v="80"/>
            <x v="81"/>
            <x v="82"/>
            <x v="83"/>
            <x v="84"/>
            <x v="85"/>
            <x v="86"/>
            <x v="87"/>
            <x v="88"/>
            <x v="89"/>
            <x v="90"/>
            <x v="91"/>
            <x v="92"/>
            <x v="93"/>
            <x v="94"/>
            <x v="95"/>
          </reference>
        </references>
      </pivotArea>
    </format>
    <format dxfId="1420">
      <pivotArea dataOnly="0" labelOnly="1" grandRow="1" outline="0" fieldPosition="0"/>
    </format>
    <format dxfId="1419">
      <pivotArea outline="0" collapsedLevelsAreSubtotals="1" fieldPosition="0"/>
    </format>
    <format dxfId="1418">
      <pivotArea dataOnly="0" labelOnly="1" outline="0" axis="axisValues" fieldPosition="0"/>
    </format>
    <format dxfId="1417">
      <pivotArea dataOnly="0" labelOnly="1" outline="0" axis="axisValues" fieldPosition="0"/>
    </format>
    <format dxfId="1416">
      <pivotArea outline="0" collapsedLevelsAreSubtotals="1" fieldPosition="0"/>
    </format>
    <format dxfId="1415">
      <pivotArea dataOnly="0" labelOnly="1" outline="0" axis="axisValues" fieldPosition="0"/>
    </format>
    <format dxfId="1414">
      <pivotArea dataOnly="0" labelOnly="1" outline="0" axis="axisValues" fieldPosition="0"/>
    </format>
    <format dxfId="1413">
      <pivotArea field="14" type="button" dataOnly="0" labelOnly="1" outline="0" axis="axisRow" fieldPosition="0"/>
    </format>
    <format dxfId="1412">
      <pivotArea dataOnly="0" labelOnly="1" outline="0" axis="axisValues" fieldPosition="0"/>
    </format>
    <format dxfId="1411">
      <pivotArea dataOnly="0" labelOnly="1" outline="0" axis="axisValues" fieldPosition="0"/>
    </format>
    <format dxfId="1410">
      <pivotArea dataOnly="0" labelOnly="1" grandRow="1" outline="0" fieldPosition="0"/>
    </format>
    <format dxfId="1409">
      <pivotArea grandRow="1" outline="0" collapsedLevelsAreSubtotals="1" fieldPosition="0"/>
    </format>
    <format dxfId="1408">
      <pivotArea field="16" type="button" dataOnly="0" labelOnly="1" outline="0"/>
    </format>
    <format dxfId="1407">
      <pivotArea dataOnly="0" labelOnly="1" outline="0" fieldPosition="0">
        <references count="1">
          <reference field="4294967294" count="1">
            <x v="0"/>
          </reference>
        </references>
      </pivotArea>
    </format>
    <format dxfId="1406">
      <pivotArea dataOnly="0" labelOnly="1" outline="0" fieldPosition="0">
        <references count="1">
          <reference field="4294967294" count="3">
            <x v="1"/>
            <x v="2"/>
            <x v="3"/>
          </reference>
        </references>
      </pivotArea>
    </format>
    <format dxfId="1405">
      <pivotArea field="14" type="button" dataOnly="0" labelOnly="1" outline="0" axis="axisRow" fieldPosition="0"/>
    </format>
    <format dxfId="1404">
      <pivotArea dataOnly="0" labelOnly="1" fieldPosition="0">
        <references count="1">
          <reference field="1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03">
      <pivotArea dataOnly="0" labelOnly="1" fieldPosition="0">
        <references count="1">
          <reference field="14" count="47">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reference>
        </references>
      </pivotArea>
    </format>
    <format dxfId="1402">
      <pivotArea dataOnly="0" labelOnly="1" grandRow="1" outline="0" fieldPosition="0"/>
    </format>
    <format dxfId="1401">
      <pivotArea dataOnly="0" labelOnly="1" fieldPosition="0">
        <references count="1">
          <reference field="14" count="1">
            <x v="9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8"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rowHeaderCaption="Distribución por área">
  <location ref="X34:AC49" firstHeaderRow="1" firstDataRow="2" firstDataCol="1" rowPageCount="1" colPageCount="1"/>
  <pivotFields count="20">
    <pivotField axis="axisRow" showAll="0">
      <items count="14">
        <item x="5"/>
        <item x="8"/>
        <item x="1"/>
        <item x="3"/>
        <item x="2"/>
        <item x="10"/>
        <item x="6"/>
        <item x="9"/>
        <item x="7"/>
        <item x="0"/>
        <item x="4"/>
        <item x="11"/>
        <item x="12"/>
        <item t="default"/>
      </items>
    </pivotField>
    <pivotField showAll="0" defaultSubtotal="0"/>
    <pivotField showAll="0" defaultSubtotal="0"/>
    <pivotField showAll="0" defaultSubtotal="0"/>
    <pivotField showAll="0" defaultSubtotal="0"/>
    <pivotField showAll="0" defaultSubtotal="0"/>
    <pivotField showAll="0" defaultSubtotal="0"/>
    <pivotField axis="axisPage" dataField="1" numFmtId="44" multipleItemSelectionAllowed="1" showAll="0" defaultSubtotal="0">
      <items count="63">
        <item x="0"/>
        <item x="31"/>
        <item m="1" x="59"/>
        <item x="2"/>
        <item x="29"/>
        <item m="1" x="61"/>
        <item x="28"/>
        <item x="23"/>
        <item x="18"/>
        <item m="1" x="55"/>
        <item x="26"/>
        <item x="5"/>
        <item x="35"/>
        <item x="21"/>
        <item x="16"/>
        <item x="38"/>
        <item x="51"/>
        <item x="43"/>
        <item x="15"/>
        <item x="42"/>
        <item x="14"/>
        <item x="45"/>
        <item x="19"/>
        <item m="1" x="54"/>
        <item x="20"/>
        <item x="7"/>
        <item x="30"/>
        <item x="22"/>
        <item m="1" x="62"/>
        <item x="17"/>
        <item x="49"/>
        <item x="40"/>
        <item x="1"/>
        <item x="10"/>
        <item x="36"/>
        <item x="27"/>
        <item m="1" x="57"/>
        <item m="1" x="56"/>
        <item x="3"/>
        <item x="13"/>
        <item x="44"/>
        <item m="1" x="60"/>
        <item m="1" x="53"/>
        <item x="50"/>
        <item x="47"/>
        <item x="48"/>
        <item x="46"/>
        <item x="41"/>
        <item x="9"/>
        <item m="1" x="58"/>
        <item x="39"/>
        <item x="37"/>
        <item x="52"/>
        <item x="33"/>
        <item x="4"/>
        <item x="6"/>
        <item x="8"/>
        <item x="11"/>
        <item x="12"/>
        <item x="24"/>
        <item x="25"/>
        <item x="32"/>
        <item x="34"/>
      </items>
    </pivotField>
    <pivotField showAll="0" defaultSubtotal="0"/>
    <pivotField showAll="0" defaultSubtotal="0"/>
    <pivotField numFmtId="44" showAll="0" defaultSubtotal="0"/>
    <pivotField axis="axisCol" showAll="0" defaultSubtotal="0">
      <items count="6">
        <item h="1" m="1" x="5"/>
        <item h="1" x="4"/>
        <item x="2"/>
        <item x="1"/>
        <item x="0"/>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4">
    <i>
      <x/>
    </i>
    <i>
      <x v="1"/>
    </i>
    <i>
      <x v="2"/>
    </i>
    <i>
      <x v="3"/>
    </i>
    <i>
      <x v="4"/>
    </i>
    <i>
      <x v="5"/>
    </i>
    <i>
      <x v="6"/>
    </i>
    <i>
      <x v="7"/>
    </i>
    <i>
      <x v="8"/>
    </i>
    <i>
      <x v="9"/>
    </i>
    <i>
      <x v="10"/>
    </i>
    <i>
      <x v="11"/>
    </i>
    <i>
      <x v="12"/>
    </i>
    <i t="grand">
      <x/>
    </i>
  </rowItems>
  <colFields count="1">
    <field x="11"/>
  </colFields>
  <colItems count="5">
    <i>
      <x v="2"/>
    </i>
    <i>
      <x v="3"/>
    </i>
    <i>
      <x v="4"/>
    </i>
    <i>
      <x v="5"/>
    </i>
    <i t="grand">
      <x/>
    </i>
  </colItems>
  <pageFields count="1">
    <pageField fld="7" hier="-1"/>
  </pageFields>
  <dataFields count="1">
    <dataField name=" Escenario C" fld="7" baseField="0" baseItem="0"/>
  </dataFields>
  <formats count="59">
    <format dxfId="1519">
      <pivotArea dataOnly="0" labelOnly="1" grandRow="1" outline="0" fieldPosition="0"/>
    </format>
    <format dxfId="1518">
      <pivotArea outline="0" collapsedLevelsAreSubtotals="1" fieldPosition="0"/>
    </format>
    <format dxfId="1517">
      <pivotArea dataOnly="0" labelOnly="1" outline="0" axis="axisValues" fieldPosition="0"/>
    </format>
    <format dxfId="1516">
      <pivotArea dataOnly="0" labelOnly="1" outline="0" axis="axisValues" fieldPosition="0"/>
    </format>
    <format dxfId="1515">
      <pivotArea grandRow="1" outline="0" collapsedLevelsAreSubtotals="1" fieldPosition="0"/>
    </format>
    <format dxfId="1514">
      <pivotArea dataOnly="0" labelOnly="1" grandRow="1" outline="0" fieldPosition="0"/>
    </format>
    <format dxfId="1513">
      <pivotArea grandRow="1" outline="0" collapsedLevelsAreSubtotals="1" fieldPosition="0"/>
    </format>
    <format dxfId="1512">
      <pivotArea dataOnly="0" labelOnly="1" grandRow="1" outline="0" fieldPosition="0"/>
    </format>
    <format dxfId="1511">
      <pivotArea type="all" dataOnly="0" outline="0" fieldPosition="0"/>
    </format>
    <format dxfId="1510">
      <pivotArea outline="0" collapsedLevelsAreSubtotals="1" fieldPosition="0"/>
    </format>
    <format dxfId="1509">
      <pivotArea dataOnly="0" labelOnly="1" outline="0" axis="axisValues" fieldPosition="0"/>
    </format>
    <format dxfId="1508">
      <pivotArea dataOnly="0" labelOnly="1" grandRow="1" outline="0" fieldPosition="0"/>
    </format>
    <format dxfId="1507">
      <pivotArea dataOnly="0" labelOnly="1" outline="0" axis="axisValues" fieldPosition="0"/>
    </format>
    <format dxfId="1506">
      <pivotArea field="0" type="button" dataOnly="0" labelOnly="1" outline="0" axis="axisRow" fieldPosition="0"/>
    </format>
    <format dxfId="1505">
      <pivotArea dataOnly="0" labelOnly="1" grandRow="1" outline="0" fieldPosition="0"/>
    </format>
    <format dxfId="1504">
      <pivotArea field="0" type="button" dataOnly="0" labelOnly="1" outline="0" axis="axisRow" fieldPosition="0"/>
    </format>
    <format dxfId="1503">
      <pivotArea field="0" type="button" dataOnly="0" labelOnly="1" outline="0" axis="axisRow" fieldPosition="0"/>
    </format>
    <format dxfId="1502">
      <pivotArea dataOnly="0" labelOnly="1" grandRow="1" outline="0" fieldPosition="0"/>
    </format>
    <format dxfId="1501">
      <pivotArea field="0" type="button" dataOnly="0" labelOnly="1" outline="0" axis="axisRow" fieldPosition="0"/>
    </format>
    <format dxfId="1500">
      <pivotArea dataOnly="0" labelOnly="1" grandRow="1" outline="0" fieldPosition="0"/>
    </format>
    <format dxfId="1499">
      <pivotArea field="0" type="button" dataOnly="0" labelOnly="1" outline="0" axis="axisRow" fieldPosition="0"/>
    </format>
    <format dxfId="1498">
      <pivotArea dataOnly="0" labelOnly="1" grandRow="1" outline="0" fieldPosition="0"/>
    </format>
    <format dxfId="1497">
      <pivotArea field="0" type="button" dataOnly="0" labelOnly="1" outline="0" axis="axisRow" fieldPosition="0"/>
    </format>
    <format dxfId="1496">
      <pivotArea dataOnly="0" labelOnly="1" outline="0" axis="axisValues" fieldPosition="0"/>
    </format>
    <format dxfId="1495">
      <pivotArea dataOnly="0" labelOnly="1" outline="0" axis="axisValues" fieldPosition="0"/>
    </format>
    <format dxfId="1494">
      <pivotArea dataOnly="0" labelOnly="1" grandRow="1" outline="0" fieldPosition="0"/>
    </format>
    <format dxfId="1493">
      <pivotArea grandRow="1" outline="0" collapsedLevelsAreSubtotals="1" fieldPosition="0"/>
    </format>
    <format dxfId="1492">
      <pivotArea dataOnly="0" labelOnly="1" grandRow="1" outline="0" fieldPosition="0"/>
    </format>
    <format dxfId="1491">
      <pivotArea grandRow="1" outline="0" collapsedLevelsAreSubtotals="1" fieldPosition="0"/>
    </format>
    <format dxfId="1490">
      <pivotArea dataOnly="0" labelOnly="1" grandRow="1" outline="0" fieldPosition="0"/>
    </format>
    <format dxfId="1489">
      <pivotArea grandRow="1" outline="0" collapsedLevelsAreSubtotals="1" fieldPosition="0"/>
    </format>
    <format dxfId="1488">
      <pivotArea dataOnly="0" labelOnly="1" grandRow="1" outline="0" fieldPosition="0"/>
    </format>
    <format dxfId="1487">
      <pivotArea field="0" type="button" dataOnly="0" labelOnly="1" outline="0" axis="axisRow" fieldPosition="0"/>
    </format>
    <format dxfId="1486">
      <pivotArea dataOnly="0" labelOnly="1" fieldPosition="0">
        <references count="1">
          <reference field="0" count="0"/>
        </references>
      </pivotArea>
    </format>
    <format dxfId="1485">
      <pivotArea dataOnly="0" labelOnly="1" grandRow="1" outline="0" fieldPosition="0"/>
    </format>
    <format dxfId="1484">
      <pivotArea field="0" type="button" dataOnly="0" labelOnly="1" outline="0" axis="axisRow" fieldPosition="0"/>
    </format>
    <format dxfId="1483">
      <pivotArea dataOnly="0" labelOnly="1" fieldPosition="0">
        <references count="1">
          <reference field="0" count="0"/>
        </references>
      </pivotArea>
    </format>
    <format dxfId="1482">
      <pivotArea dataOnly="0" labelOnly="1" grandRow="1" outline="0" fieldPosition="0"/>
    </format>
    <format dxfId="1481">
      <pivotArea dataOnly="0" labelOnly="1" outline="0" fieldPosition="0">
        <references count="1">
          <reference field="4294967294" count="1">
            <x v="0"/>
          </reference>
        </references>
      </pivotArea>
    </format>
    <format dxfId="1480">
      <pivotArea field="0" type="button" dataOnly="0" labelOnly="1" outline="0" axis="axisRow" fieldPosition="0"/>
    </format>
    <format dxfId="1479">
      <pivotArea dataOnly="0" labelOnly="1" fieldPosition="0">
        <references count="1">
          <reference field="0" count="0"/>
        </references>
      </pivotArea>
    </format>
    <format dxfId="1478">
      <pivotArea dataOnly="0" labelOnly="1" grandRow="1" outline="0" fieldPosition="0"/>
    </format>
    <format dxfId="1477">
      <pivotArea field="0" type="button" dataOnly="0" labelOnly="1" outline="0" axis="axisRow" fieldPosition="0"/>
    </format>
    <format dxfId="1476">
      <pivotArea dataOnly="0" labelOnly="1" fieldPosition="0">
        <references count="1">
          <reference field="0" count="0"/>
        </references>
      </pivotArea>
    </format>
    <format dxfId="1475">
      <pivotArea dataOnly="0" labelOnly="1" grandRow="1" outline="0" fieldPosition="0"/>
    </format>
    <format dxfId="1474">
      <pivotArea field="0" type="button" dataOnly="0" labelOnly="1" outline="0" axis="axisRow" fieldPosition="0"/>
    </format>
    <format dxfId="1473">
      <pivotArea dataOnly="0" labelOnly="1" fieldPosition="0">
        <references count="1">
          <reference field="0" count="0"/>
        </references>
      </pivotArea>
    </format>
    <format dxfId="1472">
      <pivotArea dataOnly="0" labelOnly="1" grandRow="1" outline="0" fieldPosition="0"/>
    </format>
    <format dxfId="1471">
      <pivotArea dataOnly="0" labelOnly="1" fieldPosition="0">
        <references count="1">
          <reference field="0" count="1">
            <x v="11"/>
          </reference>
        </references>
      </pivotArea>
    </format>
    <format dxfId="1470">
      <pivotArea dataOnly="0" labelOnly="1" fieldPosition="0">
        <references count="1">
          <reference field="0" count="1">
            <x v="11"/>
          </reference>
        </references>
      </pivotArea>
    </format>
    <format dxfId="1469">
      <pivotArea outline="0" collapsedLevelsAreSubtotals="1" fieldPosition="0"/>
    </format>
    <format dxfId="1468">
      <pivotArea dataOnly="0" labelOnly="1" fieldPosition="0">
        <references count="1">
          <reference field="11" count="0"/>
        </references>
      </pivotArea>
    </format>
    <format dxfId="1467">
      <pivotArea dataOnly="0" labelOnly="1" grandCol="1" outline="0" fieldPosition="0"/>
    </format>
    <format dxfId="1466">
      <pivotArea outline="0" collapsedLevelsAreSubtotals="1" fieldPosition="0"/>
    </format>
    <format dxfId="1465">
      <pivotArea dataOnly="0" labelOnly="1" fieldPosition="0">
        <references count="1">
          <reference field="11" count="0"/>
        </references>
      </pivotArea>
    </format>
    <format dxfId="1464">
      <pivotArea dataOnly="0" labelOnly="1" grandCol="1" outline="0" fieldPosition="0"/>
    </format>
    <format dxfId="1463">
      <pivotArea dataOnly="0" labelOnly="1" fieldPosition="0">
        <references count="1">
          <reference field="11" count="0"/>
        </references>
      </pivotArea>
    </format>
    <format dxfId="1462">
      <pivotArea dataOnly="0" labelOnly="1" grandCol="1" outline="0" fieldPosition="0"/>
    </format>
    <format dxfId="1461">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9"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rowHeaderCaption="Distribución por área">
  <location ref="N78:O130" firstHeaderRow="1" firstDataRow="1" firstDataCol="1"/>
  <pivotFields count="20">
    <pivotField axis="axisRow" showAll="0">
      <items count="14">
        <item x="4"/>
        <item x="7"/>
        <item x="0"/>
        <item x="2"/>
        <item x="1"/>
        <item x="9"/>
        <item x="5"/>
        <item x="8"/>
        <item x="6"/>
        <item x="11"/>
        <item x="3"/>
        <item x="10"/>
        <item x="12"/>
        <item t="default"/>
      </items>
    </pivotField>
    <pivotField showAll="0" defaultSubtotal="0"/>
    <pivotField axis="axisRow" showAll="0" defaultSubtotal="0">
      <items count="37">
        <item x="9"/>
        <item x="30"/>
        <item x="8"/>
        <item x="20"/>
        <item x="14"/>
        <item x="7"/>
        <item x="35"/>
        <item x="23"/>
        <item x="31"/>
        <item x="16"/>
        <item x="15"/>
        <item x="26"/>
        <item x="12"/>
        <item x="27"/>
        <item x="1"/>
        <item x="4"/>
        <item x="2"/>
        <item x="5"/>
        <item x="13"/>
        <item x="29"/>
        <item x="19"/>
        <item x="25"/>
        <item x="21"/>
        <item x="28"/>
        <item x="18"/>
        <item x="3"/>
        <item x="22"/>
        <item x="24"/>
        <item x="6"/>
        <item x="0"/>
        <item x="11"/>
        <item x="17"/>
        <item x="10"/>
        <item x="32"/>
        <item x="33"/>
        <item x="34"/>
        <item x="36"/>
      </items>
    </pivotField>
    <pivotField showAll="0" defaultSubtotal="0"/>
    <pivotField showAll="0" defaultSubtotal="0"/>
    <pivotField showAll="0" defaultSubtotal="0"/>
    <pivotField showAll="0" defaultSubtotal="0"/>
    <pivotField dataField="1" numFmtId="44" showAll="0" defaultSubtotal="0"/>
    <pivotField showAll="0" defaultSubtotal="0"/>
    <pivotField showAll="0" defaultSubtotal="0"/>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2">
    <field x="0"/>
    <field x="2"/>
  </rowFields>
  <rowItems count="52">
    <i>
      <x/>
    </i>
    <i r="1">
      <x v="2"/>
    </i>
    <i r="1">
      <x v="5"/>
    </i>
    <i r="1">
      <x v="11"/>
    </i>
    <i r="1">
      <x v="12"/>
    </i>
    <i r="1">
      <x v="13"/>
    </i>
    <i r="1">
      <x v="18"/>
    </i>
    <i r="1">
      <x v="19"/>
    </i>
    <i r="1">
      <x v="23"/>
    </i>
    <i r="1">
      <x v="28"/>
    </i>
    <i r="1">
      <x v="30"/>
    </i>
    <i r="1">
      <x v="32"/>
    </i>
    <i r="1">
      <x v="33"/>
    </i>
    <i r="1">
      <x v="35"/>
    </i>
    <i>
      <x v="1"/>
    </i>
    <i r="1">
      <x v="5"/>
    </i>
    <i r="1">
      <x v="7"/>
    </i>
    <i r="1">
      <x v="22"/>
    </i>
    <i r="1">
      <x v="26"/>
    </i>
    <i>
      <x v="2"/>
    </i>
    <i r="1">
      <x v="14"/>
    </i>
    <i r="1">
      <x v="29"/>
    </i>
    <i>
      <x v="3"/>
    </i>
    <i r="1">
      <x v="15"/>
    </i>
    <i>
      <x v="4"/>
    </i>
    <i r="1">
      <x/>
    </i>
    <i r="1">
      <x v="16"/>
    </i>
    <i r="1">
      <x v="25"/>
    </i>
    <i>
      <x v="5"/>
    </i>
    <i r="1">
      <x v="21"/>
    </i>
    <i r="1">
      <x v="27"/>
    </i>
    <i>
      <x v="6"/>
    </i>
    <i r="1">
      <x v="4"/>
    </i>
    <i r="1">
      <x v="9"/>
    </i>
    <i r="1">
      <x v="10"/>
    </i>
    <i>
      <x v="7"/>
    </i>
    <i r="1">
      <x v="3"/>
    </i>
    <i>
      <x v="8"/>
    </i>
    <i r="1">
      <x v="20"/>
    </i>
    <i r="1">
      <x v="24"/>
    </i>
    <i r="1">
      <x v="31"/>
    </i>
    <i>
      <x v="9"/>
    </i>
    <i r="1">
      <x v="6"/>
    </i>
    <i>
      <x v="10"/>
    </i>
    <i r="1">
      <x v="1"/>
    </i>
    <i r="1">
      <x v="8"/>
    </i>
    <i r="1">
      <x v="17"/>
    </i>
    <i>
      <x v="11"/>
    </i>
    <i r="1">
      <x v="34"/>
    </i>
    <i>
      <x v="12"/>
    </i>
    <i r="1">
      <x v="36"/>
    </i>
    <i t="grand">
      <x/>
    </i>
  </rowItems>
  <colItems count="1">
    <i/>
  </colItems>
  <dataFields count="1">
    <dataField name=" Escenario C" fld="7" baseField="0" baseItem="0" numFmtId="44"/>
  </dataFields>
  <formats count="43">
    <format dxfId="1562">
      <pivotArea dataOnly="0" labelOnly="1" grandRow="1" outline="0" fieldPosition="0"/>
    </format>
    <format dxfId="1561">
      <pivotArea outline="0" collapsedLevelsAreSubtotals="1" fieldPosition="0"/>
    </format>
    <format dxfId="1560">
      <pivotArea dataOnly="0" labelOnly="1" outline="0" axis="axisValues" fieldPosition="0"/>
    </format>
    <format dxfId="1559">
      <pivotArea dataOnly="0" labelOnly="1" outline="0" axis="axisValues" fieldPosition="0"/>
    </format>
    <format dxfId="1558">
      <pivotArea grandRow="1" outline="0" collapsedLevelsAreSubtotals="1" fieldPosition="0"/>
    </format>
    <format dxfId="1557">
      <pivotArea dataOnly="0" labelOnly="1" grandRow="1" outline="0" fieldPosition="0"/>
    </format>
    <format dxfId="1556">
      <pivotArea grandRow="1" outline="0" collapsedLevelsAreSubtotals="1" fieldPosition="0"/>
    </format>
    <format dxfId="1555">
      <pivotArea dataOnly="0" labelOnly="1" grandRow="1" outline="0" fieldPosition="0"/>
    </format>
    <format dxfId="1554">
      <pivotArea type="all" dataOnly="0" outline="0" fieldPosition="0"/>
    </format>
    <format dxfId="1553">
      <pivotArea outline="0" collapsedLevelsAreSubtotals="1" fieldPosition="0"/>
    </format>
    <format dxfId="1552">
      <pivotArea dataOnly="0" labelOnly="1" outline="0" axis="axisValues" fieldPosition="0"/>
    </format>
    <format dxfId="1551">
      <pivotArea dataOnly="0" labelOnly="1" grandRow="1" outline="0" fieldPosition="0"/>
    </format>
    <format dxfId="1550">
      <pivotArea dataOnly="0" labelOnly="1" outline="0" axis="axisValues" fieldPosition="0"/>
    </format>
    <format dxfId="1549">
      <pivotArea field="0" type="button" dataOnly="0" labelOnly="1" outline="0" axis="axisRow" fieldPosition="0"/>
    </format>
    <format dxfId="1548">
      <pivotArea dataOnly="0" labelOnly="1" grandRow="1" outline="0" fieldPosition="0"/>
    </format>
    <format dxfId="1547">
      <pivotArea field="0" type="button" dataOnly="0" labelOnly="1" outline="0" axis="axisRow" fieldPosition="0"/>
    </format>
    <format dxfId="1546">
      <pivotArea field="0" type="button" dataOnly="0" labelOnly="1" outline="0" axis="axisRow" fieldPosition="0"/>
    </format>
    <format dxfId="1545">
      <pivotArea dataOnly="0" labelOnly="1" grandRow="1" outline="0" fieldPosition="0"/>
    </format>
    <format dxfId="1544">
      <pivotArea field="0" type="button" dataOnly="0" labelOnly="1" outline="0" axis="axisRow" fieldPosition="0"/>
    </format>
    <format dxfId="1543">
      <pivotArea dataOnly="0" labelOnly="1" grandRow="1" outline="0" fieldPosition="0"/>
    </format>
    <format dxfId="1542">
      <pivotArea field="0" type="button" dataOnly="0" labelOnly="1" outline="0" axis="axisRow" fieldPosition="0"/>
    </format>
    <format dxfId="1541">
      <pivotArea dataOnly="0" labelOnly="1" grandRow="1" outline="0" fieldPosition="0"/>
    </format>
    <format dxfId="1540">
      <pivotArea field="0" type="button" dataOnly="0" labelOnly="1" outline="0" axis="axisRow" fieldPosition="0"/>
    </format>
    <format dxfId="1539">
      <pivotArea dataOnly="0" labelOnly="1" outline="0" axis="axisValues" fieldPosition="0"/>
    </format>
    <format dxfId="1538">
      <pivotArea dataOnly="0" labelOnly="1" outline="0" axis="axisValues" fieldPosition="0"/>
    </format>
    <format dxfId="1537">
      <pivotArea dataOnly="0" labelOnly="1" grandRow="1" outline="0" fieldPosition="0"/>
    </format>
    <format dxfId="1536">
      <pivotArea grandRow="1" outline="0" collapsedLevelsAreSubtotals="1" fieldPosition="0"/>
    </format>
    <format dxfId="1535">
      <pivotArea dataOnly="0" labelOnly="1" grandRow="1" outline="0" fieldPosition="0"/>
    </format>
    <format dxfId="1534">
      <pivotArea grandRow="1" outline="0" collapsedLevelsAreSubtotals="1" fieldPosition="0"/>
    </format>
    <format dxfId="1533">
      <pivotArea dataOnly="0" labelOnly="1" grandRow="1" outline="0" fieldPosition="0"/>
    </format>
    <format dxfId="1532">
      <pivotArea grandRow="1" outline="0" collapsedLevelsAreSubtotals="1" fieldPosition="0"/>
    </format>
    <format dxfId="1531">
      <pivotArea dataOnly="0" labelOnly="1" grandRow="1" outline="0" fieldPosition="0"/>
    </format>
    <format dxfId="1530">
      <pivotArea field="0" type="button" dataOnly="0" labelOnly="1" outline="0" axis="axisRow" fieldPosition="0"/>
    </format>
    <format dxfId="1529">
      <pivotArea dataOnly="0" labelOnly="1" fieldPosition="0">
        <references count="1">
          <reference field="0" count="0"/>
        </references>
      </pivotArea>
    </format>
    <format dxfId="1528">
      <pivotArea dataOnly="0" labelOnly="1" grandRow="1" outline="0" fieldPosition="0"/>
    </format>
    <format dxfId="1527">
      <pivotArea field="0" type="button" dataOnly="0" labelOnly="1" outline="0" axis="axisRow" fieldPosition="0"/>
    </format>
    <format dxfId="1526">
      <pivotArea dataOnly="0" labelOnly="1" fieldPosition="0">
        <references count="1">
          <reference field="0" count="0"/>
        </references>
      </pivotArea>
    </format>
    <format dxfId="1525">
      <pivotArea dataOnly="0" labelOnly="1" grandRow="1" outline="0" fieldPosition="0"/>
    </format>
    <format dxfId="1524">
      <pivotArea outline="0" collapsedLevelsAreSubtotals="1" fieldPosition="0"/>
    </format>
    <format dxfId="1523">
      <pivotArea dataOnly="0" labelOnly="1" outline="0" axis="axisValues" fieldPosition="0"/>
    </format>
    <format dxfId="1522">
      <pivotArea dataOnly="0" labelOnly="1" outline="0" axis="axisValues" fieldPosition="0"/>
    </format>
    <format dxfId="1521">
      <pivotArea dataOnly="0" labelOnly="1" outline="0" fieldPosition="0">
        <references count="1">
          <reference field="4294967294" count="1">
            <x v="0"/>
          </reference>
        </references>
      </pivotArea>
    </format>
    <format dxfId="1520">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9" name="Tabla9" displayName="Tabla9" ref="K2:L47" totalsRowShown="0" headerRowDxfId="1926" headerRowBorderDxfId="1925" tableBorderDxfId="1924">
  <autoFilter ref="K2:L47"/>
  <tableColumns count="2">
    <tableColumn id="1" name="Áreas / Procesos" dataDxfId="1923"/>
    <tableColumn id="2" name="Siglas" dataDxfId="1922"/>
  </tableColumns>
  <tableStyleInfo name="TableStyleMedium9" showFirstColumn="0" showLastColumn="0" showRowStripes="1" showColumnStripes="0"/>
</table>
</file>

<file path=xl/tables/table10.xml><?xml version="1.0" encoding="utf-8"?>
<table xmlns="http://schemas.openxmlformats.org/spreadsheetml/2006/main" id="4" name="Tabla35" displayName="Tabla35" ref="L7:Q11" totalsRowShown="0">
  <autoFilter ref="L7:Q11"/>
  <tableColumns count="6">
    <tableColumn id="1" name="Riesgo_de_cumplimiento"/>
    <tableColumn id="2" name="Riesgo_Economico"/>
    <tableColumn id="3" name="Riesgo_Financiero"/>
    <tableColumn id="4" name="Riesgo_Operacional"/>
    <tableColumn id="5" name="Riesgo_Regulatoria"/>
    <tableColumn id="6" name="Riesgos_Tecnologicos"/>
  </tableColumns>
  <tableStyleInfo name="TableStyleMedium2" showFirstColumn="0" showLastColumn="0" showRowStripes="1" showColumnStripes="0"/>
</table>
</file>

<file path=xl/tables/table2.xml><?xml version="1.0" encoding="utf-8"?>
<table xmlns="http://schemas.openxmlformats.org/spreadsheetml/2006/main" id="5" name="Tabla6" displayName="Tabla6" ref="A1:P5" totalsRowShown="0">
  <autoFilter ref="A1:P5"/>
  <tableColumns count="16">
    <tableColumn id="1" name="No"/>
    <tableColumn id="2" name="Código"/>
    <tableColumn id="3" name="Productos "/>
    <tableColumn id="4" name="Actividades Programables Presupuestables"/>
    <tableColumn id="5" name="Presupuesto"/>
    <tableColumn id="6" name="Código de actividad"/>
    <tableColumn id="7" name="T1"/>
    <tableColumn id="8" name="T2"/>
    <tableColumn id="9" name="T3"/>
    <tableColumn id="10" name="T4"/>
    <tableColumn id="11" name="Total de Acciones "/>
    <tableColumn id="12" name="Medio de Verificación 1"/>
    <tableColumn id="13" name="Medio de Verificación 2"/>
    <tableColumn id="14" name="Medio de Verificación 3"/>
    <tableColumn id="15" name="Responsable "/>
    <tableColumn id="16" name="Departamento"/>
  </tableColumns>
  <tableStyleInfo name="TableStyleMedium9" showFirstColumn="0" showLastColumn="0" showRowStripes="1" showColumnStripes="0"/>
</table>
</file>

<file path=xl/tables/table3.xml><?xml version="1.0" encoding="utf-8"?>
<table xmlns="http://schemas.openxmlformats.org/spreadsheetml/2006/main" id="1" name="Tabla32" displayName="Tabla32" ref="B5:N95" totalsRowShown="0" headerRowDxfId="1831" dataDxfId="1830">
  <autoFilter ref="B5:N95"/>
  <tableColumns count="13">
    <tableColumn id="20" name="Línea" dataDxfId="1829" totalsRowDxfId="1828">
      <calculatedColumnFormula>RIGHT(Tabla32[[#This Row],[Línea2]],1)</calculatedColumnFormula>
    </tableColumn>
    <tableColumn id="32" name="Resultado Esperado" dataDxfId="1827" totalsRowDxfId="1826"/>
    <tableColumn id="13" name="Objetivo" dataDxfId="1825" totalsRowDxfId="1824">
      <calculatedColumnFormula>RIGHT(Tabla32[[#This Row],[Código objetivo objetivo]],1)</calculatedColumnFormula>
    </tableColumn>
    <tableColumn id="17" name="Producto3" dataDxfId="1823" totalsRowDxfId="1822"/>
    <tableColumn id="18" name="Área" dataDxfId="1821" totalsRowDxfId="1820"/>
    <tableColumn id="33" name="CODG" dataDxfId="1819" totalsRowDxfId="1818">
      <calculatedColumnFormula>CONCATENATE(Tabla32[[#This Row],[Área]],".",Tabla32[[#This Row],[Línea]],".",Tabla32[[#This Row],[Resultado Esperado]],".",Tabla32[[#This Row],[Objetivo]],".",Tabla32[[#This Row],[Producto3]])</calculatedColumnFormula>
    </tableColumn>
    <tableColumn id="1" name="Línea estratégica" dataDxfId="1817" totalsRowDxfId="1816"/>
    <tableColumn id="2" name="Línea2" dataDxfId="1815" totalsRowDxfId="1814">
      <calculatedColumnFormula>LEFT(Tabla32[[#This Row],[Línea estratégica]],4)</calculatedColumnFormula>
    </tableColumn>
    <tableColumn id="35" name="Código objetivo objetivo" dataDxfId="1813" totalsRowDxfId="1812">
      <calculatedColumnFormula>LEFT(Tabla32[[#This Row],[Objetivo2]],6)</calculatedColumnFormula>
    </tableColumn>
    <tableColumn id="15" name="Objetivo2" dataDxfId="1811" totalsRowDxfId="1810"/>
    <tableColumn id="14" name="Resultado Esperado2" dataDxfId="1809" totalsRowDxfId="1808"/>
    <tableColumn id="3" name="Productos" dataDxfId="1807" totalsRowDxfId="1806"/>
    <tableColumn id="8" name="CODG2" dataDxfId="1805" totalsRowDxfId="1804">
      <calculatedColumnFormula>CONCATENATE(Tabla32[[#This Row],[Área]],".",Tabla32[[#This Row],[Línea]],".",Tabla32[[#This Row],[Resultado Esperado]],".",Tabla32[[#This Row],[Objetivo]],".",Tabla32[[#This Row],[Producto3]])</calculatedColumnFormula>
    </tableColumn>
  </tableColumns>
  <tableStyleInfo name="TableStyleLight16" showFirstColumn="0" showLastColumn="0" showRowStripes="1" showColumnStripes="0"/>
</table>
</file>

<file path=xl/tables/table4.xml><?xml version="1.0" encoding="utf-8"?>
<table xmlns="http://schemas.openxmlformats.org/spreadsheetml/2006/main" id="3" name="Tabla3" displayName="Tabla3" ref="B5:Y99" totalsRowShown="0" headerRowDxfId="1803" dataDxfId="1802">
  <autoFilter ref="B5:Y99">
    <filterColumn colId="4">
      <filters>
        <filter val="DPD"/>
      </filters>
    </filterColumn>
  </autoFilter>
  <tableColumns count="24">
    <tableColumn id="20" name="Línea" dataDxfId="1801" totalsRowDxfId="1800">
      <calculatedColumnFormula>RIGHT(Tabla3[[#This Row],[Línea2]],1)</calculatedColumnFormula>
    </tableColumn>
    <tableColumn id="32" name="Resultado Esperado" dataDxfId="1799" totalsRowDxfId="1798"/>
    <tableColumn id="13" name="Objetivo" dataDxfId="1797" totalsRowDxfId="1796">
      <calculatedColumnFormula>RIGHT(Tabla3[[#This Row],[Código objetivo objetivo]],1)</calculatedColumnFormula>
    </tableColumn>
    <tableColumn id="17" name="Producto3" dataDxfId="1795" totalsRowDxfId="1794"/>
    <tableColumn id="18" name="Área" dataDxfId="1793" totalsRowDxfId="1792"/>
    <tableColumn id="33" name="CODG" dataDxfId="1791" totalsRowDxfId="1790">
      <calculatedColumnFormula>CONCATENATE(Tabla3[[#This Row],[Área]],".",Tabla3[[#This Row],[Línea]],".",Tabla3[[#This Row],[Resultado Esperado]],".",Tabla3[[#This Row],[Objetivo]],".",Tabla3[[#This Row],[Producto3]])</calculatedColumnFormula>
    </tableColumn>
    <tableColumn id="1" name="Línea estratégica" dataDxfId="1789" totalsRowDxfId="1788"/>
    <tableColumn id="2" name="Línea2" dataDxfId="1787" totalsRowDxfId="1786">
      <calculatedColumnFormula>LEFT(Tabla3[[#This Row],[Línea estratégica]],4)</calculatedColumnFormula>
    </tableColumn>
    <tableColumn id="35" name="Código objetivo objetivo" dataDxfId="1785" totalsRowDxfId="1784">
      <calculatedColumnFormula>LEFT(Tabla3[[#This Row],[Objetivo2]],6)</calculatedColumnFormula>
    </tableColumn>
    <tableColumn id="15" name="Objetivo2" dataDxfId="1783" totalsRowDxfId="1782"/>
    <tableColumn id="14" name="Resultado Esperado2" dataDxfId="1781" totalsRowDxfId="1780"/>
    <tableColumn id="3" name="Productos" dataDxfId="1779" totalsRowDxfId="1778"/>
    <tableColumn id="8" name="CODG2" dataDxfId="1777" totalsRowDxfId="1776">
      <calculatedColumnFormula>CONCATENATE(Tabla3[[#This Row],[Área]],".",Tabla3[[#This Row],[Línea]],".",Tabla3[[#This Row],[Resultado Esperado]],".",Tabla3[[#This Row],[Objetivo]],".",Tabla3[[#This Row],[Producto3]])</calculatedColumnFormula>
    </tableColumn>
    <tableColumn id="4" name="Indicador" dataDxfId="1775" totalsRowDxfId="1774"/>
    <tableColumn id="37" name="Periocidad" dataDxfId="1773" totalsRowDxfId="1772"/>
    <tableColumn id="5" name="Unidad de medida" dataDxfId="1771" totalsRowDxfId="1770"/>
    <tableColumn id="22" name="Línea Base" dataDxfId="1769" totalsRowDxfId="1768"/>
    <tableColumn id="6" name="Meta" dataDxfId="1767" totalsRowDxfId="1766"/>
    <tableColumn id="19" name="T1" dataDxfId="1765" totalsRowDxfId="1764"/>
    <tableColumn id="7" name="T2" dataDxfId="1763" totalsRowDxfId="1762"/>
    <tableColumn id="25" name="T3" dataDxfId="1761" totalsRowDxfId="1760"/>
    <tableColumn id="26" name="T4" dataDxfId="1759" totalsRowDxfId="1758"/>
    <tableColumn id="34" name="Riesgo" dataDxfId="1757" totalsRowDxfId="1756"/>
    <tableColumn id="11" name="Supuestos" dataDxfId="1755" totalsRowDxfId="1754"/>
  </tableColumns>
  <tableStyleInfo name="TableStyleLight16" showFirstColumn="0" showLastColumn="0" showRowStripes="1" showColumnStripes="0"/>
</table>
</file>

<file path=xl/tables/table5.xml><?xml version="1.0" encoding="utf-8"?>
<table xmlns="http://schemas.openxmlformats.org/spreadsheetml/2006/main" id="2" name="Tabla2" displayName="Tabla2" ref="B6:X224" totalsRowCount="1" headerRowDxfId="1752" dataDxfId="1751" totalsRowDxfId="1750">
  <autoFilter ref="B6:X223">
    <filterColumn colId="17">
      <filters>
        <filter val="DPD"/>
      </filters>
    </filterColumn>
    <filterColumn colId="18">
      <filters>
        <filter val="DPPP"/>
        <filter val="EEA"/>
      </filters>
    </filterColumn>
  </autoFilter>
  <tableColumns count="23">
    <tableColumn id="26" name="No" dataDxfId="1749" totalsRowDxfId="1748"/>
    <tableColumn id="1" name="Código" dataDxfId="1747" totalsRowDxfId="1746">
      <calculatedColumnFormula>VLOOKUP(Tabla2[[#This Row],[Productos ]],Tabla3[[#All],[Productos]:[CODG2]],2,0)</calculatedColumnFormula>
    </tableColumn>
    <tableColumn id="2" name="Productos " dataDxfId="1745" totalsRowDxfId="1744"/>
    <tableColumn id="29" name="Actividades Programables Presupuestables" dataDxfId="1743" totalsRowDxfId="1742"/>
    <tableColumn id="13" name="Presupuesto" totalsRowFunction="sum" dataDxfId="1741" totalsRowDxfId="1740" dataCellStyle="Moneda">
      <calculatedColumnFormula>SUMIFS('Formulario PPGR3 v6'!$I$4:$I$757,'Formulario PPGR3 v6'!$D$4:$D$757,'Formulario PPGR2'!$E$7:$E$367)</calculatedColumnFormula>
    </tableColumn>
    <tableColumn id="3" name="Código de actividad" dataDxfId="1739" totalsRowDxfId="1738">
      <calculatedColumnFormula>CONCATENATE(Tabla2[[#This Row],[Código]],".",Tabla2[[#This Row],[No]])</calculatedColumnFormula>
    </tableColumn>
    <tableColumn id="16" name="Enero" dataDxfId="1737" totalsRowDxfId="1736"/>
    <tableColumn id="15" name="Febrero" dataDxfId="1735" totalsRowDxfId="1734"/>
    <tableColumn id="14" name="Marzo" dataDxfId="1733" totalsRowDxfId="1732"/>
    <tableColumn id="5" name="T1" totalsRowFunction="custom" dataDxfId="1731" totalsRowDxfId="1730">
      <totalsRowFormula>SUBTOTAL(109,K7:K223)</totalsRowFormula>
    </tableColumn>
    <tableColumn id="6" name="T2" totalsRowFunction="custom" dataDxfId="1729" totalsRowDxfId="1728">
      <totalsRowFormula>SUBTOTAL(109,L7:L223)</totalsRowFormula>
    </tableColumn>
    <tableColumn id="7" name="T3" totalsRowFunction="custom" dataDxfId="1727" totalsRowDxfId="1726">
      <totalsRowFormula>SUBTOTAL(109,M7:M223)</totalsRowFormula>
    </tableColumn>
    <tableColumn id="8" name="T4" totalsRowFunction="custom" dataDxfId="1725" totalsRowDxfId="1724">
      <totalsRowFormula>SUBTOTAL(109,N7:N223)</totalsRowFormula>
    </tableColumn>
    <tableColumn id="17" name="Total de Acciones " totalsRowFunction="sum" dataDxfId="1723" totalsRowDxfId="1722">
      <calculatedColumnFormula>SUM(Tabla2[[#This Row],[T1]:[T4]])</calculatedColumnFormula>
    </tableColumn>
    <tableColumn id="18" name="Medio de Verificación 1" dataDxfId="1721" totalsRowDxfId="1720"/>
    <tableColumn id="19" name="Medio de Verificación 2" dataDxfId="1719" totalsRowDxfId="1718"/>
    <tableColumn id="20" name="Medio de Verificación 3" dataDxfId="1717" totalsRowDxfId="1716"/>
    <tableColumn id="22" name="Responsable " dataDxfId="1715" totalsRowDxfId="1714"/>
    <tableColumn id="4" name="Departamento" dataDxfId="1713" totalsRowDxfId="1712"/>
    <tableColumn id="10" name="Estado T1" dataDxfId="1711" totalsRowDxfId="1710" dataCellStyle="Moneda"/>
    <tableColumn id="11" name="Estado T2" dataDxfId="1709" totalsRowDxfId="1708" dataCellStyle="Moneda"/>
    <tableColumn id="12" name="Estado T3" dataDxfId="1707" totalsRowDxfId="1706" dataCellStyle="Moneda"/>
    <tableColumn id="9" name="Estado T32" dataDxfId="1705" totalsRowDxfId="1704"/>
  </tableColumns>
  <tableStyleInfo name="TableStyleLight16" showFirstColumn="0" showLastColumn="0" showRowStripes="1" showColumnStripes="0"/>
</table>
</file>

<file path=xl/tables/table6.xml><?xml version="1.0" encoding="utf-8"?>
<table xmlns="http://schemas.openxmlformats.org/spreadsheetml/2006/main" id="12" name="supuestos" displayName="supuestos" ref="B5:C28" totalsRowShown="0">
  <autoFilter ref="B5:C28"/>
  <sortState ref="B6:C25">
    <sortCondition ref="B5:B25"/>
  </sortState>
  <tableColumns count="2">
    <tableColumn id="1" name="Riesgos"/>
    <tableColumn id="2" name="Supuestos " dataDxfId="1280"/>
  </tableColumns>
  <tableStyleInfo name="TableStyleMedium2" showFirstColumn="0" showLastColumn="0" showRowStripes="1" showColumnStripes="0"/>
</table>
</file>

<file path=xl/tables/table7.xml><?xml version="1.0" encoding="utf-8"?>
<table xmlns="http://schemas.openxmlformats.org/spreadsheetml/2006/main" id="13" name="Riesgos" displayName="Riesgos" ref="G5:G11" totalsRowShown="0">
  <autoFilter ref="G5:G11"/>
  <sortState ref="G6:H11">
    <sortCondition ref="G5:G25"/>
  </sortState>
  <tableColumns count="1">
    <tableColumn id="1" name="Riesgos"/>
  </tableColumns>
  <tableStyleInfo name="TableStyleMedium2" showFirstColumn="0" showLastColumn="0" showRowStripes="1" showColumnStripes="0"/>
</table>
</file>

<file path=xl/tables/table8.xml><?xml version="1.0" encoding="utf-8"?>
<table xmlns="http://schemas.openxmlformats.org/spreadsheetml/2006/main" id="14" name="Riesgos6" displayName="Riesgos6" ref="I5:J11" totalsRowShown="0">
  <autoFilter ref="I5:J11"/>
  <sortState ref="I6:J11">
    <sortCondition ref="I5:I25"/>
  </sortState>
  <tableColumns count="2">
    <tableColumn id="1" name="Riesgos"/>
    <tableColumn id="3" name="observas"/>
  </tableColumns>
  <tableStyleInfo name="TableStyleMedium2" showFirstColumn="0" showLastColumn="0" showRowStripes="1" showColumnStripes="0"/>
</table>
</file>

<file path=xl/tables/table9.xml><?xml version="1.0" encoding="utf-8"?>
<table xmlns="http://schemas.openxmlformats.org/spreadsheetml/2006/main" id="15" name="Tabla5" displayName="Tabla5" ref="B33:C47" totalsRowShown="0" headerRowDxfId="1279" dataDxfId="1278">
  <tableColumns count="2">
    <tableColumn id="1" name="Mes" dataDxfId="1277"/>
    <tableColumn id="2" name="Cronograma de Ejecución" dataDxfId="127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11.xml"/><Relationship Id="rId13" Type="http://schemas.openxmlformats.org/officeDocument/2006/relationships/comments" Target="../comments5.xml"/><Relationship Id="rId3" Type="http://schemas.openxmlformats.org/officeDocument/2006/relationships/pivotTable" Target="../pivotTables/pivotTable6.xml"/><Relationship Id="rId7" Type="http://schemas.openxmlformats.org/officeDocument/2006/relationships/pivotTable" Target="../pivotTables/pivotTable10.xml"/><Relationship Id="rId12" Type="http://schemas.openxmlformats.org/officeDocument/2006/relationships/vmlDrawing" Target="../drawings/vmlDrawing5.v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printerSettings" Target="../printerSettings/printerSettings8.bin"/><Relationship Id="rId5" Type="http://schemas.openxmlformats.org/officeDocument/2006/relationships/pivotTable" Target="../pivotTables/pivotTable8.xml"/><Relationship Id="rId10" Type="http://schemas.openxmlformats.org/officeDocument/2006/relationships/pivotTable" Target="../pivotTables/pivotTable13.xml"/><Relationship Id="rId4" Type="http://schemas.openxmlformats.org/officeDocument/2006/relationships/pivotTable" Target="../pivotTables/pivotTable7.xml"/><Relationship Id="rId9" Type="http://schemas.openxmlformats.org/officeDocument/2006/relationships/pivotTable" Target="../pivotTables/pivotTable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 Id="rId5" Type="http://schemas.openxmlformats.org/officeDocument/2006/relationships/table" Target="../tables/table10.xml"/><Relationship Id="rId4"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9.bin"/><Relationship Id="rId1" Type="http://schemas.openxmlformats.org/officeDocument/2006/relationships/pivotTable" Target="../pivotTables/pivotTable14.xml"/><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3"/>
  </sheetPr>
  <dimension ref="B1:T47"/>
  <sheetViews>
    <sheetView tabSelected="1" zoomScale="90" zoomScaleNormal="90" zoomScaleSheetLayoutView="124" workbookViewId="0">
      <selection activeCell="B12" sqref="B12:H12"/>
    </sheetView>
  </sheetViews>
  <sheetFormatPr baseColWidth="10" defaultColWidth="11.42578125" defaultRowHeight="12.75"/>
  <cols>
    <col min="1" max="1" width="11.42578125" style="11"/>
    <col min="2" max="2" width="18.140625" style="46" customWidth="1"/>
    <col min="3" max="3" width="25" style="11" bestFit="1" customWidth="1"/>
    <col min="4" max="4" width="18.7109375" style="11" bestFit="1" customWidth="1"/>
    <col min="5" max="5" width="20" style="11" bestFit="1" customWidth="1"/>
    <col min="6" max="6" width="19.28515625" style="11" customWidth="1"/>
    <col min="7" max="7" width="20.7109375" style="11" bestFit="1" customWidth="1"/>
    <col min="8" max="8" width="21.5703125" style="11" bestFit="1" customWidth="1"/>
    <col min="9" max="9" width="7.42578125" style="11" hidden="1" customWidth="1"/>
    <col min="10" max="10" width="7" style="11" hidden="1" customWidth="1"/>
    <col min="11" max="11" width="60.42578125" style="11" hidden="1" customWidth="1"/>
    <col min="12" max="12" width="9.7109375" style="11" hidden="1" customWidth="1"/>
    <col min="13" max="13" width="49.5703125" style="11" customWidth="1"/>
    <col min="14" max="14" width="61" style="11" hidden="1" customWidth="1"/>
    <col min="15" max="16" width="49.5703125" style="11" hidden="1" customWidth="1"/>
    <col min="17" max="20" width="49.5703125" style="11" customWidth="1"/>
    <col min="21" max="16384" width="11.42578125" style="11"/>
  </cols>
  <sheetData>
    <row r="1" spans="2:16" ht="69" customHeight="1">
      <c r="B1" s="473"/>
      <c r="C1" s="473"/>
      <c r="D1" s="473"/>
      <c r="E1" s="473"/>
      <c r="F1" s="473"/>
      <c r="G1" s="473"/>
      <c r="H1" s="473"/>
      <c r="I1" s="473"/>
      <c r="J1" s="473"/>
      <c r="K1" s="473"/>
      <c r="L1" s="473"/>
    </row>
    <row r="2" spans="2:16">
      <c r="B2" s="18"/>
      <c r="C2" s="19"/>
      <c r="D2" s="19"/>
      <c r="E2" s="17"/>
      <c r="F2" s="17"/>
      <c r="G2" s="17"/>
      <c r="H2" s="17"/>
      <c r="K2" s="33" t="s">
        <v>0</v>
      </c>
      <c r="L2" s="34" t="s">
        <v>1</v>
      </c>
    </row>
    <row r="3" spans="2:16" ht="14.25">
      <c r="B3" s="18"/>
      <c r="C3" s="19"/>
      <c r="D3" s="19"/>
      <c r="E3" s="17"/>
      <c r="F3" s="17"/>
      <c r="G3" s="17"/>
      <c r="H3" s="17"/>
      <c r="K3" s="35" t="s">
        <v>2</v>
      </c>
      <c r="L3" s="32" t="s">
        <v>3</v>
      </c>
    </row>
    <row r="4" spans="2:16" ht="16.5" customHeight="1">
      <c r="B4" s="472" t="s">
        <v>4</v>
      </c>
      <c r="C4" s="472"/>
      <c r="D4" s="293" t="s">
        <v>5</v>
      </c>
      <c r="K4" s="32" t="s">
        <v>6</v>
      </c>
      <c r="L4" s="32" t="s">
        <v>7</v>
      </c>
    </row>
    <row r="5" spans="2:16" ht="15.75">
      <c r="B5" s="104" t="s">
        <v>8</v>
      </c>
      <c r="C5" s="105">
        <f>+GETPIVOTDATA(" T1",Control!$D$4)</f>
        <v>198</v>
      </c>
      <c r="D5" s="451">
        <f>+C5/$C$9</f>
        <v>0.2441430332922318</v>
      </c>
      <c r="K5" s="32" t="s">
        <v>9</v>
      </c>
      <c r="L5" s="32" t="s">
        <v>10</v>
      </c>
    </row>
    <row r="6" spans="2:16" ht="15.75">
      <c r="B6" s="104" t="s">
        <v>11</v>
      </c>
      <c r="C6" s="105">
        <f>+GETPIVOTDATA(" T2",Control!$D$4)</f>
        <v>216</v>
      </c>
      <c r="D6" s="451">
        <f t="shared" ref="D6:D8" si="0">+C6/$C$9</f>
        <v>0.26633785450061653</v>
      </c>
      <c r="K6" s="32" t="s">
        <v>12</v>
      </c>
      <c r="L6" s="32" t="s">
        <v>13</v>
      </c>
    </row>
    <row r="7" spans="2:16" ht="15.75">
      <c r="B7" s="104" t="s">
        <v>14</v>
      </c>
      <c r="C7" s="105">
        <f>+GETPIVOTDATA(" T3",Control!$D$4)</f>
        <v>202</v>
      </c>
      <c r="D7" s="451">
        <f t="shared" si="0"/>
        <v>0.24907521578298397</v>
      </c>
      <c r="K7" s="32" t="s">
        <v>15</v>
      </c>
      <c r="L7" s="32" t="s">
        <v>16</v>
      </c>
    </row>
    <row r="8" spans="2:16" ht="15.75">
      <c r="B8" s="104" t="s">
        <v>17</v>
      </c>
      <c r="C8" s="105">
        <f>+GETPIVOTDATA(" T4",Control!$D$4)</f>
        <v>195</v>
      </c>
      <c r="D8" s="451">
        <f t="shared" si="0"/>
        <v>0.24044389642416769</v>
      </c>
      <c r="K8" s="32" t="s">
        <v>18</v>
      </c>
      <c r="L8" s="32" t="s">
        <v>19</v>
      </c>
    </row>
    <row r="9" spans="2:16" ht="15.75">
      <c r="B9" s="293" t="s">
        <v>20</v>
      </c>
      <c r="C9" s="293">
        <f>SUM(C5:C8)</f>
        <v>811</v>
      </c>
      <c r="D9" s="293"/>
      <c r="K9" s="32" t="s">
        <v>21</v>
      </c>
      <c r="L9" s="32" t="s">
        <v>22</v>
      </c>
    </row>
    <row r="10" spans="2:16" ht="15.75">
      <c r="B10" s="282"/>
      <c r="C10" s="282"/>
      <c r="D10" s="282"/>
      <c r="K10" s="32"/>
      <c r="L10" s="32"/>
    </row>
    <row r="11" spans="2:16" ht="13.5" thickBot="1">
      <c r="K11" s="32" t="s">
        <v>23</v>
      </c>
      <c r="L11" s="32" t="s">
        <v>24</v>
      </c>
    </row>
    <row r="12" spans="2:16" ht="25.5" customHeight="1" thickBot="1">
      <c r="B12" s="474" t="s">
        <v>25</v>
      </c>
      <c r="C12" s="475"/>
      <c r="D12" s="475"/>
      <c r="E12" s="475"/>
      <c r="F12" s="475"/>
      <c r="G12" s="475"/>
      <c r="H12" s="476"/>
      <c r="K12" s="32" t="s">
        <v>26</v>
      </c>
      <c r="L12" s="32" t="s">
        <v>27</v>
      </c>
    </row>
    <row r="13" spans="2:16" ht="28.5" customHeight="1" thickBot="1">
      <c r="B13" s="293" t="s">
        <v>28</v>
      </c>
      <c r="C13" s="293" t="s">
        <v>29</v>
      </c>
      <c r="D13" s="293" t="s">
        <v>30</v>
      </c>
      <c r="E13" s="293" t="s">
        <v>31</v>
      </c>
      <c r="F13" s="293" t="s">
        <v>32</v>
      </c>
      <c r="G13" s="293" t="s">
        <v>33</v>
      </c>
      <c r="H13" s="293" t="s">
        <v>34</v>
      </c>
      <c r="I13" s="20" t="s">
        <v>35</v>
      </c>
      <c r="K13" s="32" t="s">
        <v>36</v>
      </c>
      <c r="L13" s="32" t="s">
        <v>37</v>
      </c>
      <c r="N13" s="164" t="s">
        <v>0</v>
      </c>
      <c r="O13" s="165" t="s">
        <v>1</v>
      </c>
      <c r="P13" s="168"/>
    </row>
    <row r="14" spans="2:16" ht="16.5" customHeight="1" thickBot="1">
      <c r="B14" s="103" t="s">
        <v>24</v>
      </c>
      <c r="C14" s="21">
        <f>+GETPIVOTDATA(" Escenario C",'Control Presupuestario'!$G$29,"Solicitante",B14)</f>
        <v>6150000</v>
      </c>
      <c r="D14" s="22">
        <f>+GETPIVOTDATA("Productos",Control!$A$25,"Área",B14)+1</f>
        <v>27</v>
      </c>
      <c r="E14" s="22">
        <f>+GETPIVOTDATA("Actividades Programables Presupuestables",Control!$A$4,"Responsable ",B14)+4</f>
        <v>90</v>
      </c>
      <c r="F14" s="23">
        <f t="shared" ref="F14:F30" si="1">+D14/$D$31</f>
        <v>0.3</v>
      </c>
      <c r="G14" s="23">
        <f t="shared" ref="G14:G29" si="2">+E14/$E$31</f>
        <v>0.41284403669724773</v>
      </c>
      <c r="H14" s="23">
        <f t="shared" ref="H14:H30" si="3">+C14/$C$31</f>
        <v>1.4285714285714285E-2</v>
      </c>
      <c r="I14" s="24" t="s">
        <v>3</v>
      </c>
      <c r="J14" s="11" t="str">
        <f>+B14</f>
        <v>DPD</v>
      </c>
      <c r="K14" s="32" t="s">
        <v>38</v>
      </c>
      <c r="L14" s="32" t="s">
        <v>39</v>
      </c>
      <c r="N14" s="166" t="s">
        <v>40</v>
      </c>
      <c r="O14" s="167" t="s">
        <v>3</v>
      </c>
      <c r="P14" s="169"/>
    </row>
    <row r="15" spans="2:16" ht="16.5" thickBot="1">
      <c r="B15" s="103" t="s">
        <v>41</v>
      </c>
      <c r="C15" s="21">
        <f>+GETPIVOTDATA(" Escenario C",'Control Presupuestario'!$G$29,"Solicitante",B15)</f>
        <v>264113500</v>
      </c>
      <c r="D15" s="22">
        <f>+GETPIVOTDATA("Productos",Control!$A$25,"Área",B15)</f>
        <v>10</v>
      </c>
      <c r="E15" s="22">
        <f>+GETPIVOTDATA("Actividades Programables Presupuestables",Control!$A$4,"Responsable ",B15)</f>
        <v>14</v>
      </c>
      <c r="F15" s="23">
        <f t="shared" si="1"/>
        <v>0.1111111111111111</v>
      </c>
      <c r="G15" s="23">
        <f t="shared" si="2"/>
        <v>6.4220183486238536E-2</v>
      </c>
      <c r="H15" s="23">
        <f t="shared" si="3"/>
        <v>0.61350406504065036</v>
      </c>
      <c r="I15" s="24" t="s">
        <v>7</v>
      </c>
      <c r="J15" s="11" t="str">
        <f t="shared" ref="J15:J27" si="4">+B15</f>
        <v>DRRHH</v>
      </c>
      <c r="K15" s="32" t="s">
        <v>42</v>
      </c>
      <c r="L15" s="32" t="s">
        <v>43</v>
      </c>
      <c r="N15" s="166" t="s">
        <v>44</v>
      </c>
      <c r="O15" s="167" t="s">
        <v>7</v>
      </c>
      <c r="P15" s="169"/>
    </row>
    <row r="16" spans="2:16" ht="16.5" hidden="1" thickBot="1">
      <c r="B16" s="103" t="s">
        <v>10</v>
      </c>
      <c r="C16" s="21">
        <v>0</v>
      </c>
      <c r="D16" s="22"/>
      <c r="E16" s="22"/>
      <c r="F16" s="23">
        <f t="shared" si="1"/>
        <v>0</v>
      </c>
      <c r="G16" s="23">
        <f t="shared" si="2"/>
        <v>0</v>
      </c>
      <c r="H16" s="23">
        <f t="shared" si="3"/>
        <v>0</v>
      </c>
      <c r="I16" s="24" t="s">
        <v>22</v>
      </c>
      <c r="J16" s="11" t="str">
        <f t="shared" si="4"/>
        <v>DFCF</v>
      </c>
      <c r="K16" s="32" t="s">
        <v>45</v>
      </c>
      <c r="L16" s="32" t="s">
        <v>46</v>
      </c>
      <c r="N16" s="166" t="s">
        <v>47</v>
      </c>
      <c r="O16" s="167" t="s">
        <v>10</v>
      </c>
      <c r="P16" s="169"/>
    </row>
    <row r="17" spans="2:20" ht="16.5" thickBot="1">
      <c r="B17" s="103" t="s">
        <v>48</v>
      </c>
      <c r="C17" s="21">
        <f>+GETPIVOTDATA(" Escenario C",'Control Presupuestario'!$G$29,"Solicitante",B17)</f>
        <v>500000</v>
      </c>
      <c r="D17" s="22">
        <f>+GETPIVOTDATA("Productos",Control!$A$25,"Área",B17)</f>
        <v>6</v>
      </c>
      <c r="E17" s="22">
        <f>+GETPIVOTDATA("Actividades Programables Presupuestables",Control!$A$4,"Responsable ",B17)</f>
        <v>12</v>
      </c>
      <c r="F17" s="23">
        <f t="shared" si="1"/>
        <v>6.6666666666666666E-2</v>
      </c>
      <c r="G17" s="23">
        <f t="shared" si="2"/>
        <v>5.5045871559633031E-2</v>
      </c>
      <c r="H17" s="23">
        <f t="shared" si="3"/>
        <v>1.1614401858304297E-3</v>
      </c>
      <c r="I17" s="24" t="s">
        <v>49</v>
      </c>
      <c r="J17" s="11" t="str">
        <f t="shared" si="4"/>
        <v>DPSFS</v>
      </c>
      <c r="K17" s="32" t="s">
        <v>50</v>
      </c>
      <c r="L17" s="32" t="s">
        <v>51</v>
      </c>
      <c r="N17" s="166" t="s">
        <v>52</v>
      </c>
      <c r="O17" s="167" t="s">
        <v>19</v>
      </c>
      <c r="P17" s="169"/>
    </row>
    <row r="18" spans="2:20" ht="16.5" thickBot="1">
      <c r="B18" s="103" t="s">
        <v>51</v>
      </c>
      <c r="C18" s="21">
        <v>0</v>
      </c>
      <c r="D18" s="22">
        <f>+GETPIVOTDATA("Productos",Control!$A$25,"Área",B18)</f>
        <v>6</v>
      </c>
      <c r="E18" s="22">
        <f>+GETPIVOTDATA("Actividades Programables Presupuestables",Control!$A$4,"Responsable ",B18)</f>
        <v>11</v>
      </c>
      <c r="F18" s="23">
        <f t="shared" si="1"/>
        <v>6.6666666666666666E-2</v>
      </c>
      <c r="G18" s="23">
        <f t="shared" si="2"/>
        <v>5.0458715596330278E-2</v>
      </c>
      <c r="H18" s="23">
        <f t="shared" si="3"/>
        <v>0</v>
      </c>
      <c r="I18" s="24" t="s">
        <v>24</v>
      </c>
      <c r="J18" s="11" t="str">
        <f t="shared" si="4"/>
        <v>DJUR</v>
      </c>
      <c r="K18" s="32" t="s">
        <v>53</v>
      </c>
      <c r="L18" s="32" t="s">
        <v>54</v>
      </c>
      <c r="M18" s="46"/>
      <c r="N18" s="166">
        <v>4025500</v>
      </c>
      <c r="O18" s="167" t="s">
        <v>55</v>
      </c>
      <c r="P18" s="169"/>
      <c r="Q18" s="278"/>
    </row>
    <row r="19" spans="2:20" ht="16.5" thickBot="1">
      <c r="B19" s="103" t="s">
        <v>56</v>
      </c>
      <c r="C19" s="21">
        <f>+GETPIVOTDATA(" Escenario C",'Control Presupuestario'!$G$29,"Solicitante",B19)</f>
        <v>500000</v>
      </c>
      <c r="D19" s="22">
        <f>+GETPIVOTDATA("Productos",Control!$A$25,"Área",B19)</f>
        <v>5</v>
      </c>
      <c r="E19" s="22">
        <f>+GETPIVOTDATA("Actividades Programables Presupuestables",Control!$A$4,"Responsable ",B19)</f>
        <v>9</v>
      </c>
      <c r="F19" s="23">
        <f t="shared" si="1"/>
        <v>5.5555555555555552E-2</v>
      </c>
      <c r="G19" s="23">
        <f t="shared" si="2"/>
        <v>4.1284403669724773E-2</v>
      </c>
      <c r="H19" s="23">
        <f t="shared" si="3"/>
        <v>1.1614401858304297E-3</v>
      </c>
      <c r="I19" s="24" t="s">
        <v>51</v>
      </c>
      <c r="J19" s="11" t="str">
        <f t="shared" si="4"/>
        <v>DPRL</v>
      </c>
      <c r="K19" s="32" t="s">
        <v>57</v>
      </c>
      <c r="L19" s="32" t="s">
        <v>58</v>
      </c>
      <c r="M19" s="46"/>
      <c r="N19" s="166">
        <v>271945000</v>
      </c>
      <c r="O19" s="167" t="s">
        <v>59</v>
      </c>
      <c r="P19" s="169"/>
      <c r="Q19" s="278"/>
    </row>
    <row r="20" spans="2:20" ht="16.5" thickBot="1">
      <c r="B20" s="103" t="s">
        <v>7</v>
      </c>
      <c r="C20" s="21">
        <f>+GETPIVOTDATA(" Escenario C",'Control Presupuestario'!$G$29,"Solicitante",B20)</f>
        <v>150000</v>
      </c>
      <c r="D20" s="22">
        <f>+GETPIVOTDATA("Productos",Control!$A$25,"Área",B20)</f>
        <v>5</v>
      </c>
      <c r="E20" s="22">
        <f>+GETPIVOTDATA("Actividades Programables Presupuestables",Control!$A$4,"Responsable ",B20)</f>
        <v>11</v>
      </c>
      <c r="F20" s="23">
        <f t="shared" si="1"/>
        <v>5.5555555555555552E-2</v>
      </c>
      <c r="G20" s="23">
        <f t="shared" si="2"/>
        <v>5.0458715596330278E-2</v>
      </c>
      <c r="H20" s="23">
        <f t="shared" si="3"/>
        <v>3.4843205574912892E-4</v>
      </c>
      <c r="I20" s="24" t="s">
        <v>60</v>
      </c>
      <c r="J20" s="11" t="str">
        <f t="shared" si="4"/>
        <v>CG</v>
      </c>
      <c r="K20" s="32" t="s">
        <v>61</v>
      </c>
      <c r="L20" s="32" t="s">
        <v>60</v>
      </c>
      <c r="M20" s="46"/>
      <c r="N20" s="166">
        <v>78572000</v>
      </c>
      <c r="O20" s="167" t="s">
        <v>24</v>
      </c>
      <c r="P20" s="169"/>
      <c r="Q20" s="278"/>
    </row>
    <row r="21" spans="2:20" ht="16.5" thickBot="1">
      <c r="B21" s="103" t="s">
        <v>19</v>
      </c>
      <c r="C21" s="21">
        <v>0</v>
      </c>
      <c r="D21" s="22">
        <f>+GETPIVOTDATA("Productos",Control!$A$25,"Área",B21)</f>
        <v>5</v>
      </c>
      <c r="E21" s="22">
        <f>+GETPIVOTDATA("Actividades Programables Presupuestables",Control!$A$4,"Responsable ",B21)</f>
        <v>7</v>
      </c>
      <c r="F21" s="23">
        <f t="shared" si="1"/>
        <v>5.5555555555555552E-2</v>
      </c>
      <c r="G21" s="23">
        <f t="shared" si="2"/>
        <v>3.2110091743119268E-2</v>
      </c>
      <c r="H21" s="23">
        <f t="shared" si="3"/>
        <v>0</v>
      </c>
      <c r="I21" s="24" t="s">
        <v>62</v>
      </c>
      <c r="J21" s="11" t="str">
        <f t="shared" si="4"/>
        <v>OAI</v>
      </c>
      <c r="K21" s="32" t="s">
        <v>63</v>
      </c>
      <c r="L21" s="32" t="s">
        <v>64</v>
      </c>
      <c r="M21" s="46"/>
      <c r="N21" s="166">
        <v>36550000</v>
      </c>
      <c r="O21" s="167" t="s">
        <v>41</v>
      </c>
      <c r="P21" s="169"/>
      <c r="Q21" s="278"/>
    </row>
    <row r="22" spans="2:20" ht="16.5" thickBot="1">
      <c r="B22" s="103" t="s">
        <v>65</v>
      </c>
      <c r="C22" s="21">
        <f>+GETPIVOTDATA(" Escenario C",'Control Presupuestario'!$G$29,"Solicitante",B22)</f>
        <v>500000</v>
      </c>
      <c r="D22" s="22">
        <f>+GETPIVOTDATA("Productos",Control!$A$25,"Área",B22)</f>
        <v>5</v>
      </c>
      <c r="E22" s="22">
        <f>+GETPIVOTDATA("Actividades Programables Presupuestables",Control!$A$4,"Responsable ",B22)</f>
        <v>7</v>
      </c>
      <c r="F22" s="23">
        <f t="shared" si="1"/>
        <v>5.5555555555555552E-2</v>
      </c>
      <c r="G22" s="23">
        <f t="shared" si="2"/>
        <v>3.2110091743119268E-2</v>
      </c>
      <c r="H22" s="23">
        <f t="shared" si="3"/>
        <v>1.1614401858304297E-3</v>
      </c>
      <c r="I22" s="24" t="s">
        <v>66</v>
      </c>
      <c r="J22" s="11" t="str">
        <f t="shared" si="4"/>
        <v>DPSVDS</v>
      </c>
      <c r="K22" s="32" t="s">
        <v>67</v>
      </c>
      <c r="L22" s="32" t="s">
        <v>68</v>
      </c>
      <c r="M22" s="46"/>
      <c r="N22" s="166">
        <v>16440000</v>
      </c>
      <c r="O22" s="167" t="s">
        <v>51</v>
      </c>
      <c r="P22" s="169"/>
      <c r="Q22" s="278"/>
    </row>
    <row r="23" spans="2:20" ht="16.5" thickBot="1">
      <c r="B23" s="103" t="s">
        <v>69</v>
      </c>
      <c r="C23" s="21">
        <f>+GETPIVOTDATA(" Escenario C",'Control Presupuestario'!$G$29,"Solicitante",B23)</f>
        <v>14800000</v>
      </c>
      <c r="D23" s="22">
        <f>+GETPIVOTDATA("Productos",Control!$A$25,"Área",B23)</f>
        <v>4</v>
      </c>
      <c r="E23" s="22">
        <f>+GETPIVOTDATA("Actividades Programables Presupuestables",Control!$A$4,"Responsable ",B23)</f>
        <v>12</v>
      </c>
      <c r="F23" s="23">
        <f t="shared" si="1"/>
        <v>4.4444444444444446E-2</v>
      </c>
      <c r="G23" s="23">
        <f t="shared" si="2"/>
        <v>5.5045871559633031E-2</v>
      </c>
      <c r="H23" s="23">
        <f t="shared" si="3"/>
        <v>3.4378629500580724E-2</v>
      </c>
      <c r="I23" s="24" t="s">
        <v>19</v>
      </c>
      <c r="J23" s="11" t="str">
        <f t="shared" si="4"/>
        <v>DTIC</v>
      </c>
      <c r="K23" s="32" t="s">
        <v>70</v>
      </c>
      <c r="L23" s="32" t="s">
        <v>71</v>
      </c>
      <c r="M23" s="46"/>
      <c r="N23" s="166">
        <v>21840000</v>
      </c>
      <c r="O23" s="167" t="s">
        <v>66</v>
      </c>
      <c r="P23" s="169"/>
      <c r="Q23" s="278"/>
    </row>
    <row r="24" spans="2:20" ht="16.5" thickBot="1">
      <c r="B24" s="103" t="s">
        <v>62</v>
      </c>
      <c r="C24" s="21">
        <v>0</v>
      </c>
      <c r="D24" s="22">
        <f>+GETPIVOTDATA("Productos",Control!$A$25,"Área",B24)</f>
        <v>4</v>
      </c>
      <c r="E24" s="22">
        <f>+GETPIVOTDATA("Actividades Programables Presupuestables",Control!$A$4,"Responsable ",B24)</f>
        <v>5</v>
      </c>
      <c r="F24" s="23">
        <f t="shared" si="1"/>
        <v>4.4444444444444446E-2</v>
      </c>
      <c r="G24" s="23">
        <f t="shared" si="2"/>
        <v>2.2935779816513763E-2</v>
      </c>
      <c r="H24" s="23">
        <f t="shared" si="3"/>
        <v>0</v>
      </c>
      <c r="I24" s="24" t="s">
        <v>69</v>
      </c>
      <c r="J24" s="11" t="str">
        <f t="shared" si="4"/>
        <v>DF</v>
      </c>
      <c r="K24" s="32" t="s">
        <v>72</v>
      </c>
      <c r="L24" s="32" t="s">
        <v>66</v>
      </c>
      <c r="M24" s="46"/>
      <c r="N24" s="166">
        <v>3300000</v>
      </c>
      <c r="O24" s="167" t="s">
        <v>62</v>
      </c>
      <c r="P24" s="169"/>
      <c r="Q24" s="278"/>
    </row>
    <row r="25" spans="2:20" ht="16.5" thickBot="1">
      <c r="B25" s="103" t="s">
        <v>66</v>
      </c>
      <c r="C25" s="21">
        <f>+GETPIVOTDATA(" Escenario C",'Control Presupuestario'!$G$29,"Solicitante",B25)</f>
        <v>78706500</v>
      </c>
      <c r="D25" s="22">
        <f>+GETPIVOTDATA("Productos",Control!$A$25,"Área",B25)</f>
        <v>3</v>
      </c>
      <c r="E25" s="22">
        <f>+GETPIVOTDATA("Actividades Programables Presupuestables",Control!$A$4,"Responsable ",B25)</f>
        <v>10</v>
      </c>
      <c r="F25" s="23">
        <f t="shared" si="1"/>
        <v>3.3333333333333333E-2</v>
      </c>
      <c r="G25" s="23">
        <f t="shared" si="2"/>
        <v>4.5871559633027525E-2</v>
      </c>
      <c r="H25" s="23">
        <f t="shared" si="3"/>
        <v>0.18282578397212543</v>
      </c>
      <c r="I25" s="24" t="s">
        <v>56</v>
      </c>
      <c r="J25" s="11" t="str">
        <f t="shared" si="4"/>
        <v>DADM</v>
      </c>
      <c r="K25" s="32" t="s">
        <v>73</v>
      </c>
      <c r="L25" s="32" t="s">
        <v>74</v>
      </c>
      <c r="M25" s="46"/>
      <c r="N25" s="166">
        <v>81500</v>
      </c>
      <c r="O25" s="167" t="s">
        <v>69</v>
      </c>
      <c r="P25" s="169"/>
      <c r="Q25" s="278"/>
      <c r="T25" s="37"/>
    </row>
    <row r="26" spans="2:20" ht="16.5" thickBot="1">
      <c r="B26" s="103" t="s">
        <v>22</v>
      </c>
      <c r="C26" s="21">
        <f>+GETPIVOTDATA(" Escenario C",'Control Presupuestario'!$G$29,"Solicitante",B26)</f>
        <v>0</v>
      </c>
      <c r="D26" s="22">
        <f>+GETPIVOTDATA("Productos",Control!$A$25,"Área",B26)</f>
        <v>3</v>
      </c>
      <c r="E26" s="22">
        <f>+GETPIVOTDATA("Actividades Programables Presupuestables",Control!$A$4,"Responsable ",B26)</f>
        <v>6</v>
      </c>
      <c r="F26" s="23">
        <f t="shared" si="1"/>
        <v>3.3333333333333333E-2</v>
      </c>
      <c r="G26" s="23">
        <f t="shared" si="2"/>
        <v>2.7522935779816515E-2</v>
      </c>
      <c r="H26" s="23">
        <f t="shared" si="3"/>
        <v>0</v>
      </c>
      <c r="I26" s="24" t="s">
        <v>48</v>
      </c>
      <c r="J26" s="11" t="str">
        <f t="shared" si="4"/>
        <v>DRA</v>
      </c>
      <c r="K26" s="32" t="s">
        <v>75</v>
      </c>
      <c r="L26" s="32" t="s">
        <v>76</v>
      </c>
      <c r="M26" s="46"/>
      <c r="N26" s="166">
        <v>956140</v>
      </c>
      <c r="O26" s="167" t="s">
        <v>77</v>
      </c>
      <c r="P26" s="169"/>
      <c r="Q26" s="278"/>
      <c r="T26" s="37"/>
    </row>
    <row r="27" spans="2:20" ht="16.5" thickBot="1">
      <c r="B27" s="103" t="s">
        <v>77</v>
      </c>
      <c r="C27" s="21">
        <f>+GETPIVOTDATA(" Escenario C",'Control Presupuestario'!$G$29,"Solicitante",B27)</f>
        <v>20550000</v>
      </c>
      <c r="D27" s="22">
        <f>+GETPIVOTDATA("Productos",Control!$A$25,"Área",B27)</f>
        <v>2</v>
      </c>
      <c r="E27" s="22">
        <f>+GETPIVOTDATA("Actividades Programables Presupuestables",Control!$A$4,"Responsable ",B27)</f>
        <v>4</v>
      </c>
      <c r="F27" s="23">
        <f t="shared" si="1"/>
        <v>2.2222222222222223E-2</v>
      </c>
      <c r="G27" s="23">
        <f t="shared" si="2"/>
        <v>1.834862385321101E-2</v>
      </c>
      <c r="H27" s="23">
        <f t="shared" si="3"/>
        <v>4.773519163763066E-2</v>
      </c>
      <c r="I27" s="24" t="s">
        <v>65</v>
      </c>
      <c r="J27" s="11" t="str">
        <f t="shared" si="4"/>
        <v>DEMD</v>
      </c>
      <c r="K27" s="32" t="s">
        <v>78</v>
      </c>
      <c r="L27" s="32" t="s">
        <v>79</v>
      </c>
      <c r="M27" s="46"/>
      <c r="N27" s="166">
        <v>5850400</v>
      </c>
      <c r="O27" s="167" t="s">
        <v>48</v>
      </c>
      <c r="P27" s="169"/>
      <c r="Q27" s="278"/>
      <c r="T27" s="37"/>
    </row>
    <row r="28" spans="2:20" ht="16.5" thickBot="1">
      <c r="B28" s="103" t="s">
        <v>59</v>
      </c>
      <c r="C28" s="21">
        <f>+GETPIVOTDATA(" Escenario C",'Control Presupuestario'!$G$29,"Solicitante",B28)</f>
        <v>10400000</v>
      </c>
      <c r="D28" s="22">
        <f>+GETPIVOTDATA("Productos",Control!$A$25,"Área",B28)</f>
        <v>2</v>
      </c>
      <c r="E28" s="22">
        <f>+GETPIVOTDATA("Actividades Programables Presupuestables",Control!$A$4,"Responsable ",B28)</f>
        <v>11</v>
      </c>
      <c r="F28" s="23">
        <f t="shared" si="1"/>
        <v>2.2222222222222223E-2</v>
      </c>
      <c r="G28" s="23">
        <f t="shared" si="2"/>
        <v>5.0458715596330278E-2</v>
      </c>
      <c r="H28" s="23">
        <f t="shared" si="3"/>
        <v>2.4157955865272938E-2</v>
      </c>
      <c r="I28" s="24" t="s">
        <v>77</v>
      </c>
      <c r="J28" s="11" t="str">
        <f>+B29</f>
        <v>SA</v>
      </c>
      <c r="K28" s="32" t="s">
        <v>80</v>
      </c>
      <c r="L28" s="32" t="s">
        <v>81</v>
      </c>
      <c r="M28" s="46"/>
      <c r="N28" s="166">
        <v>12500000</v>
      </c>
      <c r="O28" s="167" t="s">
        <v>56</v>
      </c>
      <c r="P28" s="169"/>
      <c r="Q28" s="278"/>
    </row>
    <row r="29" spans="2:20" ht="21.75" customHeight="1" thickBot="1">
      <c r="B29" s="103" t="s">
        <v>55</v>
      </c>
      <c r="C29" s="21">
        <v>0</v>
      </c>
      <c r="D29" s="22">
        <f>+GETPIVOTDATA("Productos",Control!$A$25,"Área",B29)</f>
        <v>2</v>
      </c>
      <c r="E29" s="22">
        <v>0</v>
      </c>
      <c r="F29" s="23">
        <f t="shared" si="1"/>
        <v>2.2222222222222223E-2</v>
      </c>
      <c r="G29" s="23">
        <f t="shared" si="2"/>
        <v>0</v>
      </c>
      <c r="H29" s="23">
        <f t="shared" si="3"/>
        <v>0</v>
      </c>
      <c r="I29" s="25"/>
      <c r="K29" s="32" t="s">
        <v>82</v>
      </c>
      <c r="L29" s="32" t="s">
        <v>83</v>
      </c>
      <c r="M29" s="46"/>
      <c r="N29" s="166">
        <v>850000</v>
      </c>
      <c r="O29" s="167" t="s">
        <v>65</v>
      </c>
      <c r="P29" s="169"/>
      <c r="Q29" s="278"/>
      <c r="R29" s="37"/>
    </row>
    <row r="30" spans="2:20" ht="24.75" customHeight="1" thickBot="1">
      <c r="B30" s="103" t="s">
        <v>3</v>
      </c>
      <c r="C30" s="21">
        <f>+GETPIVOTDATA(" Escenario C",'Control Presupuestario'!$G$29,"Solicitante",B30)</f>
        <v>34130000</v>
      </c>
      <c r="D30" s="22">
        <f>+GETPIVOTDATA("Productos",Control!$A$25,"Área",B30)</f>
        <v>1</v>
      </c>
      <c r="E30" s="22">
        <f>+GETPIVOTDATA("Actividades Programables Presupuestables",Control!$A$4,"Responsable ",B30)</f>
        <v>9</v>
      </c>
      <c r="F30" s="23">
        <f t="shared" si="1"/>
        <v>1.1111111111111112E-2</v>
      </c>
      <c r="G30" s="23">
        <f>+E30/$E$31</f>
        <v>4.1284403669724773E-2</v>
      </c>
      <c r="H30" s="23">
        <f t="shared" si="3"/>
        <v>7.9279907084785134E-2</v>
      </c>
      <c r="K30" s="32" t="s">
        <v>84</v>
      </c>
      <c r="L30" s="32" t="s">
        <v>85</v>
      </c>
      <c r="N30" s="166" t="s">
        <v>21</v>
      </c>
      <c r="O30" s="167" t="s">
        <v>22</v>
      </c>
      <c r="P30" s="169"/>
    </row>
    <row r="31" spans="2:20" ht="21" customHeight="1">
      <c r="B31" s="299" t="s">
        <v>86</v>
      </c>
      <c r="C31" s="300">
        <f t="shared" ref="C31:H31" si="5">SUM(C14:C30)</f>
        <v>430500000</v>
      </c>
      <c r="D31" s="299">
        <f t="shared" si="5"/>
        <v>90</v>
      </c>
      <c r="E31" s="299">
        <f t="shared" si="5"/>
        <v>218</v>
      </c>
      <c r="F31" s="301">
        <f t="shared" si="5"/>
        <v>1</v>
      </c>
      <c r="G31" s="301">
        <f t="shared" si="5"/>
        <v>1.0000000000000002</v>
      </c>
      <c r="H31" s="301">
        <f t="shared" si="5"/>
        <v>0.99999999999999978</v>
      </c>
      <c r="K31" s="32" t="s">
        <v>87</v>
      </c>
      <c r="L31" s="32" t="s">
        <v>88</v>
      </c>
    </row>
    <row r="32" spans="2:20">
      <c r="C32" s="37"/>
      <c r="K32" s="32" t="s">
        <v>89</v>
      </c>
      <c r="L32" s="32" t="s">
        <v>62</v>
      </c>
    </row>
    <row r="33" spans="11:12">
      <c r="K33" s="32" t="s">
        <v>90</v>
      </c>
      <c r="L33" s="32" t="s">
        <v>91</v>
      </c>
    </row>
    <row r="34" spans="11:12">
      <c r="K34" s="32" t="s">
        <v>92</v>
      </c>
      <c r="L34" s="32" t="s">
        <v>93</v>
      </c>
    </row>
    <row r="35" spans="11:12">
      <c r="K35" s="32" t="s">
        <v>94</v>
      </c>
      <c r="L35" s="32" t="s">
        <v>95</v>
      </c>
    </row>
    <row r="36" spans="11:12">
      <c r="K36" s="32" t="s">
        <v>96</v>
      </c>
      <c r="L36" s="32" t="s">
        <v>69</v>
      </c>
    </row>
    <row r="37" spans="11:12">
      <c r="K37" s="32" t="s">
        <v>97</v>
      </c>
      <c r="L37" s="32" t="s">
        <v>98</v>
      </c>
    </row>
    <row r="38" spans="11:12">
      <c r="K38" s="32" t="s">
        <v>99</v>
      </c>
      <c r="L38" s="32" t="s">
        <v>100</v>
      </c>
    </row>
    <row r="39" spans="11:12">
      <c r="K39" s="32" t="s">
        <v>101</v>
      </c>
      <c r="L39" s="32" t="s">
        <v>102</v>
      </c>
    </row>
    <row r="40" spans="11:12">
      <c r="K40" s="32" t="s">
        <v>103</v>
      </c>
      <c r="L40" s="32" t="s">
        <v>77</v>
      </c>
    </row>
    <row r="41" spans="11:12">
      <c r="K41" s="32" t="s">
        <v>104</v>
      </c>
      <c r="L41" s="32" t="s">
        <v>105</v>
      </c>
    </row>
    <row r="42" spans="11:12">
      <c r="K42" s="32" t="s">
        <v>106</v>
      </c>
      <c r="L42" s="32" t="s">
        <v>107</v>
      </c>
    </row>
    <row r="43" spans="11:12">
      <c r="K43" s="32" t="s">
        <v>108</v>
      </c>
      <c r="L43" s="32" t="s">
        <v>48</v>
      </c>
    </row>
    <row r="44" spans="11:12">
      <c r="K44" s="32" t="s">
        <v>109</v>
      </c>
      <c r="L44" s="32" t="s">
        <v>56</v>
      </c>
    </row>
    <row r="45" spans="11:12">
      <c r="K45" s="32" t="s">
        <v>110</v>
      </c>
      <c r="L45" s="32" t="s">
        <v>111</v>
      </c>
    </row>
    <row r="46" spans="11:12" ht="14.1" customHeight="1">
      <c r="K46" s="36" t="s">
        <v>112</v>
      </c>
      <c r="L46" s="32" t="s">
        <v>65</v>
      </c>
    </row>
    <row r="47" spans="11:12">
      <c r="K47" s="41" t="s">
        <v>113</v>
      </c>
      <c r="L47" s="41" t="s">
        <v>49</v>
      </c>
    </row>
  </sheetData>
  <sheetProtection algorithmName="SHA-512" hashValue="sbk0jM17A4qoRTKmdsNz+2b6NcFJoJcOlUW/Ti7z9smd/tVFLEEpz7WdnGpC46LkeKybMd33uwy41Kn1NERfOw==" saltValue="pl7Ft8WHB6k1OxapmrfNew==" spinCount="100000" sheet="1" formatCells="0" formatColumns="0" formatRows="0" insertColumns="0" insertRows="0" insertHyperlinks="0" deleteColumns="0" deleteRows="0" sort="0" autoFilter="0" pivotTables="0"/>
  <autoFilter ref="B13:H31">
    <filterColumn colId="0">
      <filters>
        <filter val="CG"/>
        <filter val="DADM"/>
        <filter val="DCOM"/>
        <filter val="DEMD"/>
        <filter val="DF"/>
        <filter val="DJUR"/>
        <filter val="DPD"/>
        <filter val="DPRL"/>
        <filter val="DPSFS"/>
        <filter val="DPSVDS"/>
        <filter val="DRA"/>
        <filter val="DRRHH"/>
        <filter val="DTIC"/>
        <filter val="GG"/>
        <filter val="OAI"/>
        <filter val="SA"/>
        <filter val="Total"/>
      </filters>
    </filterColumn>
    <sortState ref="B14:H31">
      <sortCondition ref="D13:D31"/>
    </sortState>
  </autoFilter>
  <sortState ref="B14:H30">
    <sortCondition descending="1" ref="D14:D30"/>
    <sortCondition descending="1" ref="C14:C30"/>
  </sortState>
  <mergeCells count="3">
    <mergeCell ref="B4:C4"/>
    <mergeCell ref="B1:L1"/>
    <mergeCell ref="B12:H12"/>
  </mergeCells>
  <pageMargins left="0.70866141732283472" right="0.70866141732283472" top="0.74803149606299213" bottom="0.74803149606299213" header="0.31496062992125984" footer="0.31496062992125984"/>
  <pageSetup scale="65"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92"/>
  <sheetViews>
    <sheetView showGridLines="0" topLeftCell="F46" zoomScale="80" zoomScaleNormal="80" workbookViewId="0">
      <selection activeCell="J57" sqref="J57"/>
    </sheetView>
  </sheetViews>
  <sheetFormatPr baseColWidth="10" defaultColWidth="11.42578125" defaultRowHeight="15"/>
  <cols>
    <col min="1" max="1" width="26.7109375" style="38" bestFit="1" customWidth="1"/>
    <col min="2" max="3" width="18" style="78" hidden="1" customWidth="1"/>
    <col min="4" max="4" width="19.42578125" style="78" bestFit="1" customWidth="1"/>
    <col min="5" max="5" width="18" style="78" hidden="1" customWidth="1"/>
    <col min="6" max="6" width="20.140625" bestFit="1" customWidth="1"/>
    <col min="7" max="7" width="27.42578125" style="3" customWidth="1"/>
    <col min="8" max="8" width="23" style="42" customWidth="1"/>
    <col min="9" max="11" width="19.42578125" customWidth="1"/>
    <col min="12" max="12" width="27.42578125" customWidth="1"/>
    <col min="13" max="13" width="22" bestFit="1" customWidth="1"/>
    <col min="14" max="14" width="137.28515625" bestFit="1" customWidth="1"/>
    <col min="15" max="15" width="19.42578125" bestFit="1" customWidth="1"/>
    <col min="16" max="16" width="17.85546875" bestFit="1" customWidth="1"/>
    <col min="17" max="17" width="20.5703125" customWidth="1"/>
    <col min="18" max="18" width="17.5703125" customWidth="1"/>
    <col min="19" max="19" width="16" bestFit="1" customWidth="1"/>
    <col min="20" max="21" width="13.28515625" bestFit="1" customWidth="1"/>
    <col min="22" max="22" width="14.85546875" bestFit="1" customWidth="1"/>
    <col min="23" max="23" width="13.28515625" bestFit="1" customWidth="1"/>
    <col min="24" max="24" width="26.5703125" bestFit="1" customWidth="1"/>
    <col min="25" max="25" width="24" bestFit="1" customWidth="1"/>
    <col min="26" max="26" width="16.42578125" bestFit="1" customWidth="1"/>
    <col min="27" max="27" width="17.7109375" bestFit="1" customWidth="1"/>
    <col min="28" max="28" width="16.42578125" bestFit="1" customWidth="1"/>
    <col min="29" max="29" width="18.85546875" bestFit="1" customWidth="1"/>
    <col min="30" max="30" width="16.42578125" bestFit="1" customWidth="1"/>
    <col min="31" max="31" width="8" customWidth="1"/>
    <col min="32" max="32" width="12.42578125" customWidth="1"/>
    <col min="33" max="33" width="18.85546875" bestFit="1" customWidth="1"/>
    <col min="34" max="52" width="14.85546875" bestFit="1" customWidth="1"/>
    <col min="53" max="62" width="16" bestFit="1" customWidth="1"/>
    <col min="63" max="63" width="12.42578125" bestFit="1" customWidth="1"/>
    <col min="64" max="64" width="17.140625" bestFit="1" customWidth="1"/>
  </cols>
  <sheetData>
    <row r="1" spans="1:17" ht="15.75">
      <c r="A1" s="30"/>
      <c r="B1"/>
      <c r="C1" s="296"/>
      <c r="D1" s="296"/>
      <c r="E1" s="296"/>
      <c r="G1"/>
    </row>
    <row r="2" spans="1:17" ht="15" customHeight="1">
      <c r="G2" s="492" t="s">
        <v>1330</v>
      </c>
      <c r="H2" s="492"/>
      <c r="I2" s="492"/>
      <c r="J2" s="492"/>
      <c r="K2" s="492"/>
    </row>
    <row r="3" spans="1:17" ht="15.75">
      <c r="A3" s="441" t="s">
        <v>1331</v>
      </c>
      <c r="B3" s="283" t="s">
        <v>1332</v>
      </c>
      <c r="C3" s="283" t="s">
        <v>1333</v>
      </c>
      <c r="D3" s="283" t="s">
        <v>1334</v>
      </c>
      <c r="E3" s="283" t="s">
        <v>1335</v>
      </c>
      <c r="G3" s="492"/>
      <c r="H3" s="492"/>
      <c r="I3" s="492"/>
      <c r="J3" s="492"/>
      <c r="K3" s="492"/>
    </row>
    <row r="4" spans="1:17">
      <c r="A4" s="318" t="s">
        <v>1174</v>
      </c>
      <c r="B4" s="85">
        <v>88000000</v>
      </c>
      <c r="C4" s="85">
        <v>88000000</v>
      </c>
      <c r="D4" s="85">
        <v>88000000</v>
      </c>
      <c r="E4" s="85">
        <v>88000000</v>
      </c>
    </row>
    <row r="5" spans="1:17" ht="15.75">
      <c r="A5" s="318" t="s">
        <v>1177</v>
      </c>
      <c r="B5" s="85">
        <v>260000</v>
      </c>
      <c r="C5" s="85">
        <v>260000</v>
      </c>
      <c r="D5" s="85">
        <v>260000</v>
      </c>
      <c r="E5" s="85">
        <v>260000</v>
      </c>
      <c r="G5" s="282" t="s">
        <v>1336</v>
      </c>
      <c r="H5" s="282" t="s">
        <v>1334</v>
      </c>
    </row>
    <row r="6" spans="1:17">
      <c r="A6" s="318" t="s">
        <v>1179</v>
      </c>
      <c r="B6" s="85">
        <v>83800000</v>
      </c>
      <c r="C6" s="85">
        <v>83800000</v>
      </c>
      <c r="D6" s="85">
        <v>83800000</v>
      </c>
      <c r="E6" s="85">
        <v>83800000</v>
      </c>
      <c r="G6" s="42">
        <v>100</v>
      </c>
      <c r="H6" s="85">
        <v>380830500</v>
      </c>
    </row>
    <row r="7" spans="1:17">
      <c r="A7" s="318" t="s">
        <v>1181</v>
      </c>
      <c r="B7" s="85">
        <v>1480000</v>
      </c>
      <c r="C7" s="85">
        <v>1480000</v>
      </c>
      <c r="D7" s="85">
        <v>1000000</v>
      </c>
      <c r="E7" s="85">
        <v>1000000</v>
      </c>
      <c r="G7" s="42">
        <v>121</v>
      </c>
      <c r="H7" s="85">
        <v>49669500</v>
      </c>
    </row>
    <row r="8" spans="1:17">
      <c r="A8" s="318" t="s">
        <v>1183</v>
      </c>
      <c r="B8" s="85">
        <v>1750000</v>
      </c>
      <c r="C8" s="85">
        <v>1750000</v>
      </c>
      <c r="D8" s="85">
        <v>1750000</v>
      </c>
      <c r="E8" s="85">
        <v>1750000</v>
      </c>
      <c r="G8" s="42" t="s">
        <v>148</v>
      </c>
      <c r="H8" s="85"/>
    </row>
    <row r="9" spans="1:17">
      <c r="A9" s="318" t="s">
        <v>1185</v>
      </c>
      <c r="B9" s="85">
        <v>15267500</v>
      </c>
      <c r="C9" s="85">
        <v>15267500</v>
      </c>
      <c r="D9" s="85">
        <v>15267500</v>
      </c>
      <c r="E9" s="85">
        <v>15267500</v>
      </c>
      <c r="G9" s="248" t="s">
        <v>149</v>
      </c>
      <c r="H9" s="269">
        <v>430500000</v>
      </c>
    </row>
    <row r="10" spans="1:17">
      <c r="A10" s="318" t="s">
        <v>1187</v>
      </c>
      <c r="B10" s="85">
        <v>300000</v>
      </c>
      <c r="C10" s="85">
        <v>300000</v>
      </c>
      <c r="D10" s="85">
        <v>5000000</v>
      </c>
      <c r="E10" s="85">
        <v>300000</v>
      </c>
      <c r="G10"/>
      <c r="H10"/>
    </row>
    <row r="11" spans="1:17">
      <c r="A11" s="318" t="s">
        <v>1189</v>
      </c>
      <c r="B11" s="85">
        <v>300000</v>
      </c>
      <c r="C11" s="85">
        <v>300000</v>
      </c>
      <c r="D11" s="85">
        <v>300000</v>
      </c>
      <c r="E11" s="85">
        <v>300000</v>
      </c>
      <c r="G11"/>
    </row>
    <row r="12" spans="1:17" ht="15.75">
      <c r="A12" s="318" t="s">
        <v>1191</v>
      </c>
      <c r="B12" s="85">
        <v>320000</v>
      </c>
      <c r="C12" s="85">
        <v>320000</v>
      </c>
      <c r="D12" s="85">
        <v>320000</v>
      </c>
      <c r="E12" s="85">
        <v>320000</v>
      </c>
      <c r="G12" s="283" t="s">
        <v>985</v>
      </c>
      <c r="H12" s="282" t="s">
        <v>1334</v>
      </c>
      <c r="L12" s="283" t="s">
        <v>1337</v>
      </c>
    </row>
    <row r="13" spans="1:17">
      <c r="A13" s="318" t="s">
        <v>1193</v>
      </c>
      <c r="B13" s="85">
        <v>350000</v>
      </c>
      <c r="C13" s="85">
        <v>350000</v>
      </c>
      <c r="D13" s="85">
        <v>350000</v>
      </c>
      <c r="E13" s="85">
        <v>350000</v>
      </c>
      <c r="G13" s="85" t="s">
        <v>992</v>
      </c>
      <c r="H13" s="85">
        <v>48227000</v>
      </c>
      <c r="L13" s="416">
        <f>+GETPIVOTDATA(" Escenario C",$G$12,"Tipo de gasto","Gasto Adm")/GETPIVOTDATA(" Escenario C",$G$12)</f>
        <v>0.11202555168408827</v>
      </c>
    </row>
    <row r="14" spans="1:17">
      <c r="A14" s="318" t="s">
        <v>1195</v>
      </c>
      <c r="B14" s="85">
        <v>280000</v>
      </c>
      <c r="C14" s="85">
        <v>280000</v>
      </c>
      <c r="D14" s="85">
        <v>1820000</v>
      </c>
      <c r="E14" s="85">
        <v>280000</v>
      </c>
      <c r="G14" s="85" t="s">
        <v>1016</v>
      </c>
      <c r="H14" s="85">
        <v>107489500</v>
      </c>
      <c r="L14" s="416">
        <f>+GETPIVOTDATA(" Escenario C",$G$12,"Tipo de gasto","Pacc")/GETPIVOTDATA(" Escenario C",$G$12)</f>
        <v>0.24968524970963996</v>
      </c>
    </row>
    <row r="15" spans="1:17">
      <c r="A15" s="318" t="s">
        <v>1197</v>
      </c>
      <c r="B15" s="85">
        <v>8400000</v>
      </c>
      <c r="C15" s="85">
        <v>8400000</v>
      </c>
      <c r="D15" s="85">
        <v>8400000</v>
      </c>
      <c r="E15" s="85">
        <v>8400000</v>
      </c>
      <c r="G15" s="85" t="s">
        <v>1224</v>
      </c>
      <c r="H15" s="85">
        <v>0</v>
      </c>
      <c r="L15" s="416">
        <f>+GETPIVOTDATA(" Escenario C",$G$12,"Tipo de gasto","Proyecto")/GETPIVOTDATA(" Escenario C",$G$12)</f>
        <v>0</v>
      </c>
    </row>
    <row r="16" spans="1:17">
      <c r="A16" s="318" t="s">
        <v>1199</v>
      </c>
      <c r="B16" s="85">
        <v>15267500</v>
      </c>
      <c r="C16" s="85">
        <v>15267500</v>
      </c>
      <c r="D16" s="85">
        <v>15267500</v>
      </c>
      <c r="E16" s="85">
        <v>15267500</v>
      </c>
      <c r="G16" s="85" t="s">
        <v>1176</v>
      </c>
      <c r="H16" s="85">
        <v>274783500</v>
      </c>
      <c r="L16" s="416">
        <f>+GETPIVOTDATA(" Escenario C",$G$12,"Tipo de gasto","Nomina")/GETPIVOTDATA(" Escenario C",$G$12)</f>
        <v>0.63828919860627176</v>
      </c>
      <c r="M16" s="186"/>
      <c r="N16" s="186"/>
      <c r="O16" s="186"/>
      <c r="P16" s="186"/>
      <c r="Q16" s="186"/>
    </row>
    <row r="17" spans="1:25">
      <c r="A17" s="318" t="s">
        <v>1201</v>
      </c>
      <c r="B17" s="85">
        <v>440000</v>
      </c>
      <c r="C17" s="85">
        <v>440000</v>
      </c>
      <c r="D17" s="85">
        <v>440000</v>
      </c>
      <c r="E17" s="85">
        <v>440000</v>
      </c>
      <c r="G17" s="85" t="s">
        <v>148</v>
      </c>
      <c r="H17" s="85"/>
      <c r="L17" s="415">
        <v>1</v>
      </c>
      <c r="M17" s="186"/>
      <c r="N17" s="186"/>
      <c r="O17" s="186"/>
      <c r="P17" s="186"/>
      <c r="Q17" s="186"/>
    </row>
    <row r="18" spans="1:25" s="48" customFormat="1" ht="15.75">
      <c r="A18" s="319" t="s">
        <v>1203</v>
      </c>
      <c r="B18" s="268">
        <v>14598500</v>
      </c>
      <c r="C18" s="268">
        <v>14598500</v>
      </c>
      <c r="D18" s="268">
        <v>14598500</v>
      </c>
      <c r="E18" s="268">
        <v>14598500</v>
      </c>
      <c r="G18" s="248" t="s">
        <v>149</v>
      </c>
      <c r="H18" s="269">
        <v>430500000</v>
      </c>
      <c r="I18"/>
      <c r="J18"/>
      <c r="K18"/>
      <c r="M18" s="325"/>
      <c r="N18" s="325"/>
      <c r="O18" s="325"/>
      <c r="P18" s="325"/>
      <c r="Q18" s="246"/>
    </row>
    <row r="19" spans="1:25">
      <c r="A19" s="318" t="s">
        <v>1234</v>
      </c>
      <c r="B19" s="85">
        <v>10000000</v>
      </c>
      <c r="C19" s="85">
        <v>10000000</v>
      </c>
      <c r="D19" s="85">
        <v>12000000</v>
      </c>
      <c r="E19" s="85">
        <v>10000000</v>
      </c>
      <c r="G19" s="297"/>
      <c r="H19" s="298"/>
      <c r="M19" s="186"/>
      <c r="N19" s="186"/>
      <c r="O19" s="186"/>
      <c r="P19" s="186"/>
      <c r="Q19" s="186"/>
    </row>
    <row r="20" spans="1:25">
      <c r="A20" s="318" t="s">
        <v>1205</v>
      </c>
      <c r="B20" s="85">
        <v>150000</v>
      </c>
      <c r="C20" s="85">
        <v>150000</v>
      </c>
      <c r="D20" s="85">
        <v>150000</v>
      </c>
      <c r="E20" s="85">
        <v>150000</v>
      </c>
      <c r="G20"/>
      <c r="M20" s="186"/>
      <c r="N20" s="186"/>
      <c r="O20" s="186"/>
      <c r="P20" s="186"/>
      <c r="Q20" s="186"/>
    </row>
    <row r="21" spans="1:25" ht="15.75">
      <c r="A21" s="319" t="s">
        <v>1207</v>
      </c>
      <c r="B21" s="268">
        <v>12600000</v>
      </c>
      <c r="C21" s="268">
        <v>12600000</v>
      </c>
      <c r="D21" s="268">
        <v>12600000</v>
      </c>
      <c r="E21" s="268">
        <v>12600000</v>
      </c>
      <c r="G21" s="283" t="s">
        <v>1338</v>
      </c>
      <c r="H21" s="283" t="s">
        <v>1334</v>
      </c>
      <c r="M21" s="186"/>
      <c r="N21" s="186"/>
      <c r="O21" s="186"/>
      <c r="P21" s="186"/>
      <c r="Q21" s="186"/>
    </row>
    <row r="22" spans="1:25">
      <c r="A22" s="318" t="s">
        <v>1209</v>
      </c>
      <c r="B22" s="85">
        <v>12900000</v>
      </c>
      <c r="C22" s="85">
        <v>12900000</v>
      </c>
      <c r="D22" s="85">
        <v>12900000</v>
      </c>
      <c r="E22" s="85">
        <v>12900000</v>
      </c>
      <c r="G22" s="248">
        <v>6658</v>
      </c>
      <c r="H22" s="277">
        <v>12000000</v>
      </c>
    </row>
    <row r="23" spans="1:25">
      <c r="A23" s="318" t="s">
        <v>1211</v>
      </c>
      <c r="B23" s="85">
        <v>1600000</v>
      </c>
      <c r="C23" s="85">
        <v>1600000</v>
      </c>
      <c r="D23" s="85">
        <v>1600000</v>
      </c>
      <c r="E23" s="85">
        <v>1600000</v>
      </c>
      <c r="G23" s="248">
        <v>6710</v>
      </c>
      <c r="H23" s="277">
        <v>25000000</v>
      </c>
    </row>
    <row r="24" spans="1:25">
      <c r="A24" s="318" t="s">
        <v>990</v>
      </c>
      <c r="B24" s="85">
        <v>2300000</v>
      </c>
      <c r="C24" s="85">
        <v>2300000</v>
      </c>
      <c r="D24" s="85">
        <v>2300000</v>
      </c>
      <c r="E24" s="85">
        <v>2300000</v>
      </c>
      <c r="G24" s="248" t="s">
        <v>993</v>
      </c>
      <c r="H24" s="277">
        <v>393500000</v>
      </c>
    </row>
    <row r="25" spans="1:25">
      <c r="A25" s="318" t="s">
        <v>994</v>
      </c>
      <c r="B25" s="85">
        <v>18000</v>
      </c>
      <c r="C25" s="85">
        <v>18000</v>
      </c>
      <c r="D25" s="85">
        <v>30000</v>
      </c>
      <c r="E25" s="85">
        <v>18000</v>
      </c>
      <c r="G25" s="248" t="s">
        <v>149</v>
      </c>
      <c r="H25" s="269">
        <v>430500000</v>
      </c>
    </row>
    <row r="26" spans="1:25">
      <c r="A26" s="318" t="s">
        <v>996</v>
      </c>
      <c r="B26" s="85">
        <v>4380000</v>
      </c>
      <c r="C26" s="85">
        <v>4380000</v>
      </c>
      <c r="D26" s="85">
        <v>4380000</v>
      </c>
      <c r="E26" s="85">
        <v>4380000</v>
      </c>
      <c r="G26"/>
      <c r="H26"/>
    </row>
    <row r="27" spans="1:25">
      <c r="A27" s="318" t="s">
        <v>998</v>
      </c>
      <c r="B27" s="85">
        <v>9400000</v>
      </c>
      <c r="C27" s="85">
        <v>9400000</v>
      </c>
      <c r="D27" s="85">
        <v>7000000</v>
      </c>
      <c r="E27" s="85">
        <v>9400000</v>
      </c>
      <c r="G27"/>
    </row>
    <row r="28" spans="1:25" ht="15.75">
      <c r="A28" s="318" t="s">
        <v>1000</v>
      </c>
      <c r="B28" s="85">
        <v>157000</v>
      </c>
      <c r="C28" s="85">
        <v>157000</v>
      </c>
      <c r="D28" s="85">
        <v>157000</v>
      </c>
      <c r="E28" s="85">
        <v>157000</v>
      </c>
      <c r="G28"/>
      <c r="L28" s="311"/>
      <c r="M28" s="293" t="s">
        <v>1339</v>
      </c>
      <c r="N28" s="304" t="s">
        <v>1332</v>
      </c>
      <c r="O28" s="304" t="s">
        <v>1333</v>
      </c>
      <c r="P28" s="304" t="s">
        <v>1334</v>
      </c>
      <c r="Q28" s="304" t="s">
        <v>1335</v>
      </c>
      <c r="R28" s="283" t="s">
        <v>1340</v>
      </c>
      <c r="S28" s="283" t="s">
        <v>1341</v>
      </c>
    </row>
    <row r="29" spans="1:25" ht="15.75">
      <c r="A29" s="318" t="s">
        <v>1002</v>
      </c>
      <c r="B29" s="85">
        <v>150000</v>
      </c>
      <c r="C29" s="85">
        <v>150000</v>
      </c>
      <c r="D29" s="85">
        <v>155000</v>
      </c>
      <c r="E29" s="85">
        <v>150000</v>
      </c>
      <c r="G29" s="282" t="s">
        <v>1339</v>
      </c>
      <c r="H29" s="282" t="s">
        <v>1334</v>
      </c>
      <c r="M29" s="85" t="str">
        <f>+G30</f>
        <v>DPD</v>
      </c>
      <c r="N29" s="85" t="e">
        <f>+GETPIVOTDATA(" Escenario A",$G$29,"Solicitante",M29)</f>
        <v>#REF!</v>
      </c>
      <c r="O29" s="85">
        <v>25120000</v>
      </c>
      <c r="P29" s="85">
        <f>+GETPIVOTDATA(" Escenario C",$G$29,"Solicitante",M29)</f>
        <v>6150000</v>
      </c>
      <c r="Q29" s="85">
        <v>3320000</v>
      </c>
      <c r="R29" s="277" t="e">
        <f>+N29-P29</f>
        <v>#REF!</v>
      </c>
      <c r="S29" s="338" t="e">
        <f>(N29-P29)/N29</f>
        <v>#REF!</v>
      </c>
    </row>
    <row r="30" spans="1:25">
      <c r="A30" s="318" t="s">
        <v>1158</v>
      </c>
      <c r="B30" s="85">
        <v>4200000</v>
      </c>
      <c r="C30" s="85">
        <v>3700000</v>
      </c>
      <c r="D30" s="85">
        <v>500000</v>
      </c>
      <c r="E30" s="85">
        <v>1700000</v>
      </c>
      <c r="G30" s="85" t="s">
        <v>24</v>
      </c>
      <c r="H30" s="85">
        <v>6150000</v>
      </c>
      <c r="M30" s="85" t="str">
        <f t="shared" ref="M30:M42" si="0">+G31</f>
        <v>DRRHH</v>
      </c>
      <c r="N30" s="85" t="e">
        <f t="shared" ref="N30:N41" si="1">+GETPIVOTDATA(" Escenario A",$G$29,"Solicitante",M30)</f>
        <v>#REF!</v>
      </c>
      <c r="O30" s="85">
        <v>261593500</v>
      </c>
      <c r="P30" s="85">
        <f t="shared" ref="P30:P41" si="2">+GETPIVOTDATA(" Escenario C",$G$29,"Solicitante",M30)</f>
        <v>264113500</v>
      </c>
      <c r="Q30" s="85">
        <v>261093500</v>
      </c>
      <c r="R30" s="277" t="e">
        <f t="shared" ref="R30:R42" si="3">+N30-P30</f>
        <v>#REF!</v>
      </c>
      <c r="S30" s="338" t="e">
        <f t="shared" ref="S30:S42" si="4">(N30-P30)/N30</f>
        <v>#REF!</v>
      </c>
    </row>
    <row r="31" spans="1:25">
      <c r="A31" s="318" t="s">
        <v>1004</v>
      </c>
      <c r="B31" s="85">
        <v>700000</v>
      </c>
      <c r="C31" s="85">
        <v>700000</v>
      </c>
      <c r="D31" s="85">
        <v>800000</v>
      </c>
      <c r="E31" s="85">
        <v>700000</v>
      </c>
      <c r="G31" s="85" t="s">
        <v>41</v>
      </c>
      <c r="H31" s="85">
        <v>264113500</v>
      </c>
      <c r="M31" s="85" t="str">
        <f t="shared" si="0"/>
        <v>DADM</v>
      </c>
      <c r="N31" s="85" t="e">
        <f t="shared" si="1"/>
        <v>#REF!</v>
      </c>
      <c r="O31" s="85">
        <v>79285000</v>
      </c>
      <c r="P31" s="85">
        <f t="shared" si="2"/>
        <v>78706500</v>
      </c>
      <c r="Q31" s="85">
        <v>76235000</v>
      </c>
      <c r="R31" s="277" t="e">
        <f t="shared" si="3"/>
        <v>#REF!</v>
      </c>
      <c r="S31" s="338" t="e">
        <f t="shared" si="4"/>
        <v>#REF!</v>
      </c>
    </row>
    <row r="32" spans="1:25">
      <c r="A32" s="318" t="s">
        <v>1006</v>
      </c>
      <c r="B32" s="85">
        <v>150000</v>
      </c>
      <c r="C32" s="85">
        <v>150000</v>
      </c>
      <c r="D32" s="85">
        <v>10000</v>
      </c>
      <c r="E32" s="85">
        <v>0</v>
      </c>
      <c r="G32" s="85" t="s">
        <v>66</v>
      </c>
      <c r="H32" s="85">
        <v>78706500</v>
      </c>
      <c r="M32" s="85" t="str">
        <f t="shared" si="0"/>
        <v>DEMD</v>
      </c>
      <c r="N32" s="85" t="e">
        <f t="shared" si="1"/>
        <v>#REF!</v>
      </c>
      <c r="O32" s="85">
        <v>30550000</v>
      </c>
      <c r="P32" s="85">
        <f t="shared" si="2"/>
        <v>20550000</v>
      </c>
      <c r="Q32" s="85">
        <v>20550000</v>
      </c>
      <c r="R32" s="277" t="e">
        <f t="shared" si="3"/>
        <v>#REF!</v>
      </c>
      <c r="S32" s="338" t="e">
        <f t="shared" si="4"/>
        <v>#REF!</v>
      </c>
      <c r="X32" s="379" t="s">
        <v>975</v>
      </c>
      <c r="Y32" s="277" t="s">
        <v>1342</v>
      </c>
    </row>
    <row r="33" spans="1:29">
      <c r="A33" s="318" t="s">
        <v>1255</v>
      </c>
      <c r="B33" s="85">
        <v>18000000</v>
      </c>
      <c r="C33" s="85">
        <v>18000000</v>
      </c>
      <c r="D33" s="85">
        <v>18000000</v>
      </c>
      <c r="E33" s="85">
        <v>18000000</v>
      </c>
      <c r="G33" s="85" t="s">
        <v>77</v>
      </c>
      <c r="H33" s="85">
        <v>20550000</v>
      </c>
      <c r="M33" s="85" t="str">
        <f t="shared" si="0"/>
        <v>DCOM</v>
      </c>
      <c r="N33" s="85" t="e">
        <f t="shared" si="1"/>
        <v>#REF!</v>
      </c>
      <c r="O33" s="85">
        <v>9510000</v>
      </c>
      <c r="P33" s="85">
        <f t="shared" si="2"/>
        <v>10400000</v>
      </c>
      <c r="Q33" s="85">
        <v>6490000</v>
      </c>
      <c r="R33" s="277" t="e">
        <f t="shared" si="3"/>
        <v>#REF!</v>
      </c>
      <c r="S33" s="338" t="e">
        <f t="shared" si="4"/>
        <v>#REF!</v>
      </c>
    </row>
    <row r="34" spans="1:29" ht="15.75">
      <c r="A34" s="318" t="s">
        <v>1008</v>
      </c>
      <c r="B34" s="85">
        <v>3000000</v>
      </c>
      <c r="C34" s="85">
        <v>3000000</v>
      </c>
      <c r="D34" s="85">
        <v>2500000</v>
      </c>
      <c r="E34" s="85">
        <v>3000000</v>
      </c>
      <c r="G34" s="85" t="s">
        <v>59</v>
      </c>
      <c r="H34" s="85">
        <v>10400000</v>
      </c>
      <c r="M34" s="85" t="str">
        <f t="shared" si="0"/>
        <v>DTIC</v>
      </c>
      <c r="N34" s="85" t="e">
        <f t="shared" si="1"/>
        <v>#REF!</v>
      </c>
      <c r="O34" s="85">
        <v>14280000</v>
      </c>
      <c r="P34" s="85">
        <f t="shared" si="2"/>
        <v>14800000</v>
      </c>
      <c r="Q34" s="85">
        <v>13800000</v>
      </c>
      <c r="R34" s="277" t="e">
        <f t="shared" si="3"/>
        <v>#REF!</v>
      </c>
      <c r="S34" s="338" t="e">
        <f t="shared" si="4"/>
        <v>#REF!</v>
      </c>
      <c r="X34" s="283" t="s">
        <v>1334</v>
      </c>
      <c r="Y34" s="379" t="s">
        <v>1343</v>
      </c>
      <c r="Z34" s="277"/>
      <c r="AA34" s="277"/>
      <c r="AB34" s="277"/>
      <c r="AC34" s="277"/>
    </row>
    <row r="35" spans="1:29" ht="15.75">
      <c r="A35" s="318" t="s">
        <v>1010</v>
      </c>
      <c r="B35" s="85">
        <v>1500000</v>
      </c>
      <c r="C35" s="85">
        <v>1500000</v>
      </c>
      <c r="D35" s="85">
        <v>1400000</v>
      </c>
      <c r="E35" s="85">
        <v>1500000</v>
      </c>
      <c r="G35" s="85" t="s">
        <v>69</v>
      </c>
      <c r="H35" s="85">
        <v>14800000</v>
      </c>
      <c r="M35" s="85" t="str">
        <f t="shared" si="0"/>
        <v>DPRL</v>
      </c>
      <c r="N35" s="85" t="e">
        <f t="shared" si="1"/>
        <v>#REF!</v>
      </c>
      <c r="O35" s="85">
        <v>800000</v>
      </c>
      <c r="P35" s="85">
        <f t="shared" si="2"/>
        <v>500000</v>
      </c>
      <c r="Q35" s="85">
        <v>500000</v>
      </c>
      <c r="R35" s="277" t="e">
        <f t="shared" si="3"/>
        <v>#REF!</v>
      </c>
      <c r="S35" s="338" t="e">
        <f t="shared" si="4"/>
        <v>#REF!</v>
      </c>
      <c r="X35" s="282" t="s">
        <v>1339</v>
      </c>
      <c r="Y35" s="283" t="s">
        <v>153</v>
      </c>
      <c r="Z35" s="283" t="s">
        <v>119</v>
      </c>
      <c r="AA35" s="283" t="s">
        <v>120</v>
      </c>
      <c r="AB35" s="283" t="s">
        <v>121</v>
      </c>
      <c r="AC35" s="283" t="s">
        <v>149</v>
      </c>
    </row>
    <row r="36" spans="1:29">
      <c r="A36" s="318" t="s">
        <v>1012</v>
      </c>
      <c r="B36" s="85">
        <v>4200000</v>
      </c>
      <c r="C36" s="85">
        <v>4200000</v>
      </c>
      <c r="D36" s="85">
        <v>4500000</v>
      </c>
      <c r="E36" s="85">
        <v>4200000</v>
      </c>
      <c r="G36" s="85" t="s">
        <v>56</v>
      </c>
      <c r="H36" s="85">
        <v>500000</v>
      </c>
      <c r="M36" s="85" t="str">
        <f t="shared" si="0"/>
        <v>DRA</v>
      </c>
      <c r="N36" s="85" t="e">
        <f t="shared" si="1"/>
        <v>#REF!</v>
      </c>
      <c r="O36" s="85">
        <v>0</v>
      </c>
      <c r="P36" s="85">
        <f t="shared" si="2"/>
        <v>0</v>
      </c>
      <c r="Q36" s="85">
        <v>0</v>
      </c>
      <c r="R36" s="277" t="e">
        <f t="shared" si="3"/>
        <v>#REF!</v>
      </c>
      <c r="S36" s="338" t="e">
        <f t="shared" si="4"/>
        <v>#REF!</v>
      </c>
      <c r="X36" s="85" t="s">
        <v>24</v>
      </c>
      <c r="Y36" s="268">
        <v>0</v>
      </c>
      <c r="Z36" s="268">
        <v>1050000</v>
      </c>
      <c r="AA36" s="268">
        <v>2960000</v>
      </c>
      <c r="AB36" s="268">
        <v>270000</v>
      </c>
      <c r="AC36" s="268">
        <v>4280000</v>
      </c>
    </row>
    <row r="37" spans="1:29">
      <c r="A37" s="318" t="s">
        <v>1143</v>
      </c>
      <c r="B37" s="85">
        <v>8710000</v>
      </c>
      <c r="C37" s="85">
        <v>11730000</v>
      </c>
      <c r="D37" s="85">
        <v>590000</v>
      </c>
      <c r="E37" s="85">
        <v>1180000</v>
      </c>
      <c r="G37" s="85" t="s">
        <v>22</v>
      </c>
      <c r="H37" s="85">
        <v>0</v>
      </c>
      <c r="M37" s="85" t="str">
        <f t="shared" si="0"/>
        <v>DPSFS</v>
      </c>
      <c r="N37" s="85" t="e">
        <f t="shared" si="1"/>
        <v>#REF!</v>
      </c>
      <c r="O37" s="85">
        <v>500000</v>
      </c>
      <c r="P37" s="85">
        <f t="shared" si="2"/>
        <v>500000</v>
      </c>
      <c r="Q37" s="85">
        <v>500000</v>
      </c>
      <c r="R37" s="277" t="e">
        <f t="shared" si="3"/>
        <v>#REF!</v>
      </c>
      <c r="S37" s="338" t="e">
        <f t="shared" si="4"/>
        <v>#REF!</v>
      </c>
      <c r="X37" s="85" t="s">
        <v>41</v>
      </c>
      <c r="Y37" s="268">
        <v>259913500</v>
      </c>
      <c r="Z37" s="268"/>
      <c r="AA37" s="268"/>
      <c r="AB37" s="268"/>
      <c r="AC37" s="268">
        <v>259913500</v>
      </c>
    </row>
    <row r="38" spans="1:29">
      <c r="A38" s="318" t="s">
        <v>1108</v>
      </c>
      <c r="B38" s="85">
        <v>46700000</v>
      </c>
      <c r="C38" s="85">
        <v>35200000</v>
      </c>
      <c r="D38" s="85">
        <v>21470000</v>
      </c>
      <c r="E38" s="85">
        <v>21400000</v>
      </c>
      <c r="G38" s="85" t="s">
        <v>48</v>
      </c>
      <c r="H38" s="85">
        <v>500000</v>
      </c>
      <c r="M38" s="85" t="str">
        <f t="shared" si="0"/>
        <v>CG</v>
      </c>
      <c r="N38" s="85" t="e">
        <f t="shared" si="1"/>
        <v>#REF!</v>
      </c>
      <c r="O38" s="85">
        <v>700000</v>
      </c>
      <c r="P38" s="85">
        <f t="shared" si="2"/>
        <v>150000</v>
      </c>
      <c r="Q38" s="85">
        <v>0</v>
      </c>
      <c r="R38" s="277" t="e">
        <f t="shared" si="3"/>
        <v>#REF!</v>
      </c>
      <c r="S38" s="338" t="e">
        <f t="shared" si="4"/>
        <v>#REF!</v>
      </c>
      <c r="X38" s="85" t="s">
        <v>66</v>
      </c>
      <c r="Y38" s="268">
        <v>72568730</v>
      </c>
      <c r="Z38" s="268"/>
      <c r="AA38" s="268">
        <v>8000000</v>
      </c>
      <c r="AB38" s="268"/>
      <c r="AC38" s="268">
        <v>80568730</v>
      </c>
    </row>
    <row r="39" spans="1:29">
      <c r="A39" s="318" t="s">
        <v>1147</v>
      </c>
      <c r="B39" s="85">
        <v>22280000</v>
      </c>
      <c r="C39" s="85">
        <v>11170000</v>
      </c>
      <c r="D39" s="85">
        <v>970000</v>
      </c>
      <c r="E39" s="85">
        <v>1620000</v>
      </c>
      <c r="G39" s="85" t="s">
        <v>7</v>
      </c>
      <c r="H39" s="85">
        <v>150000</v>
      </c>
      <c r="M39" s="85" t="str">
        <f t="shared" si="0"/>
        <v>GG</v>
      </c>
      <c r="N39" s="85" t="e">
        <f t="shared" si="1"/>
        <v>#REF!</v>
      </c>
      <c r="O39" s="85">
        <v>850000</v>
      </c>
      <c r="P39" s="85">
        <f t="shared" si="2"/>
        <v>34130000</v>
      </c>
      <c r="Q39" s="85">
        <v>850000</v>
      </c>
      <c r="R39" s="277" t="e">
        <f t="shared" si="3"/>
        <v>#REF!</v>
      </c>
      <c r="S39" s="338" t="e">
        <f t="shared" si="4"/>
        <v>#REF!</v>
      </c>
      <c r="X39" s="85" t="s">
        <v>77</v>
      </c>
      <c r="Y39" s="268">
        <v>25550000</v>
      </c>
      <c r="Z39" s="268"/>
      <c r="AA39" s="268"/>
      <c r="AB39" s="268"/>
      <c r="AC39" s="268">
        <v>25550000</v>
      </c>
    </row>
    <row r="40" spans="1:29">
      <c r="A40" s="318" t="s">
        <v>1128</v>
      </c>
      <c r="B40" s="85">
        <v>2572000</v>
      </c>
      <c r="C40" s="85">
        <v>1500000</v>
      </c>
      <c r="D40" s="85">
        <v>2000000</v>
      </c>
      <c r="E40" s="85">
        <v>1200000</v>
      </c>
      <c r="G40" s="85" t="s">
        <v>3</v>
      </c>
      <c r="H40" s="85">
        <v>34130000</v>
      </c>
      <c r="M40" s="85" t="str">
        <f t="shared" si="0"/>
        <v>DPSVDS</v>
      </c>
      <c r="N40" s="85" t="e">
        <f t="shared" si="1"/>
        <v>#REF!</v>
      </c>
      <c r="O40" s="85">
        <v>22000000</v>
      </c>
      <c r="P40" s="85">
        <f t="shared" si="2"/>
        <v>500000</v>
      </c>
      <c r="Q40" s="85">
        <v>12000000</v>
      </c>
      <c r="R40" s="277" t="e">
        <f t="shared" si="3"/>
        <v>#REF!</v>
      </c>
      <c r="S40" s="338" t="e">
        <f t="shared" si="4"/>
        <v>#REF!</v>
      </c>
      <c r="X40" s="85" t="s">
        <v>59</v>
      </c>
      <c r="Y40" s="268">
        <v>10200000</v>
      </c>
      <c r="Z40" s="268">
        <v>0</v>
      </c>
      <c r="AA40" s="268"/>
      <c r="AB40" s="268"/>
      <c r="AC40" s="268">
        <v>10200000</v>
      </c>
    </row>
    <row r="41" spans="1:29">
      <c r="A41" s="318" t="s">
        <v>1137</v>
      </c>
      <c r="B41" s="85">
        <v>800000</v>
      </c>
      <c r="C41" s="85">
        <v>500000</v>
      </c>
      <c r="D41" s="85">
        <v>600000</v>
      </c>
      <c r="E41" s="85">
        <v>500000</v>
      </c>
      <c r="G41" s="85" t="s">
        <v>65</v>
      </c>
      <c r="H41" s="85">
        <v>500000</v>
      </c>
      <c r="M41" s="85" t="str">
        <f t="shared" si="0"/>
        <v>(en blanco)</v>
      </c>
      <c r="N41" s="85" t="e">
        <f t="shared" si="1"/>
        <v>#REF!</v>
      </c>
      <c r="O41" s="85">
        <v>0</v>
      </c>
      <c r="P41" s="85">
        <f t="shared" si="2"/>
        <v>0</v>
      </c>
      <c r="Q41" s="85">
        <v>0</v>
      </c>
      <c r="R41" s="277" t="e">
        <f t="shared" si="3"/>
        <v>#REF!</v>
      </c>
      <c r="S41" s="338" t="e">
        <f t="shared" si="4"/>
        <v>#REF!</v>
      </c>
      <c r="X41" s="85" t="s">
        <v>69</v>
      </c>
      <c r="Y41" s="268">
        <v>3000000</v>
      </c>
      <c r="Z41" s="268">
        <v>0</v>
      </c>
      <c r="AA41" s="268">
        <v>11800000</v>
      </c>
      <c r="AB41" s="268"/>
      <c r="AC41" s="268">
        <v>14800000</v>
      </c>
    </row>
    <row r="42" spans="1:29" ht="15.75">
      <c r="A42" s="318" t="s">
        <v>1150</v>
      </c>
      <c r="B42" s="85">
        <v>2700000</v>
      </c>
      <c r="C42" s="85">
        <v>2700000</v>
      </c>
      <c r="D42" s="85">
        <v>2700000</v>
      </c>
      <c r="E42" s="85">
        <v>2700000</v>
      </c>
      <c r="G42" s="85" t="s">
        <v>148</v>
      </c>
      <c r="H42" s="85"/>
      <c r="M42" s="295" t="str">
        <f t="shared" si="0"/>
        <v>Total general</v>
      </c>
      <c r="N42" s="305" t="e">
        <f t="shared" ref="N42" si="5">SUM(N29:N41)</f>
        <v>#REF!</v>
      </c>
      <c r="O42" s="305">
        <f>SUM(O29:O41)</f>
        <v>445188500</v>
      </c>
      <c r="P42" s="305">
        <f>SUM(P29:P41)</f>
        <v>430500000</v>
      </c>
      <c r="Q42" s="305">
        <v>395338500</v>
      </c>
      <c r="R42" s="305" t="e">
        <f t="shared" si="3"/>
        <v>#REF!</v>
      </c>
      <c r="S42" s="339" t="e">
        <f t="shared" si="4"/>
        <v>#REF!</v>
      </c>
      <c r="X42" s="85" t="s">
        <v>56</v>
      </c>
      <c r="Y42" s="268"/>
      <c r="Z42" s="268">
        <v>0</v>
      </c>
      <c r="AA42" s="268"/>
      <c r="AB42" s="268">
        <v>500000</v>
      </c>
      <c r="AC42" s="268">
        <v>500000</v>
      </c>
    </row>
    <row r="43" spans="1:29" ht="15.75">
      <c r="A43" s="318" t="s">
        <v>1014</v>
      </c>
      <c r="B43" s="85">
        <v>8000000</v>
      </c>
      <c r="C43" s="85">
        <v>8000000</v>
      </c>
      <c r="D43" s="85">
        <v>8000000</v>
      </c>
      <c r="E43" s="85">
        <v>8000000</v>
      </c>
      <c r="G43" s="384" t="s">
        <v>149</v>
      </c>
      <c r="H43" s="294">
        <v>430500000</v>
      </c>
      <c r="X43" s="85" t="s">
        <v>22</v>
      </c>
      <c r="Y43" s="268"/>
      <c r="Z43" s="268">
        <v>0</v>
      </c>
      <c r="AA43" s="268"/>
      <c r="AB43" s="268"/>
      <c r="AC43" s="268">
        <v>0</v>
      </c>
    </row>
    <row r="44" spans="1:29" ht="15.75">
      <c r="A44" s="318" t="s">
        <v>1017</v>
      </c>
      <c r="B44" s="85">
        <v>350000</v>
      </c>
      <c r="C44" s="85">
        <v>350000</v>
      </c>
      <c r="D44" s="85">
        <v>350000</v>
      </c>
      <c r="E44" s="85">
        <v>350000</v>
      </c>
      <c r="G44"/>
      <c r="H44"/>
      <c r="N44" s="295" t="s">
        <v>158</v>
      </c>
      <c r="O44" s="295" t="s">
        <v>1344</v>
      </c>
      <c r="P44" s="295" t="s">
        <v>1345</v>
      </c>
      <c r="Q44" s="295" t="s">
        <v>1346</v>
      </c>
      <c r="X44" s="85" t="s">
        <v>48</v>
      </c>
      <c r="Y44" s="268"/>
      <c r="Z44" s="268">
        <v>0</v>
      </c>
      <c r="AA44" s="268"/>
      <c r="AB44" s="268">
        <v>500000</v>
      </c>
      <c r="AC44" s="268">
        <v>500000</v>
      </c>
    </row>
    <row r="45" spans="1:29" ht="15.75">
      <c r="A45" s="318" t="s">
        <v>1131</v>
      </c>
      <c r="B45" s="85">
        <v>450000</v>
      </c>
      <c r="C45" s="85">
        <v>450000</v>
      </c>
      <c r="D45" s="85">
        <v>450000</v>
      </c>
      <c r="E45" s="85">
        <v>450000</v>
      </c>
      <c r="G45" s="386"/>
      <c r="H45" s="387"/>
      <c r="I45" s="387"/>
      <c r="J45" s="387"/>
      <c r="K45" s="387"/>
      <c r="N45" s="42" t="s">
        <v>24</v>
      </c>
      <c r="O45" s="83">
        <f>+GETPIVOTDATA(" Escenario C",$G$29,"Solicitante",N45)</f>
        <v>6150000</v>
      </c>
      <c r="P45" s="83">
        <v>18181000</v>
      </c>
      <c r="Q45" s="321">
        <f>+O45-P45</f>
        <v>-12031000</v>
      </c>
      <c r="X45" s="85" t="s">
        <v>7</v>
      </c>
      <c r="Y45" s="268"/>
      <c r="Z45" s="268">
        <v>0</v>
      </c>
      <c r="AA45" s="268">
        <v>0</v>
      </c>
      <c r="AB45" s="268"/>
      <c r="AC45" s="268">
        <v>0</v>
      </c>
    </row>
    <row r="46" spans="1:29" ht="21">
      <c r="A46" s="318" t="s">
        <v>1093</v>
      </c>
      <c r="B46" s="85">
        <v>8000000</v>
      </c>
      <c r="C46" s="85">
        <v>4100000</v>
      </c>
      <c r="D46" s="85">
        <v>5800000</v>
      </c>
      <c r="E46" s="85">
        <v>3600000</v>
      </c>
      <c r="G46" s="324" t="s">
        <v>1347</v>
      </c>
      <c r="H46" s="324" t="s">
        <v>1332</v>
      </c>
      <c r="I46" s="324" t="s">
        <v>1333</v>
      </c>
      <c r="J46" s="324" t="s">
        <v>1334</v>
      </c>
      <c r="K46" s="324" t="s">
        <v>1335</v>
      </c>
      <c r="N46" s="42" t="s">
        <v>41</v>
      </c>
      <c r="O46" s="83">
        <f t="shared" ref="O46:O57" si="6">+GETPIVOTDATA(" Escenario C",$G$29,"Solicitante",N46)</f>
        <v>264113500</v>
      </c>
      <c r="P46" s="83">
        <v>258121070.31999993</v>
      </c>
      <c r="Q46" s="277">
        <f t="shared" ref="Q46:Q60" si="7">+O46-P46</f>
        <v>5992429.6800000668</v>
      </c>
      <c r="X46" s="85" t="s">
        <v>62</v>
      </c>
      <c r="Y46" s="268">
        <v>850000</v>
      </c>
      <c r="Z46" s="268"/>
      <c r="AA46" s="268"/>
      <c r="AB46" s="268"/>
      <c r="AC46" s="268">
        <v>850000</v>
      </c>
    </row>
    <row r="47" spans="1:29">
      <c r="A47" s="318" t="s">
        <v>1101</v>
      </c>
      <c r="B47" s="85">
        <v>1000000</v>
      </c>
      <c r="C47" s="85">
        <v>1000000</v>
      </c>
      <c r="D47" s="85">
        <v>300000</v>
      </c>
      <c r="E47" s="85">
        <v>200000</v>
      </c>
      <c r="G47" s="248" t="s">
        <v>1348</v>
      </c>
      <c r="H47" s="79">
        <v>325000000</v>
      </c>
      <c r="I47" s="79">
        <v>325000000</v>
      </c>
      <c r="J47" s="79">
        <v>325000000</v>
      </c>
      <c r="K47" s="79">
        <v>325000000</v>
      </c>
      <c r="N47" s="42" t="s">
        <v>66</v>
      </c>
      <c r="O47" s="83">
        <f t="shared" si="6"/>
        <v>78706500</v>
      </c>
      <c r="P47" s="83">
        <v>138768843.22999999</v>
      </c>
      <c r="Q47" s="321">
        <f t="shared" si="7"/>
        <v>-60062343.229999989</v>
      </c>
      <c r="X47" s="318" t="s">
        <v>3</v>
      </c>
      <c r="Y47" s="268">
        <v>14000000</v>
      </c>
      <c r="Z47" s="268"/>
      <c r="AA47" s="268"/>
      <c r="AB47" s="268"/>
      <c r="AC47" s="268">
        <v>14000000</v>
      </c>
    </row>
    <row r="48" spans="1:29">
      <c r="A48" s="318" t="s">
        <v>1105</v>
      </c>
      <c r="B48" s="85">
        <v>1100000</v>
      </c>
      <c r="C48" s="85">
        <v>1000000</v>
      </c>
      <c r="D48" s="85">
        <v>1150000</v>
      </c>
      <c r="E48" s="85">
        <v>500000</v>
      </c>
      <c r="G48" s="248" t="s">
        <v>1349</v>
      </c>
      <c r="H48" s="79">
        <v>15000000</v>
      </c>
      <c r="I48" s="79">
        <v>15000000</v>
      </c>
      <c r="J48" s="79">
        <v>15000000</v>
      </c>
      <c r="K48" s="79">
        <v>15000000</v>
      </c>
      <c r="N48" s="42" t="s">
        <v>3</v>
      </c>
      <c r="O48" s="83">
        <f t="shared" si="6"/>
        <v>34130000</v>
      </c>
      <c r="P48" s="83">
        <v>14300000</v>
      </c>
      <c r="Q48" s="277">
        <f t="shared" si="7"/>
        <v>19830000</v>
      </c>
      <c r="X48" s="85" t="s">
        <v>65</v>
      </c>
      <c r="Y48" s="268"/>
      <c r="Z48" s="268"/>
      <c r="AA48" s="268"/>
      <c r="AB48" s="268">
        <v>500000</v>
      </c>
      <c r="AC48" s="268">
        <v>500000</v>
      </c>
    </row>
    <row r="49" spans="1:29" ht="15.75">
      <c r="A49" s="318" t="s">
        <v>1112</v>
      </c>
      <c r="B49" s="85">
        <v>100000</v>
      </c>
      <c r="C49" s="85">
        <v>100000</v>
      </c>
      <c r="D49" s="85">
        <v>100000</v>
      </c>
      <c r="E49" s="85">
        <v>100000</v>
      </c>
      <c r="G49" s="248" t="s">
        <v>1350</v>
      </c>
      <c r="H49" s="79">
        <v>40000000</v>
      </c>
      <c r="I49" s="79">
        <v>40000000</v>
      </c>
      <c r="J49" s="79">
        <v>40000000</v>
      </c>
      <c r="K49" s="79">
        <v>40000000</v>
      </c>
      <c r="N49" s="80" t="s">
        <v>19</v>
      </c>
      <c r="O49" s="83">
        <v>0</v>
      </c>
      <c r="P49" s="176">
        <v>200000</v>
      </c>
      <c r="Q49" s="323">
        <f t="shared" si="7"/>
        <v>-200000</v>
      </c>
      <c r="X49" s="384" t="s">
        <v>149</v>
      </c>
      <c r="Y49" s="294">
        <v>386082230</v>
      </c>
      <c r="Z49" s="294">
        <v>1050000</v>
      </c>
      <c r="AA49" s="294">
        <v>22760000</v>
      </c>
      <c r="AB49" s="294">
        <v>1770000</v>
      </c>
      <c r="AC49" s="294">
        <v>411662230</v>
      </c>
    </row>
    <row r="50" spans="1:29">
      <c r="A50" s="318" t="s">
        <v>1116</v>
      </c>
      <c r="B50" s="85">
        <v>800000</v>
      </c>
      <c r="C50" s="85">
        <v>800000</v>
      </c>
      <c r="D50" s="85">
        <v>400000</v>
      </c>
      <c r="E50" s="85">
        <v>500000</v>
      </c>
      <c r="G50" s="248" t="s">
        <v>1351</v>
      </c>
      <c r="H50" s="79">
        <f>118000000-40000000</f>
        <v>78000000</v>
      </c>
      <c r="I50" s="79">
        <f>118000000-40000000</f>
        <v>78000000</v>
      </c>
      <c r="J50" s="79">
        <f>118000000-40000000</f>
        <v>78000000</v>
      </c>
      <c r="K50" s="79">
        <f>118000000-40000000</f>
        <v>78000000</v>
      </c>
      <c r="N50" s="42" t="s">
        <v>77</v>
      </c>
      <c r="O50" s="83">
        <f t="shared" si="6"/>
        <v>20550000</v>
      </c>
      <c r="P50" s="83">
        <v>20000000</v>
      </c>
      <c r="Q50" s="277">
        <f t="shared" si="7"/>
        <v>550000</v>
      </c>
    </row>
    <row r="51" spans="1:29">
      <c r="A51" s="318" t="s">
        <v>1119</v>
      </c>
      <c r="B51" s="85">
        <v>60000</v>
      </c>
      <c r="C51" s="85">
        <v>60000</v>
      </c>
      <c r="D51" s="85">
        <v>100000</v>
      </c>
      <c r="E51" s="85">
        <v>60000</v>
      </c>
      <c r="G51" s="334" t="s">
        <v>1352</v>
      </c>
      <c r="H51" s="333">
        <f>SUM(H47:H50)</f>
        <v>458000000</v>
      </c>
      <c r="I51" s="333">
        <f>SUM(I47:I50)</f>
        <v>458000000</v>
      </c>
      <c r="J51" s="333">
        <f>SUM(J47:J50)</f>
        <v>458000000</v>
      </c>
      <c r="K51" s="333">
        <f>SUM(K47:K50)</f>
        <v>458000000</v>
      </c>
      <c r="N51" s="42" t="s">
        <v>59</v>
      </c>
      <c r="O51" s="83">
        <f t="shared" si="6"/>
        <v>10400000</v>
      </c>
      <c r="P51" s="83">
        <v>24783999.999999899</v>
      </c>
      <c r="Q51" s="321">
        <f t="shared" si="7"/>
        <v>-14383999.999999899</v>
      </c>
    </row>
    <row r="52" spans="1:29" ht="21">
      <c r="A52" s="318" t="s">
        <v>1122</v>
      </c>
      <c r="B52" s="85">
        <v>130000</v>
      </c>
      <c r="C52" s="85">
        <v>100000</v>
      </c>
      <c r="D52" s="85">
        <v>100000</v>
      </c>
      <c r="E52" s="85">
        <v>130000</v>
      </c>
      <c r="G52" s="493" t="s">
        <v>1353</v>
      </c>
      <c r="H52" s="493"/>
      <c r="I52" s="493"/>
      <c r="J52" s="493"/>
      <c r="K52" s="493"/>
      <c r="N52" s="42" t="s">
        <v>69</v>
      </c>
      <c r="O52" s="83">
        <f t="shared" si="6"/>
        <v>14800000</v>
      </c>
      <c r="P52" s="83">
        <v>18184160.57</v>
      </c>
      <c r="Q52" s="321">
        <f t="shared" si="7"/>
        <v>-3384160.5700000003</v>
      </c>
    </row>
    <row r="53" spans="1:29">
      <c r="A53" s="318" t="s">
        <v>1125</v>
      </c>
      <c r="B53" s="85">
        <v>250000</v>
      </c>
      <c r="C53" s="85">
        <v>250000</v>
      </c>
      <c r="D53" s="85">
        <v>300000</v>
      </c>
      <c r="E53" s="85">
        <v>100000</v>
      </c>
      <c r="G53" s="335" t="s">
        <v>1354</v>
      </c>
      <c r="H53" s="388" t="e">
        <f>+GETPIVOTDATA(" Escenario A",$G$29)</f>
        <v>#REF!</v>
      </c>
      <c r="I53" s="326" t="e">
        <f>+GETPIVOTDATA(" Escenario B",$G$29)</f>
        <v>#REF!</v>
      </c>
      <c r="J53" s="326">
        <f>+GETPIVOTDATA(" Escenario C",$G$21)</f>
        <v>430500000</v>
      </c>
      <c r="K53" s="326" t="e">
        <f>+GETPIVOTDATA(" Escenario D",$G$29)</f>
        <v>#REF!</v>
      </c>
      <c r="N53" s="42" t="s">
        <v>56</v>
      </c>
      <c r="O53" s="83">
        <f t="shared" si="6"/>
        <v>500000</v>
      </c>
      <c r="P53" s="83">
        <v>441666.66666666669</v>
      </c>
      <c r="Q53" s="277">
        <f t="shared" si="7"/>
        <v>58333.333333333314</v>
      </c>
    </row>
    <row r="54" spans="1:29">
      <c r="A54" s="318" t="s">
        <v>1153</v>
      </c>
      <c r="B54" s="85">
        <v>165000</v>
      </c>
      <c r="C54" s="85">
        <v>0</v>
      </c>
      <c r="D54" s="85">
        <v>0</v>
      </c>
      <c r="E54" s="85">
        <v>0</v>
      </c>
      <c r="G54" s="336" t="s">
        <v>1355</v>
      </c>
      <c r="H54" s="411" t="e">
        <f>+H51-H53</f>
        <v>#REF!</v>
      </c>
      <c r="I54" s="327" t="e">
        <f>+I51-I53</f>
        <v>#REF!</v>
      </c>
      <c r="J54" s="385">
        <f>+J51-J53</f>
        <v>27500000</v>
      </c>
      <c r="K54" s="327" t="e">
        <f>+K51-K53</f>
        <v>#REF!</v>
      </c>
      <c r="N54" s="42" t="s">
        <v>22</v>
      </c>
      <c r="O54" s="83">
        <f t="shared" si="6"/>
        <v>0</v>
      </c>
      <c r="P54" s="83">
        <v>0</v>
      </c>
      <c r="Q54" s="277">
        <f t="shared" si="7"/>
        <v>0</v>
      </c>
    </row>
    <row r="55" spans="1:29">
      <c r="A55" s="318" t="s">
        <v>1167</v>
      </c>
      <c r="B55" s="85">
        <v>2761340</v>
      </c>
      <c r="C55" s="85">
        <v>2700000</v>
      </c>
      <c r="D55" s="85">
        <v>150000</v>
      </c>
      <c r="E55" s="85">
        <v>0</v>
      </c>
      <c r="G55" s="48"/>
      <c r="H55" s="80"/>
      <c r="I55" s="48"/>
      <c r="J55" s="48"/>
      <c r="K55" s="48"/>
      <c r="N55" s="42" t="s">
        <v>48</v>
      </c>
      <c r="O55" s="83">
        <f t="shared" si="6"/>
        <v>500000</v>
      </c>
      <c r="P55" s="83">
        <v>441666.66666666669</v>
      </c>
      <c r="Q55" s="277">
        <f t="shared" si="7"/>
        <v>58333.333333333314</v>
      </c>
    </row>
    <row r="56" spans="1:29" ht="21">
      <c r="A56" s="318" t="s">
        <v>1162</v>
      </c>
      <c r="B56" s="85">
        <v>3000000</v>
      </c>
      <c r="C56" s="85">
        <v>2000000</v>
      </c>
      <c r="D56" s="85">
        <v>2900000</v>
      </c>
      <c r="E56" s="85">
        <v>1000000</v>
      </c>
      <c r="G56" s="493" t="s">
        <v>1356</v>
      </c>
      <c r="H56" s="493"/>
      <c r="I56" s="493"/>
      <c r="J56" s="493"/>
      <c r="K56" s="493"/>
      <c r="N56" s="42" t="s">
        <v>65</v>
      </c>
      <c r="O56" s="83">
        <f t="shared" si="6"/>
        <v>500000</v>
      </c>
      <c r="P56" s="83">
        <v>441666.66666666669</v>
      </c>
      <c r="Q56" s="321">
        <f t="shared" si="7"/>
        <v>58333.333333333314</v>
      </c>
    </row>
    <row r="57" spans="1:29">
      <c r="A57" s="318" t="s">
        <v>1156</v>
      </c>
      <c r="B57" s="85">
        <v>2002800</v>
      </c>
      <c r="C57" s="85">
        <v>2000000</v>
      </c>
      <c r="D57" s="85">
        <v>0</v>
      </c>
      <c r="E57" s="85">
        <v>0</v>
      </c>
      <c r="G57" s="136" t="s">
        <v>1357</v>
      </c>
      <c r="H57" s="136">
        <f>+J57</f>
        <v>27500000</v>
      </c>
      <c r="I57" s="328">
        <f>+J57</f>
        <v>27500000</v>
      </c>
      <c r="J57" s="328">
        <v>27500000</v>
      </c>
      <c r="K57" s="328">
        <f>+J57</f>
        <v>27500000</v>
      </c>
      <c r="N57" s="85" t="s">
        <v>7</v>
      </c>
      <c r="O57" s="83">
        <f t="shared" si="6"/>
        <v>150000</v>
      </c>
      <c r="P57" s="83">
        <v>0</v>
      </c>
      <c r="Q57" s="277">
        <f t="shared" si="7"/>
        <v>150000</v>
      </c>
    </row>
    <row r="58" spans="1:29">
      <c r="A58" s="318" t="s">
        <v>1023</v>
      </c>
      <c r="B58" s="85">
        <v>492000</v>
      </c>
      <c r="C58" s="85">
        <v>450000</v>
      </c>
      <c r="D58" s="85">
        <v>1050000</v>
      </c>
      <c r="E58" s="85">
        <v>450000</v>
      </c>
      <c r="G58" s="155" t="s">
        <v>86</v>
      </c>
      <c r="H58" s="155">
        <f>SUM(H57:H57)</f>
        <v>27500000</v>
      </c>
      <c r="I58" s="329">
        <f>SUM(I57:I57)</f>
        <v>27500000</v>
      </c>
      <c r="J58" s="329">
        <f>SUM(J57:J57)</f>
        <v>27500000</v>
      </c>
      <c r="K58" s="329">
        <f>SUM(K57:K57)</f>
        <v>27500000</v>
      </c>
      <c r="N58" s="85" t="s">
        <v>62</v>
      </c>
      <c r="O58" s="83">
        <v>0</v>
      </c>
      <c r="P58" s="83">
        <v>0</v>
      </c>
      <c r="Q58" s="277">
        <v>0</v>
      </c>
    </row>
    <row r="59" spans="1:29">
      <c r="A59" s="318" t="s">
        <v>1259</v>
      </c>
      <c r="B59" s="85">
        <v>1500000</v>
      </c>
      <c r="C59" s="85">
        <v>1500000</v>
      </c>
      <c r="D59" s="85">
        <v>500000</v>
      </c>
      <c r="E59" s="85">
        <v>1000000</v>
      </c>
      <c r="G59" s="302" t="s">
        <v>1358</v>
      </c>
      <c r="H59" s="389" t="e">
        <f>+H54-H58</f>
        <v>#REF!</v>
      </c>
      <c r="I59" s="327" t="e">
        <f>+I54-I58</f>
        <v>#REF!</v>
      </c>
      <c r="J59" s="327">
        <f>+J54-J58</f>
        <v>0</v>
      </c>
      <c r="K59" s="327" t="e">
        <f>+K54-K58</f>
        <v>#REF!</v>
      </c>
      <c r="N59" s="85" t="s">
        <v>51</v>
      </c>
      <c r="O59" s="83">
        <v>0</v>
      </c>
      <c r="P59" s="83">
        <v>1800000</v>
      </c>
      <c r="Q59" s="321">
        <f t="shared" si="7"/>
        <v>-1800000</v>
      </c>
    </row>
    <row r="60" spans="1:29">
      <c r="A60" s="318" t="s">
        <v>1020</v>
      </c>
      <c r="B60" s="85">
        <v>850000</v>
      </c>
      <c r="C60" s="85">
        <v>850000</v>
      </c>
      <c r="D60" s="85">
        <v>300000</v>
      </c>
      <c r="E60" s="85">
        <v>850000</v>
      </c>
      <c r="J60" s="412"/>
      <c r="N60" s="248" t="s">
        <v>86</v>
      </c>
      <c r="O60" s="269">
        <f>SUM(O45:O59)</f>
        <v>430500000</v>
      </c>
      <c r="P60" s="269">
        <f>SUM(P45:P59)</f>
        <v>495664074.11999989</v>
      </c>
      <c r="Q60" s="322">
        <f t="shared" si="7"/>
        <v>-65164074.119999886</v>
      </c>
    </row>
    <row r="61" spans="1:29" ht="15.75" thickBot="1">
      <c r="A61" s="318" t="s">
        <v>1262</v>
      </c>
      <c r="B61" s="85">
        <v>12300000</v>
      </c>
      <c r="C61" s="85">
        <v>12300000</v>
      </c>
      <c r="D61" s="85">
        <v>11800000</v>
      </c>
      <c r="E61" s="85">
        <v>12300000</v>
      </c>
    </row>
    <row r="62" spans="1:29" ht="21">
      <c r="A62" s="318" t="s">
        <v>1026</v>
      </c>
      <c r="B62" s="85">
        <v>500000</v>
      </c>
      <c r="C62" s="85">
        <v>500000</v>
      </c>
      <c r="D62" s="85">
        <v>1500000</v>
      </c>
      <c r="E62" s="85">
        <v>500000</v>
      </c>
      <c r="G62" s="442" t="s">
        <v>1359</v>
      </c>
      <c r="H62" s="442" t="s">
        <v>1360</v>
      </c>
      <c r="J62" s="316" t="s">
        <v>1361</v>
      </c>
      <c r="K62" s="316" t="s">
        <v>1362</v>
      </c>
      <c r="L62" s="316" t="s">
        <v>1363</v>
      </c>
      <c r="N62" s="295" t="s">
        <v>158</v>
      </c>
      <c r="O62" s="295" t="s">
        <v>1345</v>
      </c>
      <c r="P62" s="295" t="s">
        <v>1364</v>
      </c>
      <c r="Q62" s="295" t="s">
        <v>1365</v>
      </c>
    </row>
    <row r="63" spans="1:29" ht="15.75">
      <c r="A63" s="318" t="s">
        <v>1028</v>
      </c>
      <c r="B63" s="85">
        <v>250000</v>
      </c>
      <c r="C63" s="85">
        <v>250000</v>
      </c>
      <c r="D63" s="85">
        <v>100000</v>
      </c>
      <c r="E63" s="85">
        <v>100000</v>
      </c>
      <c r="G63" s="42">
        <v>2.1</v>
      </c>
      <c r="H63" s="85">
        <v>275823500</v>
      </c>
      <c r="J63" s="293">
        <v>2</v>
      </c>
      <c r="K63" s="317" t="s">
        <v>1366</v>
      </c>
      <c r="L63" s="304">
        <f>+L71</f>
        <v>430500000</v>
      </c>
      <c r="N63" s="42" t="s">
        <v>24</v>
      </c>
      <c r="O63" s="83">
        <v>18181000</v>
      </c>
      <c r="P63" s="83">
        <v>9636032</v>
      </c>
      <c r="Q63" s="338">
        <f>+P63/O63</f>
        <v>0.5300056102524614</v>
      </c>
    </row>
    <row r="64" spans="1:29" ht="36.75" thickBot="1">
      <c r="A64" s="318" t="s">
        <v>1031</v>
      </c>
      <c r="B64" s="85">
        <v>3500000</v>
      </c>
      <c r="C64" s="85">
        <v>3500000</v>
      </c>
      <c r="D64" s="85">
        <v>500000</v>
      </c>
      <c r="E64" s="85">
        <v>600000</v>
      </c>
      <c r="G64" s="42">
        <v>2.2000000000000002</v>
      </c>
      <c r="H64" s="85">
        <v>105074770</v>
      </c>
      <c r="J64" s="312">
        <v>2.1</v>
      </c>
      <c r="K64" s="313" t="s">
        <v>1367</v>
      </c>
      <c r="L64" s="314">
        <f>+GETPIVOTDATA("Escenario C",$G$62,"Familia",2.1)</f>
        <v>275823500</v>
      </c>
      <c r="N64" s="42" t="s">
        <v>41</v>
      </c>
      <c r="O64" s="83">
        <v>258121070.31999993</v>
      </c>
      <c r="P64" s="83">
        <v>258121070.31999993</v>
      </c>
      <c r="Q64" s="338">
        <f>+P64/O64</f>
        <v>1</v>
      </c>
    </row>
    <row r="65" spans="1:17" ht="24.75" thickBot="1">
      <c r="A65" s="318" t="s">
        <v>1034</v>
      </c>
      <c r="B65" s="85">
        <v>300000</v>
      </c>
      <c r="C65" s="85">
        <v>300000</v>
      </c>
      <c r="D65" s="85">
        <v>10000</v>
      </c>
      <c r="E65" s="85">
        <v>50000</v>
      </c>
      <c r="G65" s="42">
        <v>2.2999999999999998</v>
      </c>
      <c r="H65" s="85">
        <v>25061730</v>
      </c>
      <c r="J65" s="312">
        <v>2.2000000000000002</v>
      </c>
      <c r="K65" s="313" t="s">
        <v>1368</v>
      </c>
      <c r="L65" s="314">
        <f>+GETPIVOTDATA("Escenario C",$G$62,"Familia",2.2)</f>
        <v>105074770</v>
      </c>
      <c r="N65" s="42" t="s">
        <v>66</v>
      </c>
      <c r="O65" s="83">
        <v>138768843.22999999</v>
      </c>
      <c r="P65" s="83">
        <f>117013000+1451029.05</f>
        <v>118464029.05</v>
      </c>
      <c r="Q65" s="338">
        <f t="shared" ref="Q65:Q74" si="8">+P65/O65</f>
        <v>0.85367886834405515</v>
      </c>
    </row>
    <row r="66" spans="1:17" ht="24.75" thickBot="1">
      <c r="A66" s="318" t="s">
        <v>1037</v>
      </c>
      <c r="B66" s="85">
        <v>1500000</v>
      </c>
      <c r="C66" s="85">
        <v>1500000</v>
      </c>
      <c r="D66" s="85">
        <v>2500000</v>
      </c>
      <c r="E66" s="85">
        <v>1500000</v>
      </c>
      <c r="G66" s="42">
        <v>2.4</v>
      </c>
      <c r="H66" s="85">
        <v>3300000</v>
      </c>
      <c r="J66" s="312">
        <v>2.2999999999999998</v>
      </c>
      <c r="K66" s="313" t="s">
        <v>1369</v>
      </c>
      <c r="L66" s="314">
        <f>+GETPIVOTDATA("Escenario C",$G$62,"Familia",2.3)</f>
        <v>25061730</v>
      </c>
      <c r="N66" s="42" t="s">
        <v>3</v>
      </c>
      <c r="O66" s="83">
        <v>14300000</v>
      </c>
      <c r="P66" s="83">
        <f t="shared" ref="P66:P72" si="9">+O66*0.87</f>
        <v>12441000</v>
      </c>
      <c r="Q66" s="338">
        <f t="shared" si="8"/>
        <v>0.87</v>
      </c>
    </row>
    <row r="67" spans="1:17" ht="24.75" thickBot="1">
      <c r="A67" s="318" t="s">
        <v>1039</v>
      </c>
      <c r="B67" s="85">
        <v>200000</v>
      </c>
      <c r="C67" s="85">
        <v>100000</v>
      </c>
      <c r="D67" s="85">
        <v>700000</v>
      </c>
      <c r="E67" s="85">
        <v>200000</v>
      </c>
      <c r="G67" s="42">
        <v>2.6</v>
      </c>
      <c r="H67" s="85">
        <v>21240000</v>
      </c>
      <c r="J67" s="312">
        <v>2.4</v>
      </c>
      <c r="K67" s="313" t="s">
        <v>1370</v>
      </c>
      <c r="L67" s="314">
        <f>+GETPIVOTDATA("Escenario C",$G$62,"Familia",2.4)</f>
        <v>3300000</v>
      </c>
      <c r="N67" s="80" t="s">
        <v>19</v>
      </c>
      <c r="O67" s="176">
        <v>200000</v>
      </c>
      <c r="P67" s="83">
        <v>0</v>
      </c>
      <c r="Q67" s="338">
        <f t="shared" si="8"/>
        <v>0</v>
      </c>
    </row>
    <row r="68" spans="1:17" ht="24.75" thickBot="1">
      <c r="A68" s="318" t="s">
        <v>1041</v>
      </c>
      <c r="B68" s="85">
        <v>200000</v>
      </c>
      <c r="C68" s="85">
        <v>200000</v>
      </c>
      <c r="D68" s="85">
        <v>200000</v>
      </c>
      <c r="E68" s="85">
        <v>200000</v>
      </c>
      <c r="G68" s="42">
        <v>2.7</v>
      </c>
      <c r="H68" s="85">
        <v>0</v>
      </c>
      <c r="J68" s="312">
        <v>2.5</v>
      </c>
      <c r="K68" s="313" t="s">
        <v>1371</v>
      </c>
      <c r="L68" s="314">
        <v>0</v>
      </c>
      <c r="N68" s="42" t="s">
        <v>77</v>
      </c>
      <c r="O68" s="83">
        <v>20000000</v>
      </c>
      <c r="P68" s="83">
        <v>19603123</v>
      </c>
      <c r="Q68" s="338">
        <f t="shared" si="8"/>
        <v>0.98015615</v>
      </c>
    </row>
    <row r="69" spans="1:17" ht="36.75" thickBot="1">
      <c r="A69" s="318" t="s">
        <v>1044</v>
      </c>
      <c r="B69" s="85">
        <v>3300000</v>
      </c>
      <c r="C69" s="85">
        <v>3300000</v>
      </c>
      <c r="D69" s="85">
        <v>1000000</v>
      </c>
      <c r="E69" s="85">
        <v>3300000</v>
      </c>
      <c r="G69" s="248" t="s">
        <v>149</v>
      </c>
      <c r="H69" s="269">
        <v>430500000</v>
      </c>
      <c r="J69" s="312">
        <v>2.6</v>
      </c>
      <c r="K69" s="313" t="s">
        <v>1372</v>
      </c>
      <c r="L69" s="314">
        <f>+GETPIVOTDATA("Escenario C",$G$62,"Familia",2.6)</f>
        <v>21240000</v>
      </c>
      <c r="N69" s="42" t="s">
        <v>59</v>
      </c>
      <c r="O69" s="83">
        <v>24783999.999999899</v>
      </c>
      <c r="P69" s="83">
        <v>12501456</v>
      </c>
      <c r="Q69" s="338">
        <f t="shared" si="8"/>
        <v>0.50441639767592195</v>
      </c>
    </row>
    <row r="70" spans="1:17" ht="15.75" thickBot="1">
      <c r="A70" s="318" t="s">
        <v>1046</v>
      </c>
      <c r="B70" s="85">
        <v>300000</v>
      </c>
      <c r="C70" s="85">
        <v>300000</v>
      </c>
      <c r="D70" s="85">
        <v>300000</v>
      </c>
      <c r="E70" s="85">
        <v>300000</v>
      </c>
      <c r="G70"/>
      <c r="J70" s="312">
        <v>2.7</v>
      </c>
      <c r="K70" s="313" t="s">
        <v>1373</v>
      </c>
      <c r="L70" s="314">
        <v>0</v>
      </c>
      <c r="N70" s="42" t="s">
        <v>69</v>
      </c>
      <c r="O70" s="83">
        <v>18184160.57</v>
      </c>
      <c r="P70" s="83">
        <v>10562301</v>
      </c>
      <c r="Q70" s="338">
        <f t="shared" si="8"/>
        <v>0.58085172308836464</v>
      </c>
    </row>
    <row r="71" spans="1:17">
      <c r="A71" s="318" t="s">
        <v>1048</v>
      </c>
      <c r="B71" s="85">
        <v>200000</v>
      </c>
      <c r="C71" s="85">
        <v>200000</v>
      </c>
      <c r="D71" s="85">
        <v>200000</v>
      </c>
      <c r="E71" s="85">
        <v>200000</v>
      </c>
      <c r="G71"/>
      <c r="J71" s="494" t="s">
        <v>1374</v>
      </c>
      <c r="K71" s="494"/>
      <c r="L71" s="315">
        <f>SUM(L64:L70)</f>
        <v>430500000</v>
      </c>
      <c r="N71" s="42" t="s">
        <v>56</v>
      </c>
      <c r="O71" s="83">
        <v>441666.66666666669</v>
      </c>
      <c r="P71" s="83">
        <v>523001</v>
      </c>
      <c r="Q71" s="338">
        <f t="shared" si="8"/>
        <v>1.1841532075471697</v>
      </c>
    </row>
    <row r="72" spans="1:17">
      <c r="A72" s="318" t="s">
        <v>1050</v>
      </c>
      <c r="B72" s="85">
        <v>200000</v>
      </c>
      <c r="C72" s="85">
        <v>200000</v>
      </c>
      <c r="D72" s="85">
        <v>80000</v>
      </c>
      <c r="E72" s="85">
        <v>200000</v>
      </c>
      <c r="G72"/>
      <c r="N72" s="42" t="s">
        <v>48</v>
      </c>
      <c r="O72" s="83">
        <v>441666.66666666669</v>
      </c>
      <c r="P72" s="83">
        <f t="shared" si="9"/>
        <v>384250</v>
      </c>
      <c r="Q72" s="338">
        <f t="shared" si="8"/>
        <v>0.87</v>
      </c>
    </row>
    <row r="73" spans="1:17">
      <c r="A73" s="318" t="s">
        <v>1052</v>
      </c>
      <c r="B73" s="85">
        <v>150000</v>
      </c>
      <c r="C73" s="85">
        <v>150000</v>
      </c>
      <c r="D73" s="85">
        <v>100000</v>
      </c>
      <c r="E73" s="85">
        <v>150000</v>
      </c>
      <c r="G73"/>
      <c r="N73" s="42" t="s">
        <v>65</v>
      </c>
      <c r="O73" s="83">
        <v>441666.66666666669</v>
      </c>
      <c r="P73" s="83">
        <v>0</v>
      </c>
      <c r="Q73" s="338">
        <f t="shared" si="8"/>
        <v>0</v>
      </c>
    </row>
    <row r="74" spans="1:17" ht="15.75">
      <c r="A74" s="318" t="s">
        <v>1054</v>
      </c>
      <c r="B74" s="85">
        <v>1200000</v>
      </c>
      <c r="C74" s="85">
        <v>800000</v>
      </c>
      <c r="D74" s="85">
        <v>1500000</v>
      </c>
      <c r="E74" s="85">
        <v>800000</v>
      </c>
      <c r="G74" s="296"/>
      <c r="H74" s="296"/>
      <c r="I74" s="296"/>
      <c r="J74" s="296"/>
      <c r="N74" s="85" t="s">
        <v>51</v>
      </c>
      <c r="O74" s="83">
        <v>1800000</v>
      </c>
      <c r="P74" s="83">
        <v>365000</v>
      </c>
      <c r="Q74" s="338">
        <f t="shared" si="8"/>
        <v>0.20277777777777778</v>
      </c>
    </row>
    <row r="75" spans="1:17" ht="15.75">
      <c r="A75" s="318" t="s">
        <v>1056</v>
      </c>
      <c r="B75" s="85">
        <v>6300000</v>
      </c>
      <c r="C75" s="85">
        <v>5300000</v>
      </c>
      <c r="D75" s="85">
        <v>6200000</v>
      </c>
      <c r="E75" s="85">
        <v>3800000</v>
      </c>
      <c r="G75" s="282" t="s">
        <v>1339</v>
      </c>
      <c r="H75" s="282" t="s">
        <v>1334</v>
      </c>
      <c r="N75" s="248" t="s">
        <v>86</v>
      </c>
      <c r="O75" s="269">
        <v>495664074.11999989</v>
      </c>
      <c r="P75" s="269">
        <f>SUM(P63:P74)</f>
        <v>442601262.36999995</v>
      </c>
      <c r="Q75" s="417">
        <f>+P75/O75</f>
        <v>0.89294602025735381</v>
      </c>
    </row>
    <row r="76" spans="1:17">
      <c r="A76" s="318" t="s">
        <v>1058</v>
      </c>
      <c r="B76" s="85">
        <v>1500000</v>
      </c>
      <c r="C76" s="85">
        <v>1500000</v>
      </c>
      <c r="D76" s="85">
        <v>1500000</v>
      </c>
      <c r="E76" s="85">
        <v>1500000</v>
      </c>
      <c r="G76" s="85" t="s">
        <v>24</v>
      </c>
      <c r="H76" s="85">
        <v>6150000</v>
      </c>
    </row>
    <row r="77" spans="1:17">
      <c r="A77" s="318" t="s">
        <v>1060</v>
      </c>
      <c r="B77" s="85">
        <v>50000</v>
      </c>
      <c r="C77" s="85">
        <v>50000</v>
      </c>
      <c r="D77" s="85">
        <v>221730</v>
      </c>
      <c r="E77" s="85">
        <v>50000</v>
      </c>
      <c r="G77" s="85" t="s">
        <v>41</v>
      </c>
      <c r="H77" s="85">
        <v>264113500</v>
      </c>
    </row>
    <row r="78" spans="1:17" ht="15.75">
      <c r="A78" s="318" t="s">
        <v>1062</v>
      </c>
      <c r="B78" s="85">
        <v>200000</v>
      </c>
      <c r="C78" s="85">
        <v>100000</v>
      </c>
      <c r="D78" s="85">
        <v>700000</v>
      </c>
      <c r="E78" s="85">
        <v>200000</v>
      </c>
      <c r="G78" s="85" t="s">
        <v>66</v>
      </c>
      <c r="H78" s="85">
        <v>78706500</v>
      </c>
      <c r="N78" s="282" t="s">
        <v>1339</v>
      </c>
      <c r="O78" s="282" t="s">
        <v>1334</v>
      </c>
    </row>
    <row r="79" spans="1:17">
      <c r="A79" s="318" t="s">
        <v>1064</v>
      </c>
      <c r="B79" s="85">
        <v>100000</v>
      </c>
      <c r="C79" s="85">
        <v>100000</v>
      </c>
      <c r="D79" s="85">
        <v>150000</v>
      </c>
      <c r="E79" s="85">
        <v>100000</v>
      </c>
      <c r="G79" s="85" t="s">
        <v>77</v>
      </c>
      <c r="H79" s="85">
        <v>20550000</v>
      </c>
      <c r="N79" s="85" t="s">
        <v>24</v>
      </c>
      <c r="O79" s="85">
        <v>6150000</v>
      </c>
    </row>
    <row r="80" spans="1:17">
      <c r="A80" s="318" t="s">
        <v>1265</v>
      </c>
      <c r="B80" s="85">
        <v>200000</v>
      </c>
      <c r="C80" s="85">
        <v>200000</v>
      </c>
      <c r="D80" s="85">
        <v>500000</v>
      </c>
      <c r="E80" s="85">
        <v>200000</v>
      </c>
      <c r="G80" s="85" t="s">
        <v>59</v>
      </c>
      <c r="H80" s="85">
        <v>10400000</v>
      </c>
      <c r="N80" s="332" t="s">
        <v>515</v>
      </c>
      <c r="O80" s="85">
        <v>500000</v>
      </c>
    </row>
    <row r="81" spans="1:15">
      <c r="A81" s="318" t="s">
        <v>1267</v>
      </c>
      <c r="B81" s="85">
        <v>100000</v>
      </c>
      <c r="C81" s="85">
        <v>100000</v>
      </c>
      <c r="D81" s="85">
        <v>500000</v>
      </c>
      <c r="E81" s="85">
        <v>100000</v>
      </c>
      <c r="G81" s="85" t="s">
        <v>69</v>
      </c>
      <c r="H81" s="85">
        <v>14800000</v>
      </c>
      <c r="N81" s="332" t="s">
        <v>704</v>
      </c>
      <c r="O81" s="85">
        <v>90000</v>
      </c>
    </row>
    <row r="82" spans="1:15">
      <c r="A82" s="318" t="s">
        <v>1066</v>
      </c>
      <c r="B82" s="85">
        <v>250000</v>
      </c>
      <c r="C82" s="85">
        <v>200000</v>
      </c>
      <c r="D82" s="85">
        <v>4200000</v>
      </c>
      <c r="E82" s="85">
        <v>200000</v>
      </c>
      <c r="G82" s="85" t="s">
        <v>56</v>
      </c>
      <c r="H82" s="85">
        <v>500000</v>
      </c>
      <c r="N82" s="332" t="s">
        <v>826</v>
      </c>
      <c r="O82" s="85">
        <v>700000</v>
      </c>
    </row>
    <row r="83" spans="1:15">
      <c r="A83" s="318" t="s">
        <v>1068</v>
      </c>
      <c r="B83" s="85">
        <v>55000.000000000007</v>
      </c>
      <c r="C83" s="85">
        <v>55000.000000000007</v>
      </c>
      <c r="D83" s="85">
        <v>150000</v>
      </c>
      <c r="E83" s="85">
        <v>55000.000000000007</v>
      </c>
      <c r="G83" s="85" t="s">
        <v>22</v>
      </c>
      <c r="H83" s="85">
        <v>0</v>
      </c>
      <c r="N83" s="332" t="s">
        <v>575</v>
      </c>
      <c r="O83" s="85">
        <v>250000</v>
      </c>
    </row>
    <row r="84" spans="1:15">
      <c r="A84" s="318" t="s">
        <v>1070</v>
      </c>
      <c r="B84" s="85">
        <v>500000</v>
      </c>
      <c r="C84" s="85">
        <v>500000</v>
      </c>
      <c r="D84" s="85">
        <v>237770</v>
      </c>
      <c r="E84" s="85">
        <v>500000</v>
      </c>
      <c r="G84" s="85" t="s">
        <v>48</v>
      </c>
      <c r="H84" s="85">
        <v>500000</v>
      </c>
      <c r="N84" s="332" t="s">
        <v>830</v>
      </c>
      <c r="O84" s="85">
        <v>0</v>
      </c>
    </row>
    <row r="85" spans="1:15">
      <c r="A85" s="318" t="s">
        <v>1072</v>
      </c>
      <c r="B85" s="85">
        <v>100000</v>
      </c>
      <c r="C85" s="85">
        <v>100000</v>
      </c>
      <c r="D85" s="85">
        <v>100000</v>
      </c>
      <c r="E85" s="85">
        <v>100000</v>
      </c>
      <c r="G85" s="85" t="s">
        <v>7</v>
      </c>
      <c r="H85" s="85">
        <v>150000</v>
      </c>
      <c r="N85" s="332" t="s">
        <v>870</v>
      </c>
      <c r="O85" s="85">
        <v>0</v>
      </c>
    </row>
    <row r="86" spans="1:15">
      <c r="A86" s="318" t="s">
        <v>1074</v>
      </c>
      <c r="B86" s="85">
        <v>3000000</v>
      </c>
      <c r="C86" s="85">
        <v>2000000</v>
      </c>
      <c r="D86" s="85">
        <v>3000000</v>
      </c>
      <c r="E86" s="85">
        <v>3000000</v>
      </c>
      <c r="G86" s="318" t="s">
        <v>3</v>
      </c>
      <c r="H86" s="85">
        <v>34130000</v>
      </c>
      <c r="N86" s="332" t="s">
        <v>1230</v>
      </c>
      <c r="O86" s="85">
        <v>970000</v>
      </c>
    </row>
    <row r="87" spans="1:15">
      <c r="A87" s="318" t="s">
        <v>1076</v>
      </c>
      <c r="B87" s="85">
        <v>100000</v>
      </c>
      <c r="C87" s="85">
        <v>100000</v>
      </c>
      <c r="D87" s="85">
        <v>100000</v>
      </c>
      <c r="E87" s="85">
        <v>100000</v>
      </c>
      <c r="G87" s="85" t="s">
        <v>65</v>
      </c>
      <c r="H87" s="85">
        <v>500000</v>
      </c>
      <c r="N87" s="332" t="s">
        <v>1228</v>
      </c>
      <c r="O87" s="85">
        <v>0</v>
      </c>
    </row>
    <row r="88" spans="1:15">
      <c r="A88" s="318" t="s">
        <v>1078</v>
      </c>
      <c r="B88" s="85">
        <v>60000</v>
      </c>
      <c r="C88" s="85">
        <v>60000</v>
      </c>
      <c r="D88" s="85">
        <v>130000</v>
      </c>
      <c r="E88" s="85">
        <v>60000</v>
      </c>
      <c r="G88" s="85" t="s">
        <v>148</v>
      </c>
      <c r="H88" s="85"/>
      <c r="N88" s="332" t="s">
        <v>487</v>
      </c>
      <c r="O88" s="85">
        <v>0</v>
      </c>
    </row>
    <row r="89" spans="1:15" ht="15.75">
      <c r="A89" s="318" t="s">
        <v>1080</v>
      </c>
      <c r="B89" s="85">
        <v>150000</v>
      </c>
      <c r="C89" s="85">
        <v>150000</v>
      </c>
      <c r="D89" s="85">
        <v>150000</v>
      </c>
      <c r="E89" s="85">
        <v>150000</v>
      </c>
      <c r="G89" s="443" t="s">
        <v>149</v>
      </c>
      <c r="H89" s="294">
        <v>430500000</v>
      </c>
      <c r="N89" s="332" t="s">
        <v>874</v>
      </c>
      <c r="O89" s="85">
        <v>2700000</v>
      </c>
    </row>
    <row r="90" spans="1:15">
      <c r="A90" s="318" t="s">
        <v>1082</v>
      </c>
      <c r="B90" s="85">
        <v>50000</v>
      </c>
      <c r="C90" s="85">
        <v>50000</v>
      </c>
      <c r="D90" s="85">
        <v>50000</v>
      </c>
      <c r="E90" s="85">
        <v>50000</v>
      </c>
      <c r="G90"/>
      <c r="H90"/>
      <c r="N90" s="332" t="s">
        <v>513</v>
      </c>
      <c r="O90" s="85">
        <v>70000</v>
      </c>
    </row>
    <row r="91" spans="1:15">
      <c r="A91" s="318" t="s">
        <v>1084</v>
      </c>
      <c r="B91" s="85">
        <v>500000</v>
      </c>
      <c r="C91" s="85">
        <v>500000</v>
      </c>
      <c r="D91" s="85">
        <v>850000</v>
      </c>
      <c r="E91" s="85">
        <v>500000</v>
      </c>
      <c r="G91"/>
      <c r="N91" s="332" t="s">
        <v>531</v>
      </c>
      <c r="O91" s="85">
        <v>70000</v>
      </c>
    </row>
    <row r="92" spans="1:15">
      <c r="A92" s="318" t="s">
        <v>1086</v>
      </c>
      <c r="B92" s="85">
        <v>15000</v>
      </c>
      <c r="C92" s="85">
        <v>15000</v>
      </c>
      <c r="D92" s="85">
        <v>15000</v>
      </c>
      <c r="E92" s="85">
        <v>15000</v>
      </c>
      <c r="G92"/>
      <c r="N92" s="332" t="s">
        <v>910</v>
      </c>
      <c r="O92" s="85">
        <v>800000</v>
      </c>
    </row>
    <row r="93" spans="1:15" ht="15.75">
      <c r="A93" s="318" t="s">
        <v>1216</v>
      </c>
      <c r="B93" s="85">
        <v>30000</v>
      </c>
      <c r="C93" s="85">
        <v>30000</v>
      </c>
      <c r="D93" s="85">
        <v>30000</v>
      </c>
      <c r="E93" s="85">
        <v>30000</v>
      </c>
      <c r="G93" s="282" t="s">
        <v>1339</v>
      </c>
      <c r="H93" s="282" t="s">
        <v>1375</v>
      </c>
      <c r="N93" s="85" t="s">
        <v>41</v>
      </c>
      <c r="O93" s="85">
        <v>264113500</v>
      </c>
    </row>
    <row r="94" spans="1:15">
      <c r="A94" s="318" t="s">
        <v>1089</v>
      </c>
      <c r="B94" s="85">
        <v>7800000</v>
      </c>
      <c r="C94" s="85">
        <v>7800000</v>
      </c>
      <c r="D94" s="85">
        <v>8000000</v>
      </c>
      <c r="E94" s="85">
        <v>7000000</v>
      </c>
      <c r="G94" s="85" t="s">
        <v>148</v>
      </c>
      <c r="H94" s="85"/>
      <c r="N94" s="332" t="s">
        <v>704</v>
      </c>
      <c r="O94" s="85">
        <v>500000</v>
      </c>
    </row>
    <row r="95" spans="1:15">
      <c r="A95" s="318" t="s">
        <v>1219</v>
      </c>
      <c r="B95" s="85">
        <v>300000</v>
      </c>
      <c r="C95" s="85">
        <v>300000</v>
      </c>
      <c r="D95" s="85">
        <v>500000</v>
      </c>
      <c r="E95" s="85">
        <v>300000</v>
      </c>
      <c r="G95" s="318" t="s">
        <v>3</v>
      </c>
      <c r="H95" s="42">
        <v>10</v>
      </c>
      <c r="N95" s="332" t="s">
        <v>711</v>
      </c>
      <c r="O95" s="85">
        <v>800000</v>
      </c>
    </row>
    <row r="96" spans="1:15">
      <c r="A96" s="318" t="s">
        <v>1140</v>
      </c>
      <c r="B96" s="85">
        <v>50000</v>
      </c>
      <c r="C96" s="85">
        <v>50000</v>
      </c>
      <c r="D96" s="85">
        <v>50000</v>
      </c>
      <c r="E96" s="85">
        <v>50000</v>
      </c>
      <c r="G96" s="85" t="s">
        <v>69</v>
      </c>
      <c r="H96" s="42">
        <v>5</v>
      </c>
      <c r="N96" s="332" t="s">
        <v>577</v>
      </c>
      <c r="O96" s="85">
        <v>262483500</v>
      </c>
    </row>
    <row r="97" spans="1:17">
      <c r="A97" s="318" t="s">
        <v>1134</v>
      </c>
      <c r="B97" s="85">
        <v>100000</v>
      </c>
      <c r="C97" s="85">
        <v>100000</v>
      </c>
      <c r="D97" s="85">
        <v>100000</v>
      </c>
      <c r="E97" s="85">
        <v>100000</v>
      </c>
      <c r="G97" s="85" t="s">
        <v>41</v>
      </c>
      <c r="H97" s="42">
        <v>26</v>
      </c>
      <c r="N97" s="332" t="s">
        <v>685</v>
      </c>
      <c r="O97" s="85">
        <v>330000</v>
      </c>
    </row>
    <row r="98" spans="1:17" ht="15.75">
      <c r="A98" s="320" t="s">
        <v>149</v>
      </c>
      <c r="B98" s="283">
        <v>476601640</v>
      </c>
      <c r="C98" s="283">
        <v>447188500</v>
      </c>
      <c r="D98" s="283">
        <v>415760000</v>
      </c>
      <c r="E98" s="283">
        <v>397538500</v>
      </c>
      <c r="G98" s="85" t="s">
        <v>22</v>
      </c>
      <c r="H98" s="42">
        <v>2</v>
      </c>
      <c r="N98" s="85" t="s">
        <v>66</v>
      </c>
      <c r="O98" s="85">
        <v>78706500</v>
      </c>
    </row>
    <row r="99" spans="1:17">
      <c r="A99"/>
      <c r="B99"/>
      <c r="C99"/>
      <c r="D99"/>
      <c r="E99"/>
      <c r="G99" s="85" t="s">
        <v>65</v>
      </c>
      <c r="H99" s="42">
        <v>1</v>
      </c>
      <c r="N99" s="332" t="s">
        <v>655</v>
      </c>
      <c r="O99" s="85">
        <v>550000</v>
      </c>
    </row>
    <row r="100" spans="1:17">
      <c r="A100"/>
      <c r="B100"/>
      <c r="C100"/>
      <c r="D100"/>
      <c r="E100"/>
      <c r="G100" s="85" t="s">
        <v>48</v>
      </c>
      <c r="H100" s="42">
        <v>5</v>
      </c>
      <c r="N100" s="332" t="s">
        <v>782</v>
      </c>
      <c r="O100" s="85">
        <v>78156500</v>
      </c>
      <c r="Q100" s="186"/>
    </row>
    <row r="101" spans="1:17" s="186" customFormat="1">
      <c r="A101"/>
      <c r="B101"/>
      <c r="C101"/>
      <c r="D101"/>
      <c r="E101"/>
      <c r="G101" s="85" t="s">
        <v>56</v>
      </c>
      <c r="H101" s="42">
        <v>7</v>
      </c>
      <c r="I101"/>
      <c r="J101"/>
      <c r="K101"/>
      <c r="N101" s="85" t="s">
        <v>77</v>
      </c>
      <c r="O101" s="85">
        <v>20550000</v>
      </c>
      <c r="P101"/>
      <c r="Q101"/>
    </row>
    <row r="102" spans="1:17">
      <c r="A102"/>
      <c r="B102"/>
      <c r="C102"/>
      <c r="D102"/>
      <c r="E102"/>
      <c r="G102" s="85" t="s">
        <v>24</v>
      </c>
      <c r="H102" s="42">
        <v>26</v>
      </c>
      <c r="N102" s="332" t="s">
        <v>750</v>
      </c>
      <c r="O102" s="85">
        <v>20550000</v>
      </c>
    </row>
    <row r="103" spans="1:17">
      <c r="A103"/>
      <c r="B103"/>
      <c r="C103"/>
      <c r="D103"/>
      <c r="E103"/>
      <c r="G103" s="85" t="s">
        <v>77</v>
      </c>
      <c r="H103" s="42">
        <v>4</v>
      </c>
      <c r="N103" s="85" t="s">
        <v>59</v>
      </c>
      <c r="O103" s="85">
        <v>10400000</v>
      </c>
    </row>
    <row r="104" spans="1:17">
      <c r="A104"/>
      <c r="B104"/>
      <c r="C104"/>
      <c r="D104"/>
      <c r="E104"/>
      <c r="G104" s="85" t="s">
        <v>59</v>
      </c>
      <c r="H104" s="42">
        <v>17</v>
      </c>
      <c r="N104" s="332" t="s">
        <v>525</v>
      </c>
      <c r="O104" s="85">
        <v>200000</v>
      </c>
    </row>
    <row r="105" spans="1:17">
      <c r="A105"/>
      <c r="B105"/>
      <c r="C105"/>
      <c r="D105"/>
      <c r="E105"/>
      <c r="G105" s="85" t="s">
        <v>66</v>
      </c>
      <c r="H105" s="42">
        <v>49</v>
      </c>
      <c r="N105" s="332" t="s">
        <v>536</v>
      </c>
      <c r="O105" s="85">
        <v>7500000</v>
      </c>
    </row>
    <row r="106" spans="1:17">
      <c r="A106"/>
      <c r="B106"/>
      <c r="C106"/>
      <c r="D106"/>
      <c r="E106"/>
      <c r="G106" s="85" t="s">
        <v>7</v>
      </c>
      <c r="H106" s="42">
        <v>1</v>
      </c>
      <c r="N106" s="332" t="s">
        <v>559</v>
      </c>
      <c r="O106" s="85">
        <v>2700000</v>
      </c>
    </row>
    <row r="107" spans="1:17" ht="15.75">
      <c r="A107"/>
      <c r="B107"/>
      <c r="C107"/>
      <c r="D107"/>
      <c r="E107"/>
      <c r="G107" s="443" t="s">
        <v>149</v>
      </c>
      <c r="H107" s="384">
        <v>153</v>
      </c>
      <c r="N107" s="85" t="s">
        <v>69</v>
      </c>
      <c r="O107" s="85">
        <v>14800000</v>
      </c>
    </row>
    <row r="108" spans="1:17">
      <c r="A108"/>
      <c r="B108"/>
      <c r="C108"/>
      <c r="D108"/>
      <c r="E108"/>
      <c r="G108"/>
      <c r="H108"/>
      <c r="N108" s="332" t="s">
        <v>580</v>
      </c>
      <c r="O108" s="85">
        <v>14800000</v>
      </c>
    </row>
    <row r="109" spans="1:17">
      <c r="A109"/>
      <c r="B109"/>
      <c r="C109"/>
      <c r="D109"/>
      <c r="E109"/>
      <c r="G109"/>
      <c r="N109" s="332" t="s">
        <v>701</v>
      </c>
      <c r="O109" s="85">
        <v>0</v>
      </c>
    </row>
    <row r="110" spans="1:17">
      <c r="A110"/>
      <c r="B110"/>
      <c r="C110"/>
      <c r="D110"/>
      <c r="E110"/>
      <c r="G110"/>
      <c r="N110" s="85" t="s">
        <v>56</v>
      </c>
      <c r="O110" s="85">
        <v>500000</v>
      </c>
    </row>
    <row r="111" spans="1:17">
      <c r="A111"/>
      <c r="B111"/>
      <c r="C111"/>
      <c r="D111"/>
      <c r="E111"/>
      <c r="G111"/>
      <c r="N111" s="332" t="s">
        <v>780</v>
      </c>
      <c r="O111" s="85">
        <v>0</v>
      </c>
    </row>
    <row r="112" spans="1:17">
      <c r="A112"/>
      <c r="B112"/>
      <c r="C112"/>
      <c r="D112"/>
      <c r="E112"/>
      <c r="G112"/>
      <c r="N112" s="332" t="s">
        <v>781</v>
      </c>
      <c r="O112" s="85">
        <v>500000</v>
      </c>
    </row>
    <row r="113" spans="1:15">
      <c r="A113"/>
      <c r="B113"/>
      <c r="C113"/>
      <c r="D113"/>
      <c r="E113"/>
      <c r="G113"/>
      <c r="N113" s="332" t="s">
        <v>775</v>
      </c>
      <c r="O113" s="85">
        <v>0</v>
      </c>
    </row>
    <row r="114" spans="1:15">
      <c r="A114"/>
      <c r="B114"/>
      <c r="C114"/>
      <c r="D114"/>
      <c r="E114"/>
      <c r="G114"/>
      <c r="N114" s="85" t="s">
        <v>22</v>
      </c>
      <c r="O114" s="85">
        <v>0</v>
      </c>
    </row>
    <row r="115" spans="1:15">
      <c r="A115"/>
      <c r="B115"/>
      <c r="C115"/>
      <c r="D115"/>
      <c r="E115"/>
      <c r="G115"/>
      <c r="N115" s="332" t="s">
        <v>606</v>
      </c>
      <c r="O115" s="85">
        <v>0</v>
      </c>
    </row>
    <row r="116" spans="1:15">
      <c r="A116"/>
      <c r="B116"/>
      <c r="C116"/>
      <c r="D116"/>
      <c r="E116"/>
      <c r="G116"/>
      <c r="N116" s="85" t="s">
        <v>48</v>
      </c>
      <c r="O116" s="85">
        <v>500000</v>
      </c>
    </row>
    <row r="117" spans="1:15">
      <c r="A117"/>
      <c r="B117"/>
      <c r="C117"/>
      <c r="D117"/>
      <c r="E117"/>
      <c r="G117"/>
      <c r="N117" s="332" t="s">
        <v>650</v>
      </c>
      <c r="O117" s="85">
        <v>500000</v>
      </c>
    </row>
    <row r="118" spans="1:15">
      <c r="A118"/>
      <c r="B118"/>
      <c r="C118"/>
      <c r="D118"/>
      <c r="E118"/>
      <c r="G118"/>
      <c r="N118" s="332" t="s">
        <v>652</v>
      </c>
      <c r="O118" s="85">
        <v>0</v>
      </c>
    </row>
    <row r="119" spans="1:15">
      <c r="A119"/>
      <c r="B119"/>
      <c r="C119"/>
      <c r="D119"/>
      <c r="E119"/>
      <c r="G119"/>
      <c r="N119" s="332" t="s">
        <v>640</v>
      </c>
      <c r="O119" s="85">
        <v>0</v>
      </c>
    </row>
    <row r="120" spans="1:15">
      <c r="A120"/>
      <c r="B120"/>
      <c r="C120"/>
      <c r="D120"/>
      <c r="E120"/>
      <c r="G120"/>
      <c r="N120" s="85" t="s">
        <v>7</v>
      </c>
      <c r="O120" s="85">
        <v>150000</v>
      </c>
    </row>
    <row r="121" spans="1:15">
      <c r="A121"/>
      <c r="B121"/>
      <c r="C121"/>
      <c r="D121"/>
      <c r="E121"/>
      <c r="G121"/>
      <c r="N121" s="332" t="s">
        <v>725</v>
      </c>
      <c r="O121" s="85">
        <v>150000</v>
      </c>
    </row>
    <row r="122" spans="1:15">
      <c r="A122"/>
      <c r="B122"/>
      <c r="C122"/>
      <c r="D122"/>
      <c r="E122"/>
      <c r="G122"/>
      <c r="N122" s="85" t="s">
        <v>3</v>
      </c>
      <c r="O122" s="85">
        <v>34130000</v>
      </c>
    </row>
    <row r="123" spans="1:15">
      <c r="A123"/>
      <c r="B123"/>
      <c r="C123"/>
      <c r="D123"/>
      <c r="E123"/>
      <c r="G123"/>
      <c r="N123" s="332" t="s">
        <v>902</v>
      </c>
      <c r="O123" s="85">
        <v>32780000</v>
      </c>
    </row>
    <row r="124" spans="1:15">
      <c r="A124"/>
      <c r="B124"/>
      <c r="C124"/>
      <c r="D124"/>
      <c r="E124"/>
      <c r="G124"/>
      <c r="N124" s="332" t="s">
        <v>916</v>
      </c>
      <c r="O124" s="85">
        <v>800000</v>
      </c>
    </row>
    <row r="125" spans="1:15">
      <c r="A125"/>
      <c r="B125"/>
      <c r="C125"/>
      <c r="D125"/>
      <c r="E125"/>
      <c r="G125"/>
      <c r="N125" s="332" t="s">
        <v>758</v>
      </c>
      <c r="O125" s="85">
        <v>550000</v>
      </c>
    </row>
    <row r="126" spans="1:15">
      <c r="A126"/>
      <c r="B126"/>
      <c r="C126"/>
      <c r="D126"/>
      <c r="E126"/>
      <c r="G126"/>
      <c r="N126" s="85" t="s">
        <v>65</v>
      </c>
      <c r="O126" s="85">
        <v>500000</v>
      </c>
    </row>
    <row r="127" spans="1:15">
      <c r="A127"/>
      <c r="B127"/>
      <c r="C127"/>
      <c r="D127"/>
      <c r="E127"/>
      <c r="G127"/>
      <c r="N127" s="332" t="s">
        <v>715</v>
      </c>
      <c r="O127" s="85">
        <v>500000</v>
      </c>
    </row>
    <row r="128" spans="1:15">
      <c r="A128"/>
      <c r="B128"/>
      <c r="C128"/>
      <c r="D128"/>
      <c r="E128"/>
      <c r="G128"/>
      <c r="N128" s="85" t="s">
        <v>148</v>
      </c>
      <c r="O128" s="85"/>
    </row>
    <row r="129" spans="1:15">
      <c r="A129"/>
      <c r="B129"/>
      <c r="C129"/>
      <c r="D129"/>
      <c r="E129"/>
      <c r="G129"/>
      <c r="N129" s="332" t="s">
        <v>148</v>
      </c>
      <c r="O129" s="85"/>
    </row>
    <row r="130" spans="1:15" ht="15.75">
      <c r="A130"/>
      <c r="B130"/>
      <c r="C130"/>
      <c r="D130"/>
      <c r="E130"/>
      <c r="G130"/>
      <c r="N130" s="384" t="s">
        <v>149</v>
      </c>
      <c r="O130" s="294">
        <v>430500000</v>
      </c>
    </row>
    <row r="131" spans="1:15">
      <c r="A131"/>
      <c r="B131"/>
      <c r="C131"/>
      <c r="D131"/>
      <c r="E131"/>
      <c r="G131"/>
    </row>
    <row r="132" spans="1:15">
      <c r="A132"/>
      <c r="B132"/>
      <c r="C132"/>
      <c r="D132"/>
      <c r="E132"/>
      <c r="G132"/>
    </row>
    <row r="133" spans="1:15">
      <c r="A133"/>
      <c r="B133"/>
      <c r="C133"/>
      <c r="D133"/>
      <c r="E133"/>
      <c r="G133"/>
    </row>
    <row r="134" spans="1:15">
      <c r="A134"/>
      <c r="B134"/>
      <c r="C134"/>
      <c r="D134"/>
      <c r="E134"/>
      <c r="G134"/>
    </row>
    <row r="135" spans="1:15">
      <c r="A135"/>
      <c r="B135"/>
      <c r="C135"/>
      <c r="D135"/>
      <c r="E135"/>
      <c r="G135"/>
    </row>
    <row r="136" spans="1:15">
      <c r="A136"/>
      <c r="B136"/>
      <c r="C136"/>
      <c r="D136"/>
      <c r="E136"/>
      <c r="G136"/>
    </row>
    <row r="137" spans="1:15">
      <c r="A137"/>
      <c r="B137"/>
      <c r="C137"/>
      <c r="D137"/>
      <c r="E137"/>
      <c r="G137"/>
    </row>
    <row r="138" spans="1:15">
      <c r="A138"/>
      <c r="B138"/>
      <c r="C138"/>
      <c r="D138"/>
      <c r="E138"/>
      <c r="G138"/>
    </row>
    <row r="139" spans="1:15">
      <c r="A139"/>
      <c r="B139"/>
      <c r="C139"/>
      <c r="D139"/>
      <c r="E139"/>
      <c r="G139"/>
    </row>
    <row r="140" spans="1:15">
      <c r="A140"/>
      <c r="B140"/>
      <c r="C140"/>
      <c r="D140"/>
      <c r="E140"/>
      <c r="G140"/>
    </row>
    <row r="141" spans="1:15">
      <c r="A141"/>
      <c r="B141"/>
      <c r="C141"/>
      <c r="D141"/>
      <c r="E141"/>
      <c r="G141"/>
    </row>
    <row r="142" spans="1:15">
      <c r="A142"/>
      <c r="B142"/>
      <c r="C142"/>
      <c r="D142"/>
      <c r="E142"/>
      <c r="G142"/>
    </row>
    <row r="143" spans="1:15">
      <c r="A143"/>
      <c r="B143"/>
      <c r="C143"/>
      <c r="D143"/>
      <c r="E143"/>
      <c r="G143"/>
    </row>
    <row r="144" spans="1:15">
      <c r="A144"/>
      <c r="B144"/>
      <c r="C144"/>
      <c r="D144"/>
      <c r="E144"/>
      <c r="G144"/>
    </row>
    <row r="145" spans="8:8" customFormat="1">
      <c r="H145" s="42"/>
    </row>
    <row r="146" spans="8:8" customFormat="1">
      <c r="H146" s="42"/>
    </row>
    <row r="147" spans="8:8" customFormat="1">
      <c r="H147" s="42"/>
    </row>
    <row r="148" spans="8:8" customFormat="1">
      <c r="H148" s="42"/>
    </row>
    <row r="149" spans="8:8" customFormat="1">
      <c r="H149" s="42"/>
    </row>
    <row r="150" spans="8:8" customFormat="1">
      <c r="H150" s="42"/>
    </row>
    <row r="151" spans="8:8" customFormat="1">
      <c r="H151" s="42"/>
    </row>
    <row r="152" spans="8:8" customFormat="1">
      <c r="H152" s="42"/>
    </row>
    <row r="153" spans="8:8" customFormat="1">
      <c r="H153" s="42"/>
    </row>
    <row r="154" spans="8:8" customFormat="1">
      <c r="H154" s="42"/>
    </row>
    <row r="155" spans="8:8" customFormat="1">
      <c r="H155" s="42"/>
    </row>
    <row r="156" spans="8:8" customFormat="1">
      <c r="H156" s="42"/>
    </row>
    <row r="157" spans="8:8" customFormat="1">
      <c r="H157" s="42"/>
    </row>
    <row r="158" spans="8:8" customFormat="1">
      <c r="H158" s="42"/>
    </row>
    <row r="159" spans="8:8" customFormat="1">
      <c r="H159" s="42"/>
    </row>
    <row r="160" spans="8:8" customFormat="1">
      <c r="H160" s="42"/>
    </row>
    <row r="161" spans="8:8" customFormat="1">
      <c r="H161" s="42"/>
    </row>
    <row r="162" spans="8:8" customFormat="1">
      <c r="H162" s="42"/>
    </row>
    <row r="163" spans="8:8" customFormat="1">
      <c r="H163" s="42"/>
    </row>
    <row r="164" spans="8:8" customFormat="1">
      <c r="H164" s="42"/>
    </row>
    <row r="165" spans="8:8" customFormat="1">
      <c r="H165" s="42"/>
    </row>
    <row r="166" spans="8:8" customFormat="1">
      <c r="H166" s="42"/>
    </row>
    <row r="167" spans="8:8" customFormat="1">
      <c r="H167" s="42"/>
    </row>
    <row r="168" spans="8:8" customFormat="1">
      <c r="H168" s="42"/>
    </row>
    <row r="169" spans="8:8" customFormat="1">
      <c r="H169" s="42"/>
    </row>
    <row r="170" spans="8:8" customFormat="1">
      <c r="H170" s="42"/>
    </row>
    <row r="171" spans="8:8" customFormat="1">
      <c r="H171" s="42"/>
    </row>
    <row r="172" spans="8:8" customFormat="1">
      <c r="H172" s="42"/>
    </row>
    <row r="173" spans="8:8" customFormat="1">
      <c r="H173" s="42"/>
    </row>
    <row r="174" spans="8:8" customFormat="1">
      <c r="H174" s="42"/>
    </row>
    <row r="175" spans="8:8" customFormat="1">
      <c r="H175" s="42"/>
    </row>
    <row r="176" spans="8:8" customFormat="1">
      <c r="H176" s="42"/>
    </row>
    <row r="177" spans="8:8" customFormat="1">
      <c r="H177" s="42"/>
    </row>
    <row r="178" spans="8:8" customFormat="1">
      <c r="H178" s="42"/>
    </row>
    <row r="179" spans="8:8" customFormat="1">
      <c r="H179" s="42"/>
    </row>
    <row r="180" spans="8:8" customFormat="1">
      <c r="H180" s="42"/>
    </row>
    <row r="181" spans="8:8" customFormat="1">
      <c r="H181" s="42"/>
    </row>
    <row r="182" spans="8:8" customFormat="1">
      <c r="H182" s="42"/>
    </row>
    <row r="183" spans="8:8" customFormat="1">
      <c r="H183" s="42"/>
    </row>
    <row r="184" spans="8:8" customFormat="1">
      <c r="H184" s="42"/>
    </row>
    <row r="185" spans="8:8" customFormat="1">
      <c r="H185" s="42"/>
    </row>
    <row r="186" spans="8:8" customFormat="1">
      <c r="H186" s="42"/>
    </row>
    <row r="187" spans="8:8" customFormat="1">
      <c r="H187" s="42"/>
    </row>
    <row r="188" spans="8:8" customFormat="1">
      <c r="H188" s="42"/>
    </row>
    <row r="189" spans="8:8" customFormat="1">
      <c r="H189" s="42"/>
    </row>
    <row r="190" spans="8:8" customFormat="1">
      <c r="H190" s="42"/>
    </row>
    <row r="191" spans="8:8" customFormat="1">
      <c r="H191" s="42"/>
    </row>
    <row r="192" spans="8:8" customFormat="1">
      <c r="H192" s="42"/>
    </row>
    <row r="193" spans="1:7">
      <c r="A193"/>
      <c r="B193"/>
      <c r="C193"/>
      <c r="D193"/>
      <c r="E193"/>
      <c r="G193"/>
    </row>
    <row r="194" spans="1:7">
      <c r="A194"/>
      <c r="B194"/>
      <c r="C194"/>
      <c r="D194"/>
      <c r="E194"/>
      <c r="G194"/>
    </row>
    <row r="195" spans="1:7">
      <c r="A195"/>
      <c r="B195"/>
      <c r="C195"/>
      <c r="D195"/>
      <c r="E195"/>
      <c r="G195"/>
    </row>
    <row r="196" spans="1:7" ht="28.5" customHeight="1">
      <c r="A196"/>
      <c r="B196"/>
      <c r="C196"/>
      <c r="D196"/>
      <c r="E196"/>
      <c r="G196"/>
    </row>
    <row r="197" spans="1:7">
      <c r="A197"/>
      <c r="B197"/>
      <c r="C197"/>
      <c r="D197"/>
      <c r="E197"/>
      <c r="G197"/>
    </row>
    <row r="198" spans="1:7">
      <c r="A198"/>
      <c r="B198"/>
      <c r="C198"/>
      <c r="D198"/>
      <c r="E198"/>
      <c r="G198"/>
    </row>
    <row r="199" spans="1:7">
      <c r="A199"/>
      <c r="B199"/>
      <c r="C199"/>
      <c r="D199"/>
      <c r="E199"/>
      <c r="G199"/>
    </row>
    <row r="200" spans="1:7">
      <c r="A200"/>
      <c r="B200"/>
      <c r="C200"/>
      <c r="D200"/>
      <c r="E200"/>
      <c r="G200"/>
    </row>
    <row r="201" spans="1:7">
      <c r="A201"/>
      <c r="B201"/>
      <c r="C201"/>
      <c r="D201"/>
      <c r="E201"/>
      <c r="G201"/>
    </row>
    <row r="202" spans="1:7">
      <c r="A202"/>
      <c r="B202"/>
      <c r="C202"/>
      <c r="D202"/>
      <c r="E202"/>
      <c r="G202"/>
    </row>
    <row r="203" spans="1:7">
      <c r="G203"/>
    </row>
    <row r="204" spans="1:7">
      <c r="G204"/>
    </row>
    <row r="205" spans="1:7">
      <c r="G205"/>
    </row>
    <row r="206" spans="1:7">
      <c r="G206"/>
    </row>
    <row r="207" spans="1:7">
      <c r="G207"/>
    </row>
    <row r="208" spans="1:7">
      <c r="G208"/>
    </row>
    <row r="209" spans="7:7">
      <c r="G209"/>
    </row>
    <row r="210" spans="7:7">
      <c r="G210"/>
    </row>
    <row r="211" spans="7:7">
      <c r="G211"/>
    </row>
    <row r="212" spans="7:7">
      <c r="G212"/>
    </row>
    <row r="213" spans="7:7">
      <c r="G213"/>
    </row>
    <row r="214" spans="7:7">
      <c r="G214"/>
    </row>
    <row r="215" spans="7:7">
      <c r="G215"/>
    </row>
    <row r="216" spans="7:7">
      <c r="G216"/>
    </row>
    <row r="217" spans="7:7">
      <c r="G217"/>
    </row>
    <row r="218" spans="7:7">
      <c r="G218"/>
    </row>
    <row r="219" spans="7:7">
      <c r="G219"/>
    </row>
    <row r="220" spans="7:7">
      <c r="G220"/>
    </row>
    <row r="221" spans="7:7">
      <c r="G221"/>
    </row>
    <row r="222" spans="7:7">
      <c r="G222"/>
    </row>
    <row r="223" spans="7:7">
      <c r="G223"/>
    </row>
    <row r="224" spans="7:7">
      <c r="G224"/>
    </row>
    <row r="225" spans="7:7">
      <c r="G225"/>
    </row>
    <row r="226" spans="7:7">
      <c r="G226"/>
    </row>
    <row r="227" spans="7:7">
      <c r="G227"/>
    </row>
    <row r="228" spans="7:7">
      <c r="G228"/>
    </row>
    <row r="229" spans="7:7">
      <c r="G229"/>
    </row>
    <row r="230" spans="7:7">
      <c r="G230"/>
    </row>
    <row r="231" spans="7:7">
      <c r="G231"/>
    </row>
    <row r="232" spans="7:7">
      <c r="G232"/>
    </row>
    <row r="233" spans="7:7">
      <c r="G233"/>
    </row>
    <row r="234" spans="7:7">
      <c r="G234"/>
    </row>
    <row r="235" spans="7:7">
      <c r="G235"/>
    </row>
    <row r="236" spans="7:7">
      <c r="G236"/>
    </row>
    <row r="237" spans="7:7">
      <c r="G237"/>
    </row>
    <row r="238" spans="7:7">
      <c r="G238"/>
    </row>
    <row r="239" spans="7:7">
      <c r="G239"/>
    </row>
    <row r="240" spans="7:7">
      <c r="G240"/>
    </row>
    <row r="241" spans="7:7">
      <c r="G241"/>
    </row>
    <row r="242" spans="7:7">
      <c r="G242"/>
    </row>
    <row r="243" spans="7:7">
      <c r="G243"/>
    </row>
    <row r="244" spans="7:7">
      <c r="G244"/>
    </row>
    <row r="245" spans="7:7">
      <c r="G245"/>
    </row>
    <row r="246" spans="7:7">
      <c r="G246"/>
    </row>
    <row r="247" spans="7:7">
      <c r="G247"/>
    </row>
    <row r="248" spans="7:7">
      <c r="G248"/>
    </row>
    <row r="249" spans="7:7">
      <c r="G249"/>
    </row>
    <row r="250" spans="7:7">
      <c r="G250"/>
    </row>
    <row r="251" spans="7:7">
      <c r="G251"/>
    </row>
    <row r="252" spans="7:7">
      <c r="G252"/>
    </row>
    <row r="253" spans="7:7">
      <c r="G253"/>
    </row>
    <row r="254" spans="7:7">
      <c r="G254"/>
    </row>
    <row r="255" spans="7:7">
      <c r="G255"/>
    </row>
    <row r="256" spans="7:7">
      <c r="G256"/>
    </row>
    <row r="257" spans="7:7">
      <c r="G257"/>
    </row>
    <row r="258" spans="7:7">
      <c r="G258"/>
    </row>
    <row r="259" spans="7:7">
      <c r="G259"/>
    </row>
    <row r="260" spans="7:7">
      <c r="G260"/>
    </row>
    <row r="261" spans="7:7">
      <c r="G261"/>
    </row>
    <row r="262" spans="7:7">
      <c r="G262"/>
    </row>
    <row r="263" spans="7:7">
      <c r="G263"/>
    </row>
    <row r="264" spans="7:7">
      <c r="G264"/>
    </row>
    <row r="265" spans="7:7">
      <c r="G265"/>
    </row>
    <row r="266" spans="7:7">
      <c r="G266"/>
    </row>
    <row r="267" spans="7:7">
      <c r="G267"/>
    </row>
    <row r="268" spans="7:7">
      <c r="G268"/>
    </row>
    <row r="269" spans="7:7">
      <c r="G269"/>
    </row>
    <row r="270" spans="7:7">
      <c r="G270"/>
    </row>
    <row r="271" spans="7:7">
      <c r="G271"/>
    </row>
    <row r="272" spans="7:7">
      <c r="G272"/>
    </row>
    <row r="273" spans="7:7">
      <c r="G273"/>
    </row>
    <row r="274" spans="7:7">
      <c r="G274"/>
    </row>
    <row r="275" spans="7:7">
      <c r="G275"/>
    </row>
    <row r="276" spans="7:7">
      <c r="G276"/>
    </row>
    <row r="277" spans="7:7">
      <c r="G277"/>
    </row>
    <row r="278" spans="7:7">
      <c r="G278"/>
    </row>
    <row r="279" spans="7:7">
      <c r="G279"/>
    </row>
    <row r="280" spans="7:7">
      <c r="G280"/>
    </row>
    <row r="281" spans="7:7">
      <c r="G281"/>
    </row>
    <row r="282" spans="7:7">
      <c r="G282"/>
    </row>
    <row r="283" spans="7:7">
      <c r="G283"/>
    </row>
    <row r="284" spans="7:7">
      <c r="G284"/>
    </row>
    <row r="285" spans="7:7">
      <c r="G285"/>
    </row>
    <row r="286" spans="7:7">
      <c r="G286"/>
    </row>
    <row r="287" spans="7:7">
      <c r="G287"/>
    </row>
    <row r="288" spans="7:7">
      <c r="G288"/>
    </row>
    <row r="289" spans="7:7">
      <c r="G289"/>
    </row>
    <row r="290" spans="7:7">
      <c r="G290"/>
    </row>
    <row r="291" spans="7:7">
      <c r="G291"/>
    </row>
    <row r="292" spans="7:7">
      <c r="G292"/>
    </row>
  </sheetData>
  <mergeCells count="4">
    <mergeCell ref="G2:K3"/>
    <mergeCell ref="G52:K52"/>
    <mergeCell ref="G56:K56"/>
    <mergeCell ref="J71:K71"/>
  </mergeCells>
  <pageMargins left="0.7" right="0.7" top="0.75" bottom="0.75" header="0.3" footer="0.3"/>
  <pageSetup orientation="portrait" r:id="rId11"/>
  <legacyDrawing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40"/>
  <sheetViews>
    <sheetView topLeftCell="F1" workbookViewId="0">
      <selection activeCell="H6" sqref="H6"/>
    </sheetView>
  </sheetViews>
  <sheetFormatPr baseColWidth="10" defaultColWidth="11.42578125" defaultRowHeight="15"/>
  <cols>
    <col min="3" max="3" width="15.5703125" style="78" bestFit="1" customWidth="1"/>
    <col min="4" max="4" width="22.140625" style="42" bestFit="1" customWidth="1"/>
    <col min="5" max="5" width="19.5703125" style="42" bestFit="1" customWidth="1"/>
    <col min="8" max="8" width="70.5703125" bestFit="1" customWidth="1"/>
    <col min="9" max="10" width="14.140625" bestFit="1" customWidth="1"/>
    <col min="11" max="11" width="15.5703125" bestFit="1" customWidth="1"/>
  </cols>
  <sheetData>
    <row r="4" spans="3:11" ht="51">
      <c r="C4" s="78" t="s">
        <v>1376</v>
      </c>
      <c r="D4" s="42" t="s">
        <v>1377</v>
      </c>
      <c r="E4" s="42" t="s">
        <v>1378</v>
      </c>
      <c r="H4" s="419" t="s">
        <v>1379</v>
      </c>
      <c r="I4" s="420" t="s">
        <v>1380</v>
      </c>
      <c r="J4" s="421" t="s">
        <v>1381</v>
      </c>
      <c r="K4" s="422" t="s">
        <v>1382</v>
      </c>
    </row>
    <row r="5" spans="3:11">
      <c r="C5" s="78">
        <v>825000</v>
      </c>
      <c r="D5" s="42">
        <v>227106</v>
      </c>
      <c r="E5" s="42" t="s">
        <v>1383</v>
      </c>
      <c r="H5" s="402" t="s">
        <v>1005</v>
      </c>
      <c r="I5" s="403">
        <v>700000</v>
      </c>
      <c r="J5" s="404">
        <v>116672.54000000001</v>
      </c>
      <c r="K5" s="405"/>
    </row>
    <row r="6" spans="3:11">
      <c r="C6" s="78">
        <v>2400000</v>
      </c>
      <c r="D6" s="42">
        <v>227101</v>
      </c>
      <c r="E6" s="42" t="s">
        <v>1384</v>
      </c>
      <c r="H6" s="406" t="s">
        <v>1385</v>
      </c>
      <c r="I6" s="407">
        <v>60000</v>
      </c>
      <c r="J6" s="408">
        <v>11044.8</v>
      </c>
      <c r="K6" s="409">
        <v>48955.199999999997</v>
      </c>
    </row>
    <row r="7" spans="3:11">
      <c r="C7" s="78">
        <v>14702000</v>
      </c>
      <c r="D7" s="42">
        <v>269201</v>
      </c>
      <c r="E7" s="42" t="s">
        <v>1386</v>
      </c>
      <c r="H7" s="406" t="s">
        <v>1387</v>
      </c>
      <c r="I7" s="407">
        <v>621230</v>
      </c>
      <c r="J7" s="408">
        <v>621229.88</v>
      </c>
      <c r="K7" s="409">
        <v>0.11999999999534339</v>
      </c>
    </row>
    <row r="8" spans="3:11">
      <c r="C8" s="78">
        <v>186000</v>
      </c>
      <c r="E8" s="42" t="s">
        <v>1388</v>
      </c>
      <c r="H8" s="406" t="s">
        <v>1389</v>
      </c>
      <c r="I8" s="407">
        <v>204960</v>
      </c>
      <c r="J8" s="408">
        <v>125580</v>
      </c>
      <c r="K8" s="409">
        <v>79380</v>
      </c>
    </row>
    <row r="9" spans="3:11">
      <c r="C9" s="78">
        <v>800000</v>
      </c>
      <c r="E9" s="42" t="s">
        <v>1390</v>
      </c>
      <c r="H9" s="406" t="s">
        <v>1391</v>
      </c>
      <c r="I9" s="407">
        <v>1421310</v>
      </c>
      <c r="J9" s="408">
        <v>0</v>
      </c>
      <c r="K9" s="409">
        <v>1421310</v>
      </c>
    </row>
    <row r="10" spans="3:11">
      <c r="C10" s="78">
        <v>1200000</v>
      </c>
      <c r="E10" s="42" t="s">
        <v>1392</v>
      </c>
      <c r="H10" s="406" t="s">
        <v>1393</v>
      </c>
      <c r="I10" s="407">
        <v>26272</v>
      </c>
      <c r="J10" s="408">
        <v>16182.52</v>
      </c>
      <c r="K10" s="409">
        <v>10089.48</v>
      </c>
    </row>
    <row r="11" spans="3:11">
      <c r="C11" s="78">
        <v>101460</v>
      </c>
      <c r="H11" s="406" t="s">
        <v>1394</v>
      </c>
      <c r="I11" s="407">
        <v>8350000</v>
      </c>
      <c r="J11" s="408">
        <v>1850000</v>
      </c>
      <c r="K11" s="409"/>
    </row>
    <row r="12" spans="3:11">
      <c r="C12" s="78">
        <v>250000</v>
      </c>
      <c r="E12" s="42" t="s">
        <v>1395</v>
      </c>
      <c r="H12" s="406" t="s">
        <v>1396</v>
      </c>
      <c r="I12" s="407">
        <v>47790</v>
      </c>
      <c r="J12" s="408">
        <v>0</v>
      </c>
      <c r="K12" s="409">
        <v>47790</v>
      </c>
    </row>
    <row r="13" spans="3:11">
      <c r="C13" s="78">
        <v>1600000</v>
      </c>
      <c r="E13" s="42" t="s">
        <v>1397</v>
      </c>
      <c r="H13" s="406" t="s">
        <v>1398</v>
      </c>
      <c r="I13" s="407">
        <v>2328527</v>
      </c>
      <c r="J13" s="408">
        <v>413000</v>
      </c>
      <c r="K13" s="409">
        <v>1915527</v>
      </c>
    </row>
    <row r="14" spans="3:11">
      <c r="C14" s="78">
        <v>8000000</v>
      </c>
      <c r="E14" s="42" t="s">
        <v>1399</v>
      </c>
      <c r="H14" s="406" t="s">
        <v>1400</v>
      </c>
      <c r="I14" s="407">
        <v>91199.84</v>
      </c>
      <c r="J14" s="408">
        <v>0</v>
      </c>
      <c r="K14" s="409">
        <v>91199.84</v>
      </c>
    </row>
    <row r="15" spans="3:11">
      <c r="C15" s="78">
        <v>1800000</v>
      </c>
      <c r="E15" s="42" t="s">
        <v>1401</v>
      </c>
      <c r="H15" s="406" t="s">
        <v>1402</v>
      </c>
      <c r="I15" s="407">
        <v>49442</v>
      </c>
      <c r="J15" s="408">
        <v>0</v>
      </c>
      <c r="K15" s="409">
        <v>49442</v>
      </c>
    </row>
    <row r="16" spans="3:11">
      <c r="C16" s="78">
        <v>1732000</v>
      </c>
      <c r="E16" s="42" t="s">
        <v>1403</v>
      </c>
      <c r="H16" s="406" t="s">
        <v>1404</v>
      </c>
      <c r="I16" s="407">
        <v>810581.5</v>
      </c>
      <c r="J16" s="408">
        <v>254164.4</v>
      </c>
      <c r="K16" s="409">
        <v>556417.1</v>
      </c>
    </row>
    <row r="17" spans="2:11">
      <c r="C17" s="78">
        <v>1421310</v>
      </c>
      <c r="E17" s="42" t="s">
        <v>1405</v>
      </c>
      <c r="H17" s="406" t="s">
        <v>1406</v>
      </c>
      <c r="I17" s="407">
        <v>99120</v>
      </c>
      <c r="J17" s="408">
        <v>24780</v>
      </c>
      <c r="K17" s="409">
        <v>74340</v>
      </c>
    </row>
    <row r="18" spans="2:11">
      <c r="C18" s="78">
        <v>1060000</v>
      </c>
      <c r="E18" s="42" t="s">
        <v>1407</v>
      </c>
      <c r="H18" s="406" t="s">
        <v>1408</v>
      </c>
      <c r="I18" s="407">
        <v>248315</v>
      </c>
      <c r="J18" s="408">
        <v>131499.98000000001</v>
      </c>
      <c r="K18" s="409">
        <v>116815.01999999999</v>
      </c>
    </row>
    <row r="19" spans="2:11">
      <c r="C19" s="78">
        <v>400000</v>
      </c>
      <c r="E19" s="42" t="s">
        <v>1409</v>
      </c>
      <c r="H19" s="406" t="s">
        <v>1410</v>
      </c>
      <c r="I19" s="407">
        <v>1598355</v>
      </c>
      <c r="J19" s="408">
        <v>0</v>
      </c>
      <c r="K19" s="409">
        <v>1598355</v>
      </c>
    </row>
    <row r="20" spans="2:11">
      <c r="C20" s="78">
        <v>1300000</v>
      </c>
      <c r="E20" s="42" t="s">
        <v>1411</v>
      </c>
      <c r="H20" s="406" t="s">
        <v>1412</v>
      </c>
      <c r="I20" s="407">
        <v>34747000</v>
      </c>
      <c r="J20" s="408">
        <v>17337750</v>
      </c>
      <c r="K20" s="409"/>
    </row>
    <row r="21" spans="2:11">
      <c r="H21" s="406" t="s">
        <v>1413</v>
      </c>
      <c r="I21" s="407">
        <v>205000</v>
      </c>
      <c r="J21" s="408">
        <v>123369</v>
      </c>
      <c r="K21" s="409"/>
    </row>
    <row r="22" spans="2:11">
      <c r="H22" s="406" t="s">
        <v>1414</v>
      </c>
      <c r="I22" s="407">
        <v>2354593</v>
      </c>
      <c r="J22" s="408">
        <v>1583339</v>
      </c>
      <c r="K22" s="409">
        <v>771254</v>
      </c>
    </row>
    <row r="23" spans="2:11">
      <c r="B23" s="42" t="s">
        <v>86</v>
      </c>
      <c r="C23" s="78">
        <f>SUM(C5:C22)</f>
        <v>37777770</v>
      </c>
      <c r="H23" s="406" t="s">
        <v>1415</v>
      </c>
      <c r="I23" s="407">
        <v>9200000</v>
      </c>
      <c r="J23" s="408">
        <v>4809271.21</v>
      </c>
      <c r="K23" s="409"/>
    </row>
    <row r="24" spans="2:11">
      <c r="C24" s="400">
        <v>65000000</v>
      </c>
      <c r="D24" s="401"/>
      <c r="H24" s="406" t="s">
        <v>1416</v>
      </c>
      <c r="I24" s="407">
        <v>147264</v>
      </c>
      <c r="J24" s="408">
        <v>0</v>
      </c>
      <c r="K24" s="409">
        <v>147264</v>
      </c>
    </row>
    <row r="25" spans="2:11">
      <c r="C25" s="78">
        <v>17400000</v>
      </c>
      <c r="D25" s="85" t="s">
        <v>1417</v>
      </c>
      <c r="H25" s="406" t="s">
        <v>1418</v>
      </c>
      <c r="I25" s="407">
        <v>202960</v>
      </c>
      <c r="J25" s="408">
        <v>101480</v>
      </c>
      <c r="K25" s="409">
        <v>101480</v>
      </c>
    </row>
    <row r="26" spans="2:11">
      <c r="C26" s="78">
        <f>+C24-C25</f>
        <v>47600000</v>
      </c>
      <c r="H26" s="406" t="s">
        <v>1419</v>
      </c>
      <c r="I26" s="407">
        <v>1800000</v>
      </c>
      <c r="J26" s="408">
        <v>0</v>
      </c>
      <c r="K26" s="409">
        <v>1800000</v>
      </c>
    </row>
    <row r="27" spans="2:11">
      <c r="C27" s="78">
        <f>+C23-C26</f>
        <v>-9822230</v>
      </c>
      <c r="H27" s="406" t="s">
        <v>1420</v>
      </c>
      <c r="I27" s="407">
        <v>248660</v>
      </c>
      <c r="J27" s="408">
        <v>164686.6</v>
      </c>
      <c r="K27" s="409">
        <v>0</v>
      </c>
    </row>
    <row r="28" spans="2:11">
      <c r="H28" s="406" t="s">
        <v>1421</v>
      </c>
      <c r="I28" s="407">
        <v>14822265</v>
      </c>
      <c r="J28" s="408">
        <v>5038624.1899999995</v>
      </c>
      <c r="K28" s="409">
        <v>9783640.8100000005</v>
      </c>
    </row>
    <row r="29" spans="2:11">
      <c r="H29" s="406" t="s">
        <v>1422</v>
      </c>
      <c r="I29" s="407">
        <v>29904.45</v>
      </c>
      <c r="J29" s="408">
        <v>29904.45</v>
      </c>
      <c r="K29" s="409">
        <v>0</v>
      </c>
    </row>
    <row r="30" spans="2:11">
      <c r="H30" s="406" t="s">
        <v>1423</v>
      </c>
      <c r="I30" s="407">
        <v>4355733</v>
      </c>
      <c r="J30" s="408">
        <v>0</v>
      </c>
      <c r="K30" s="409">
        <v>4355733</v>
      </c>
    </row>
    <row r="31" spans="2:11">
      <c r="H31" s="406" t="s">
        <v>1424</v>
      </c>
      <c r="I31" s="407">
        <v>12927238</v>
      </c>
      <c r="J31" s="408">
        <v>4637766.24</v>
      </c>
      <c r="K31" s="409"/>
    </row>
    <row r="32" spans="2:11">
      <c r="H32" s="406" t="s">
        <v>1425</v>
      </c>
      <c r="I32" s="407">
        <v>357500</v>
      </c>
      <c r="J32" s="408">
        <v>223000</v>
      </c>
      <c r="K32" s="409"/>
    </row>
    <row r="33" spans="8:11">
      <c r="H33" s="406" t="s">
        <v>1426</v>
      </c>
      <c r="I33" s="407">
        <v>645300</v>
      </c>
      <c r="J33" s="408">
        <v>297124</v>
      </c>
      <c r="K33" s="409"/>
    </row>
    <row r="34" spans="8:11">
      <c r="H34" s="406" t="s">
        <v>1427</v>
      </c>
      <c r="I34" s="407"/>
      <c r="J34" s="408"/>
      <c r="K34" s="409">
        <v>800000</v>
      </c>
    </row>
    <row r="35" spans="8:11">
      <c r="H35" s="406" t="s">
        <v>1428</v>
      </c>
      <c r="I35" s="407">
        <v>185750</v>
      </c>
      <c r="J35" s="408">
        <v>0</v>
      </c>
      <c r="K35" s="409"/>
    </row>
    <row r="36" spans="8:11">
      <c r="H36" s="406" t="s">
        <v>1429</v>
      </c>
      <c r="I36" s="407"/>
      <c r="J36" s="408"/>
      <c r="K36" s="409">
        <v>2025000</v>
      </c>
    </row>
    <row r="37" spans="8:11">
      <c r="H37" s="406" t="s">
        <v>1430</v>
      </c>
      <c r="I37" s="407"/>
      <c r="J37" s="408"/>
      <c r="K37" s="409">
        <v>750000</v>
      </c>
    </row>
    <row r="38" spans="8:11">
      <c r="H38" s="423" t="s">
        <v>149</v>
      </c>
      <c r="I38" s="424">
        <v>98886269.790000007</v>
      </c>
      <c r="J38" s="425">
        <v>37910468.810000002</v>
      </c>
      <c r="K38" s="426">
        <f>SUM(K5:K37)</f>
        <v>26543992.57</v>
      </c>
    </row>
    <row r="39" spans="8:11">
      <c r="H39">
        <v>2022</v>
      </c>
      <c r="K39" s="410">
        <v>787263</v>
      </c>
    </row>
    <row r="40" spans="8:11">
      <c r="H40" s="427" t="s">
        <v>1431</v>
      </c>
      <c r="I40" s="427"/>
      <c r="J40" s="427"/>
      <c r="K40" s="428">
        <f>+K38+K39</f>
        <v>27331255.57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01"/>
  <sheetViews>
    <sheetView showGridLines="0" zoomScale="110" zoomScaleNormal="110" workbookViewId="0">
      <selection activeCell="F101" sqref="F101"/>
    </sheetView>
  </sheetViews>
  <sheetFormatPr baseColWidth="10" defaultColWidth="11.42578125" defaultRowHeight="15"/>
  <cols>
    <col min="3" max="3" width="19" bestFit="1" customWidth="1"/>
    <col min="4" max="4" width="16.85546875" style="83" bestFit="1" customWidth="1"/>
    <col min="5" max="5" width="16.28515625" style="83" bestFit="1" customWidth="1"/>
    <col min="6" max="6" width="15.140625" bestFit="1" customWidth="1"/>
  </cols>
  <sheetData>
    <row r="3" spans="3:6">
      <c r="C3" s="393" t="s">
        <v>1331</v>
      </c>
      <c r="D3" s="393" t="s">
        <v>1334</v>
      </c>
      <c r="E3" s="393" t="s">
        <v>1432</v>
      </c>
      <c r="F3" s="392" t="s">
        <v>1433</v>
      </c>
    </row>
    <row r="4" spans="3:6">
      <c r="C4" s="318" t="s">
        <v>1174</v>
      </c>
      <c r="D4" s="85">
        <v>88000000</v>
      </c>
      <c r="E4" s="83">
        <v>88116000</v>
      </c>
      <c r="F4" s="277">
        <f>+D4-E4</f>
        <v>-116000</v>
      </c>
    </row>
    <row r="5" spans="3:6">
      <c r="C5" s="318" t="s">
        <v>1177</v>
      </c>
      <c r="D5" s="85">
        <v>260000</v>
      </c>
      <c r="E5" s="83">
        <v>260000</v>
      </c>
      <c r="F5" s="277">
        <f t="shared" ref="F5:F68" si="0">+D5-E5</f>
        <v>0</v>
      </c>
    </row>
    <row r="6" spans="3:6">
      <c r="C6" s="318" t="s">
        <v>1179</v>
      </c>
      <c r="D6" s="85">
        <v>83800000</v>
      </c>
      <c r="E6" s="83">
        <v>84744000</v>
      </c>
      <c r="F6" s="277">
        <f t="shared" si="0"/>
        <v>-944000</v>
      </c>
    </row>
    <row r="7" spans="3:6">
      <c r="C7" s="318" t="s">
        <v>1181</v>
      </c>
      <c r="D7" s="85">
        <v>1000000</v>
      </c>
      <c r="E7" s="83">
        <v>1000000</v>
      </c>
      <c r="F7" s="277">
        <f t="shared" si="0"/>
        <v>0</v>
      </c>
    </row>
    <row r="8" spans="3:6">
      <c r="C8" s="318" t="s">
        <v>1183</v>
      </c>
      <c r="D8" s="85">
        <v>1750000</v>
      </c>
      <c r="E8" s="83">
        <v>1750000</v>
      </c>
      <c r="F8" s="277">
        <f t="shared" si="0"/>
        <v>0</v>
      </c>
    </row>
    <row r="9" spans="3:6">
      <c r="C9" s="318" t="s">
        <v>1185</v>
      </c>
      <c r="D9" s="85">
        <v>15267500</v>
      </c>
      <c r="E9" s="83">
        <v>15267500</v>
      </c>
      <c r="F9" s="277">
        <f t="shared" si="0"/>
        <v>0</v>
      </c>
    </row>
    <row r="10" spans="3:6">
      <c r="C10" s="318" t="s">
        <v>1187</v>
      </c>
      <c r="D10" s="85">
        <v>300000</v>
      </c>
      <c r="E10" s="83">
        <v>300000</v>
      </c>
      <c r="F10" s="277">
        <f t="shared" si="0"/>
        <v>0</v>
      </c>
    </row>
    <row r="11" spans="3:6">
      <c r="C11" s="318" t="s">
        <v>1189</v>
      </c>
      <c r="D11" s="85">
        <v>300000</v>
      </c>
      <c r="E11" s="83">
        <v>300000</v>
      </c>
      <c r="F11" s="277">
        <f t="shared" si="0"/>
        <v>0</v>
      </c>
    </row>
    <row r="12" spans="3:6">
      <c r="C12" s="318" t="s">
        <v>1191</v>
      </c>
      <c r="D12" s="85">
        <v>320000</v>
      </c>
      <c r="E12" s="83">
        <v>320000</v>
      </c>
      <c r="F12" s="277">
        <f t="shared" si="0"/>
        <v>0</v>
      </c>
    </row>
    <row r="13" spans="3:6">
      <c r="C13" s="318" t="s">
        <v>1193</v>
      </c>
      <c r="D13" s="85">
        <v>350000</v>
      </c>
      <c r="E13" s="83">
        <v>350000</v>
      </c>
      <c r="F13" s="277">
        <f t="shared" si="0"/>
        <v>0</v>
      </c>
    </row>
    <row r="14" spans="3:6">
      <c r="C14" s="318" t="s">
        <v>1195</v>
      </c>
      <c r="D14" s="85">
        <v>1820000</v>
      </c>
      <c r="E14" s="83">
        <v>280000</v>
      </c>
      <c r="F14" s="277">
        <f t="shared" si="0"/>
        <v>1540000</v>
      </c>
    </row>
    <row r="15" spans="3:6">
      <c r="C15" s="318" t="s">
        <v>1197</v>
      </c>
      <c r="D15" s="85">
        <v>8400000</v>
      </c>
      <c r="E15" s="83">
        <v>8400000</v>
      </c>
      <c r="F15" s="277">
        <f t="shared" si="0"/>
        <v>0</v>
      </c>
    </row>
    <row r="16" spans="3:6">
      <c r="C16" s="318" t="s">
        <v>1199</v>
      </c>
      <c r="D16" s="85">
        <v>15267500</v>
      </c>
      <c r="E16" s="83">
        <v>15267500</v>
      </c>
      <c r="F16" s="277">
        <f t="shared" si="0"/>
        <v>0</v>
      </c>
    </row>
    <row r="17" spans="3:6">
      <c r="C17" s="318" t="s">
        <v>1201</v>
      </c>
      <c r="D17" s="85">
        <v>440000</v>
      </c>
      <c r="E17" s="83">
        <v>440000</v>
      </c>
      <c r="F17" s="277">
        <f t="shared" si="0"/>
        <v>0</v>
      </c>
    </row>
    <row r="18" spans="3:6">
      <c r="C18" s="319" t="s">
        <v>1203</v>
      </c>
      <c r="D18" s="268">
        <v>14598500</v>
      </c>
      <c r="E18" s="83">
        <v>14598500</v>
      </c>
      <c r="F18" s="277">
        <f t="shared" si="0"/>
        <v>0</v>
      </c>
    </row>
    <row r="19" spans="3:6">
      <c r="C19" s="318" t="s">
        <v>1234</v>
      </c>
      <c r="D19" s="85">
        <v>12000000</v>
      </c>
      <c r="E19" s="83">
        <v>10000000</v>
      </c>
      <c r="F19" s="277">
        <f t="shared" si="0"/>
        <v>2000000</v>
      </c>
    </row>
    <row r="20" spans="3:6">
      <c r="C20" s="318" t="s">
        <v>1205</v>
      </c>
      <c r="D20" s="85">
        <v>150000</v>
      </c>
      <c r="E20" s="83">
        <v>150000</v>
      </c>
      <c r="F20" s="277">
        <f t="shared" si="0"/>
        <v>0</v>
      </c>
    </row>
    <row r="21" spans="3:6">
      <c r="C21" s="319" t="s">
        <v>1207</v>
      </c>
      <c r="D21" s="268">
        <v>12600000</v>
      </c>
      <c r="E21" s="83">
        <v>12600000</v>
      </c>
      <c r="F21" s="277">
        <f t="shared" si="0"/>
        <v>0</v>
      </c>
    </row>
    <row r="22" spans="3:6">
      <c r="C22" s="318" t="s">
        <v>1209</v>
      </c>
      <c r="D22" s="85">
        <v>12900000</v>
      </c>
      <c r="E22" s="83">
        <v>12900000</v>
      </c>
      <c r="F22" s="277">
        <f t="shared" si="0"/>
        <v>0</v>
      </c>
    </row>
    <row r="23" spans="3:6">
      <c r="C23" s="318" t="s">
        <v>1211</v>
      </c>
      <c r="D23" s="85">
        <v>1600000</v>
      </c>
      <c r="E23" s="83">
        <v>1600000</v>
      </c>
      <c r="F23" s="277">
        <f t="shared" si="0"/>
        <v>0</v>
      </c>
    </row>
    <row r="24" spans="3:6">
      <c r="C24" s="318" t="s">
        <v>990</v>
      </c>
      <c r="D24" s="85">
        <v>2300000</v>
      </c>
      <c r="E24" s="83">
        <v>2100000</v>
      </c>
      <c r="F24" s="277">
        <f t="shared" si="0"/>
        <v>200000</v>
      </c>
    </row>
    <row r="25" spans="3:6">
      <c r="C25" s="318" t="s">
        <v>994</v>
      </c>
      <c r="D25" s="85">
        <v>30000</v>
      </c>
      <c r="E25" s="83">
        <v>18000</v>
      </c>
      <c r="F25" s="277">
        <f t="shared" si="0"/>
        <v>12000</v>
      </c>
    </row>
    <row r="26" spans="3:6">
      <c r="C26" s="318" t="s">
        <v>996</v>
      </c>
      <c r="D26" s="85">
        <v>4380000</v>
      </c>
      <c r="E26" s="83">
        <v>2100000</v>
      </c>
      <c r="F26" s="277">
        <f t="shared" si="0"/>
        <v>2280000</v>
      </c>
    </row>
    <row r="27" spans="3:6">
      <c r="C27" s="318" t="s">
        <v>998</v>
      </c>
      <c r="D27" s="85">
        <v>7000000</v>
      </c>
      <c r="E27" s="83">
        <v>4731500</v>
      </c>
      <c r="F27" s="277">
        <f t="shared" si="0"/>
        <v>2268500</v>
      </c>
    </row>
    <row r="28" spans="3:6">
      <c r="C28" s="318" t="s">
        <v>1000</v>
      </c>
      <c r="D28" s="85">
        <v>157000</v>
      </c>
      <c r="E28" s="83">
        <v>157000</v>
      </c>
      <c r="F28" s="277">
        <f t="shared" si="0"/>
        <v>0</v>
      </c>
    </row>
    <row r="29" spans="3:6">
      <c r="C29" s="318" t="s">
        <v>1002</v>
      </c>
      <c r="D29" s="85">
        <v>155000</v>
      </c>
      <c r="E29" s="83">
        <v>150000</v>
      </c>
      <c r="F29" s="277">
        <f t="shared" si="0"/>
        <v>5000</v>
      </c>
    </row>
    <row r="30" spans="3:6">
      <c r="C30" s="318" t="s">
        <v>1158</v>
      </c>
      <c r="D30" s="85">
        <v>1700000</v>
      </c>
      <c r="E30" s="83">
        <v>200000</v>
      </c>
      <c r="F30" s="277">
        <f t="shared" si="0"/>
        <v>1500000</v>
      </c>
    </row>
    <row r="31" spans="3:6">
      <c r="C31" s="318" t="s">
        <v>1004</v>
      </c>
      <c r="D31" s="85">
        <v>800000</v>
      </c>
      <c r="E31" s="83">
        <v>700000</v>
      </c>
      <c r="F31" s="277">
        <f t="shared" si="0"/>
        <v>100000</v>
      </c>
    </row>
    <row r="32" spans="3:6">
      <c r="C32" s="318" t="s">
        <v>1006</v>
      </c>
      <c r="D32" s="85">
        <v>10000</v>
      </c>
      <c r="E32" s="83">
        <v>150000</v>
      </c>
      <c r="F32" s="277">
        <f t="shared" si="0"/>
        <v>-140000</v>
      </c>
    </row>
    <row r="33" spans="3:6">
      <c r="C33" s="318" t="s">
        <v>1255</v>
      </c>
      <c r="D33" s="85">
        <v>20000000</v>
      </c>
      <c r="E33" s="83">
        <v>8000000</v>
      </c>
      <c r="F33" s="277">
        <f t="shared" si="0"/>
        <v>12000000</v>
      </c>
    </row>
    <row r="34" spans="3:6">
      <c r="C34" s="318" t="s">
        <v>1008</v>
      </c>
      <c r="D34" s="85">
        <v>2500000</v>
      </c>
      <c r="E34" s="83">
        <v>3000000</v>
      </c>
      <c r="F34" s="277">
        <f t="shared" si="0"/>
        <v>-500000</v>
      </c>
    </row>
    <row r="35" spans="3:6">
      <c r="C35" s="318" t="s">
        <v>1010</v>
      </c>
      <c r="D35" s="85">
        <v>1400000</v>
      </c>
      <c r="E35" s="83">
        <v>1500000</v>
      </c>
      <c r="F35" s="277">
        <f t="shared" si="0"/>
        <v>-100000</v>
      </c>
    </row>
    <row r="36" spans="3:6">
      <c r="C36" s="318" t="s">
        <v>1012</v>
      </c>
      <c r="D36" s="85">
        <v>4500000</v>
      </c>
      <c r="E36" s="83">
        <v>2000000</v>
      </c>
      <c r="F36" s="277">
        <f t="shared" si="0"/>
        <v>2500000</v>
      </c>
    </row>
    <row r="37" spans="3:6">
      <c r="C37" s="318" t="s">
        <v>1143</v>
      </c>
      <c r="D37" s="85">
        <v>1687770</v>
      </c>
      <c r="E37" s="83">
        <v>500000</v>
      </c>
      <c r="F37" s="277">
        <f t="shared" si="0"/>
        <v>1187770</v>
      </c>
    </row>
    <row r="38" spans="3:6">
      <c r="C38" s="318" t="s">
        <v>1108</v>
      </c>
      <c r="D38" s="85">
        <v>32400000</v>
      </c>
      <c r="E38" s="83">
        <v>20500000</v>
      </c>
      <c r="F38" s="277">
        <f t="shared" si="0"/>
        <v>11900000</v>
      </c>
    </row>
    <row r="39" spans="3:6">
      <c r="C39" s="318" t="s">
        <v>1147</v>
      </c>
      <c r="D39" s="85">
        <v>1320000</v>
      </c>
      <c r="E39" s="83">
        <v>0</v>
      </c>
      <c r="F39" s="277">
        <f t="shared" si="0"/>
        <v>1320000</v>
      </c>
    </row>
    <row r="40" spans="3:6">
      <c r="C40" s="318" t="s">
        <v>1128</v>
      </c>
      <c r="D40" s="85">
        <v>2000000</v>
      </c>
      <c r="E40" s="83">
        <v>400000</v>
      </c>
      <c r="F40" s="277">
        <f t="shared" si="0"/>
        <v>1600000</v>
      </c>
    </row>
    <row r="41" spans="3:6">
      <c r="C41" s="318" t="s">
        <v>1316</v>
      </c>
      <c r="D41" s="85">
        <v>300000</v>
      </c>
      <c r="E41" s="83">
        <v>100000</v>
      </c>
      <c r="F41" s="277">
        <f t="shared" si="0"/>
        <v>200000</v>
      </c>
    </row>
    <row r="42" spans="3:6">
      <c r="C42" s="318" t="s">
        <v>1137</v>
      </c>
      <c r="D42" s="85">
        <v>600000</v>
      </c>
      <c r="E42" s="83">
        <v>100000</v>
      </c>
      <c r="F42" s="277">
        <f t="shared" si="0"/>
        <v>500000</v>
      </c>
    </row>
    <row r="43" spans="3:6">
      <c r="C43" s="318" t="s">
        <v>1150</v>
      </c>
      <c r="D43" s="85">
        <v>2700000</v>
      </c>
      <c r="E43" s="83">
        <v>2700000</v>
      </c>
      <c r="F43" s="277">
        <f t="shared" si="0"/>
        <v>0</v>
      </c>
    </row>
    <row r="44" spans="3:6">
      <c r="C44" s="318" t="s">
        <v>1014</v>
      </c>
      <c r="D44" s="85">
        <v>8000000</v>
      </c>
      <c r="E44" s="83">
        <v>5000000</v>
      </c>
      <c r="F44" s="277">
        <f t="shared" si="0"/>
        <v>3000000</v>
      </c>
    </row>
    <row r="45" spans="3:6">
      <c r="C45" s="318" t="s">
        <v>1017</v>
      </c>
      <c r="D45" s="85">
        <v>350000</v>
      </c>
      <c r="E45" s="83">
        <v>350000</v>
      </c>
      <c r="F45" s="277">
        <f t="shared" si="0"/>
        <v>0</v>
      </c>
    </row>
    <row r="46" spans="3:6">
      <c r="C46" s="318" t="s">
        <v>1131</v>
      </c>
      <c r="D46" s="85">
        <v>450000</v>
      </c>
      <c r="E46" s="83">
        <v>200000</v>
      </c>
      <c r="F46" s="277">
        <f t="shared" si="0"/>
        <v>250000</v>
      </c>
    </row>
    <row r="47" spans="3:6">
      <c r="C47" s="318" t="s">
        <v>1093</v>
      </c>
      <c r="D47" s="85">
        <v>5800000</v>
      </c>
      <c r="E47" s="83">
        <v>1600000</v>
      </c>
      <c r="F47" s="277">
        <f t="shared" si="0"/>
        <v>4200000</v>
      </c>
    </row>
    <row r="48" spans="3:6">
      <c r="C48" s="318" t="s">
        <v>1101</v>
      </c>
      <c r="D48" s="85">
        <v>300000</v>
      </c>
      <c r="E48" s="83">
        <v>200000</v>
      </c>
      <c r="F48" s="277">
        <f t="shared" si="0"/>
        <v>100000</v>
      </c>
    </row>
    <row r="49" spans="3:6">
      <c r="C49" s="318" t="s">
        <v>1105</v>
      </c>
      <c r="D49" s="85">
        <v>1150000</v>
      </c>
      <c r="E49" s="83">
        <v>200000</v>
      </c>
      <c r="F49" s="277">
        <f t="shared" si="0"/>
        <v>950000</v>
      </c>
    </row>
    <row r="50" spans="3:6">
      <c r="C50" s="318" t="s">
        <v>1112</v>
      </c>
      <c r="D50" s="85">
        <v>100000</v>
      </c>
      <c r="E50" s="83">
        <v>100000</v>
      </c>
      <c r="F50" s="277">
        <f t="shared" si="0"/>
        <v>0</v>
      </c>
    </row>
    <row r="51" spans="3:6">
      <c r="C51" s="318" t="s">
        <v>1116</v>
      </c>
      <c r="D51" s="85">
        <v>1200000</v>
      </c>
      <c r="E51" s="396">
        <v>150000</v>
      </c>
      <c r="F51" s="397">
        <f t="shared" si="0"/>
        <v>1050000</v>
      </c>
    </row>
    <row r="52" spans="3:6">
      <c r="C52" s="318" t="s">
        <v>1119</v>
      </c>
      <c r="D52" s="85">
        <v>100000</v>
      </c>
      <c r="E52" s="83">
        <v>60000</v>
      </c>
      <c r="F52" s="277">
        <f t="shared" si="0"/>
        <v>40000</v>
      </c>
    </row>
    <row r="53" spans="3:6">
      <c r="C53" s="318" t="s">
        <v>1122</v>
      </c>
      <c r="D53" s="85">
        <v>100000</v>
      </c>
      <c r="E53" s="83">
        <v>130000</v>
      </c>
      <c r="F53" s="277">
        <f t="shared" si="0"/>
        <v>-30000</v>
      </c>
    </row>
    <row r="54" spans="3:6">
      <c r="C54" s="318" t="s">
        <v>1125</v>
      </c>
      <c r="D54" s="85">
        <v>300000</v>
      </c>
      <c r="E54" s="83">
        <v>150000</v>
      </c>
      <c r="F54" s="277">
        <f t="shared" si="0"/>
        <v>150000</v>
      </c>
    </row>
    <row r="55" spans="3:6">
      <c r="C55" s="318" t="s">
        <v>1153</v>
      </c>
      <c r="D55" s="85">
        <v>0</v>
      </c>
      <c r="E55" s="83">
        <v>0</v>
      </c>
      <c r="F55" s="277">
        <f t="shared" si="0"/>
        <v>0</v>
      </c>
    </row>
    <row r="56" spans="3:6">
      <c r="C56" s="318" t="s">
        <v>1167</v>
      </c>
      <c r="D56" s="85">
        <v>150000</v>
      </c>
      <c r="E56" s="83">
        <v>0</v>
      </c>
      <c r="F56" s="277">
        <f t="shared" si="0"/>
        <v>150000</v>
      </c>
    </row>
    <row r="57" spans="3:6">
      <c r="C57" s="318" t="s">
        <v>1162</v>
      </c>
      <c r="D57" s="85">
        <v>2900000</v>
      </c>
      <c r="E57" s="83">
        <v>0</v>
      </c>
      <c r="F57" s="277">
        <f t="shared" si="0"/>
        <v>2900000</v>
      </c>
    </row>
    <row r="58" spans="3:6">
      <c r="C58" s="318" t="s">
        <v>1156</v>
      </c>
      <c r="D58" s="85">
        <v>0</v>
      </c>
      <c r="E58" s="83">
        <v>0</v>
      </c>
      <c r="F58" s="277">
        <f t="shared" si="0"/>
        <v>0</v>
      </c>
    </row>
    <row r="59" spans="3:6">
      <c r="C59" s="318" t="s">
        <v>1023</v>
      </c>
      <c r="D59" s="85">
        <v>1550000</v>
      </c>
      <c r="E59" s="83">
        <v>450000</v>
      </c>
      <c r="F59" s="277">
        <f t="shared" si="0"/>
        <v>1100000</v>
      </c>
    </row>
    <row r="60" spans="3:6">
      <c r="C60" s="318" t="s">
        <v>1259</v>
      </c>
      <c r="D60" s="85">
        <v>1000000</v>
      </c>
      <c r="E60" s="83">
        <v>0</v>
      </c>
      <c r="F60" s="277">
        <f t="shared" si="0"/>
        <v>1000000</v>
      </c>
    </row>
    <row r="61" spans="3:6">
      <c r="C61" s="318" t="s">
        <v>1020</v>
      </c>
      <c r="D61" s="85">
        <v>300000</v>
      </c>
      <c r="E61" s="83">
        <v>500000</v>
      </c>
      <c r="F61" s="277">
        <f t="shared" si="0"/>
        <v>-200000</v>
      </c>
    </row>
    <row r="62" spans="3:6">
      <c r="C62" s="318" t="s">
        <v>1328</v>
      </c>
      <c r="D62" s="85">
        <v>0</v>
      </c>
      <c r="E62" s="83">
        <v>0</v>
      </c>
      <c r="F62" s="277">
        <f t="shared" si="0"/>
        <v>0</v>
      </c>
    </row>
    <row r="63" spans="3:6">
      <c r="C63" s="318" t="s">
        <v>1262</v>
      </c>
      <c r="D63" s="85">
        <v>11800000</v>
      </c>
      <c r="E63" s="83">
        <v>1000000</v>
      </c>
      <c r="F63" s="277">
        <f t="shared" si="0"/>
        <v>10800000</v>
      </c>
    </row>
    <row r="64" spans="3:6">
      <c r="C64" s="318" t="s">
        <v>1026</v>
      </c>
      <c r="D64" s="85">
        <v>1500000</v>
      </c>
      <c r="E64" s="83">
        <v>500000</v>
      </c>
      <c r="F64" s="277">
        <f t="shared" si="0"/>
        <v>1000000</v>
      </c>
    </row>
    <row r="65" spans="3:6">
      <c r="C65" s="318" t="s">
        <v>1028</v>
      </c>
      <c r="D65" s="85">
        <v>100000</v>
      </c>
      <c r="E65" s="83">
        <v>100000</v>
      </c>
      <c r="F65" s="277">
        <f t="shared" si="0"/>
        <v>0</v>
      </c>
    </row>
    <row r="66" spans="3:6">
      <c r="C66" s="318" t="s">
        <v>1031</v>
      </c>
      <c r="D66" s="85">
        <v>500000</v>
      </c>
      <c r="E66" s="83">
        <v>600000</v>
      </c>
      <c r="F66" s="277">
        <f t="shared" si="0"/>
        <v>-100000</v>
      </c>
    </row>
    <row r="67" spans="3:6">
      <c r="C67" s="318" t="s">
        <v>1034</v>
      </c>
      <c r="D67" s="85">
        <v>10000</v>
      </c>
      <c r="E67" s="83">
        <v>50000</v>
      </c>
      <c r="F67" s="277">
        <f t="shared" si="0"/>
        <v>-40000</v>
      </c>
    </row>
    <row r="68" spans="3:6">
      <c r="C68" s="318" t="s">
        <v>1037</v>
      </c>
      <c r="D68" s="85">
        <v>2500000</v>
      </c>
      <c r="E68" s="83">
        <v>500000</v>
      </c>
      <c r="F68" s="277">
        <f t="shared" si="0"/>
        <v>2000000</v>
      </c>
    </row>
    <row r="69" spans="3:6">
      <c r="C69" s="318" t="s">
        <v>1039</v>
      </c>
      <c r="D69" s="85">
        <v>700000</v>
      </c>
      <c r="E69" s="83">
        <v>200000</v>
      </c>
      <c r="F69" s="277">
        <f t="shared" ref="F69:F100" si="1">+D69-E69</f>
        <v>500000</v>
      </c>
    </row>
    <row r="70" spans="3:6">
      <c r="C70" s="318" t="s">
        <v>1041</v>
      </c>
      <c r="D70" s="85">
        <v>200000</v>
      </c>
      <c r="E70" s="83">
        <v>200000</v>
      </c>
      <c r="F70" s="277">
        <f t="shared" si="1"/>
        <v>0</v>
      </c>
    </row>
    <row r="71" spans="3:6">
      <c r="C71" s="318" t="s">
        <v>1044</v>
      </c>
      <c r="D71" s="85">
        <v>1000000</v>
      </c>
      <c r="E71" s="83">
        <v>200000</v>
      </c>
      <c r="F71" s="277">
        <f t="shared" si="1"/>
        <v>800000</v>
      </c>
    </row>
    <row r="72" spans="3:6">
      <c r="C72" s="318" t="s">
        <v>1046</v>
      </c>
      <c r="D72" s="85">
        <v>300000</v>
      </c>
      <c r="E72" s="83">
        <v>50000</v>
      </c>
      <c r="F72" s="277">
        <f t="shared" si="1"/>
        <v>250000</v>
      </c>
    </row>
    <row r="73" spans="3:6">
      <c r="C73" s="318" t="s">
        <v>1048</v>
      </c>
      <c r="D73" s="85">
        <v>200000</v>
      </c>
      <c r="E73" s="83">
        <v>50000</v>
      </c>
      <c r="F73" s="277">
        <f t="shared" si="1"/>
        <v>150000</v>
      </c>
    </row>
    <row r="74" spans="3:6">
      <c r="C74" s="318" t="s">
        <v>1050</v>
      </c>
      <c r="D74" s="85">
        <v>80000</v>
      </c>
      <c r="E74" s="83">
        <v>50000</v>
      </c>
      <c r="F74" s="277">
        <f t="shared" si="1"/>
        <v>30000</v>
      </c>
    </row>
    <row r="75" spans="3:6">
      <c r="C75" s="318" t="s">
        <v>1052</v>
      </c>
      <c r="D75" s="85">
        <v>100000</v>
      </c>
      <c r="E75" s="83">
        <v>50000</v>
      </c>
      <c r="F75" s="277">
        <f t="shared" si="1"/>
        <v>50000</v>
      </c>
    </row>
    <row r="76" spans="3:6">
      <c r="C76" s="318" t="s">
        <v>1054</v>
      </c>
      <c r="D76" s="85">
        <v>1500000</v>
      </c>
      <c r="E76" s="83">
        <v>200000</v>
      </c>
      <c r="F76" s="277">
        <f t="shared" si="1"/>
        <v>1300000</v>
      </c>
    </row>
    <row r="77" spans="3:6">
      <c r="C77" s="318" t="s">
        <v>1056</v>
      </c>
      <c r="D77" s="85">
        <v>7000000</v>
      </c>
      <c r="E77" s="83">
        <v>2000000</v>
      </c>
      <c r="F77" s="277">
        <f t="shared" si="1"/>
        <v>5000000</v>
      </c>
    </row>
    <row r="78" spans="3:6">
      <c r="C78" s="318" t="s">
        <v>1058</v>
      </c>
      <c r="D78" s="85">
        <v>1500000</v>
      </c>
      <c r="E78" s="83">
        <v>100000</v>
      </c>
      <c r="F78" s="277">
        <f t="shared" si="1"/>
        <v>1400000</v>
      </c>
    </row>
    <row r="79" spans="3:6">
      <c r="C79" s="318" t="s">
        <v>1060</v>
      </c>
      <c r="D79" s="85">
        <v>221730</v>
      </c>
      <c r="E79" s="83">
        <v>50000</v>
      </c>
      <c r="F79" s="277">
        <f t="shared" si="1"/>
        <v>171730</v>
      </c>
    </row>
    <row r="80" spans="3:6">
      <c r="C80" s="318" t="s">
        <v>1062</v>
      </c>
      <c r="D80" s="85">
        <v>700000</v>
      </c>
      <c r="E80" s="83">
        <v>50000</v>
      </c>
      <c r="F80" s="277">
        <f t="shared" si="1"/>
        <v>650000</v>
      </c>
    </row>
    <row r="81" spans="3:6">
      <c r="C81" s="318" t="s">
        <v>1064</v>
      </c>
      <c r="D81" s="85">
        <v>150000</v>
      </c>
      <c r="E81" s="83">
        <v>100000</v>
      </c>
      <c r="F81" s="277">
        <f t="shared" si="1"/>
        <v>50000</v>
      </c>
    </row>
    <row r="82" spans="3:6">
      <c r="C82" s="318" t="s">
        <v>1265</v>
      </c>
      <c r="D82" s="85">
        <v>500000</v>
      </c>
      <c r="E82" s="83">
        <v>100000</v>
      </c>
      <c r="F82" s="277">
        <f t="shared" si="1"/>
        <v>400000</v>
      </c>
    </row>
    <row r="83" spans="3:6">
      <c r="C83" s="318" t="s">
        <v>1267</v>
      </c>
      <c r="D83" s="85">
        <v>500000</v>
      </c>
      <c r="E83" s="83">
        <v>100000</v>
      </c>
      <c r="F83" s="277">
        <f t="shared" si="1"/>
        <v>400000</v>
      </c>
    </row>
    <row r="84" spans="3:6">
      <c r="C84" s="318" t="s">
        <v>1066</v>
      </c>
      <c r="D84" s="85">
        <v>4200000</v>
      </c>
      <c r="E84" s="83">
        <v>100000</v>
      </c>
      <c r="F84" s="277">
        <f t="shared" si="1"/>
        <v>4100000</v>
      </c>
    </row>
    <row r="85" spans="3:6">
      <c r="C85" s="318" t="s">
        <v>1068</v>
      </c>
      <c r="D85" s="85">
        <v>150000</v>
      </c>
      <c r="E85" s="83">
        <v>55000.000000000007</v>
      </c>
      <c r="F85" s="277">
        <f t="shared" si="1"/>
        <v>95000</v>
      </c>
    </row>
    <row r="86" spans="3:6">
      <c r="C86" s="318" t="s">
        <v>1070</v>
      </c>
      <c r="D86" s="85">
        <v>500000</v>
      </c>
      <c r="E86" s="83">
        <v>100000</v>
      </c>
      <c r="F86" s="277">
        <f t="shared" si="1"/>
        <v>400000</v>
      </c>
    </row>
    <row r="87" spans="3:6">
      <c r="C87" s="318" t="s">
        <v>1072</v>
      </c>
      <c r="D87" s="85">
        <v>100000</v>
      </c>
      <c r="E87" s="83">
        <v>100000</v>
      </c>
      <c r="F87" s="277">
        <f t="shared" si="1"/>
        <v>0</v>
      </c>
    </row>
    <row r="88" spans="3:6">
      <c r="C88" s="318" t="s">
        <v>1074</v>
      </c>
      <c r="D88" s="85">
        <v>3000000</v>
      </c>
      <c r="E88" s="83">
        <v>500000</v>
      </c>
      <c r="F88" s="277">
        <f t="shared" si="1"/>
        <v>2500000</v>
      </c>
    </row>
    <row r="89" spans="3:6">
      <c r="C89" s="318" t="s">
        <v>1076</v>
      </c>
      <c r="D89" s="85">
        <v>100000</v>
      </c>
      <c r="E89" s="83">
        <v>100000</v>
      </c>
      <c r="F89" s="277">
        <f t="shared" si="1"/>
        <v>0</v>
      </c>
    </row>
    <row r="90" spans="3:6">
      <c r="C90" s="318" t="s">
        <v>1078</v>
      </c>
      <c r="D90" s="85">
        <v>130000</v>
      </c>
      <c r="E90" s="83">
        <v>60000</v>
      </c>
      <c r="F90" s="277">
        <f t="shared" si="1"/>
        <v>70000</v>
      </c>
    </row>
    <row r="91" spans="3:6">
      <c r="C91" s="318" t="s">
        <v>1080</v>
      </c>
      <c r="D91" s="85">
        <v>150000</v>
      </c>
      <c r="E91" s="83">
        <v>150000</v>
      </c>
      <c r="F91" s="277">
        <f t="shared" si="1"/>
        <v>0</v>
      </c>
    </row>
    <row r="92" spans="3:6">
      <c r="C92" s="318" t="s">
        <v>1082</v>
      </c>
      <c r="D92" s="85">
        <v>50000</v>
      </c>
      <c r="E92" s="83">
        <v>50000</v>
      </c>
      <c r="F92" s="277">
        <f t="shared" si="1"/>
        <v>0</v>
      </c>
    </row>
    <row r="93" spans="3:6">
      <c r="C93" s="318" t="s">
        <v>1084</v>
      </c>
      <c r="D93" s="85">
        <v>850000</v>
      </c>
      <c r="E93" s="83">
        <v>500000</v>
      </c>
      <c r="F93" s="277">
        <f t="shared" si="1"/>
        <v>350000</v>
      </c>
    </row>
    <row r="94" spans="3:6">
      <c r="C94" s="318" t="s">
        <v>1086</v>
      </c>
      <c r="D94" s="85">
        <v>15000</v>
      </c>
      <c r="E94" s="83">
        <v>15000</v>
      </c>
      <c r="F94" s="277">
        <f t="shared" si="1"/>
        <v>0</v>
      </c>
    </row>
    <row r="95" spans="3:6">
      <c r="C95" s="318" t="s">
        <v>1216</v>
      </c>
      <c r="D95" s="85">
        <v>30000</v>
      </c>
      <c r="E95" s="83">
        <v>30000</v>
      </c>
      <c r="F95" s="277">
        <f t="shared" si="1"/>
        <v>0</v>
      </c>
    </row>
    <row r="96" spans="3:6">
      <c r="C96" s="318" t="s">
        <v>1089</v>
      </c>
      <c r="D96" s="85">
        <v>8000000</v>
      </c>
      <c r="E96" s="83">
        <v>5000000</v>
      </c>
      <c r="F96" s="277">
        <f t="shared" si="1"/>
        <v>3000000</v>
      </c>
    </row>
    <row r="97" spans="3:6">
      <c r="C97" s="318" t="s">
        <v>1219</v>
      </c>
      <c r="D97" s="85">
        <v>1200000</v>
      </c>
      <c r="E97" s="83">
        <v>0</v>
      </c>
      <c r="F97" s="277">
        <f t="shared" si="1"/>
        <v>1200000</v>
      </c>
    </row>
    <row r="98" spans="3:6">
      <c r="C98" s="318" t="s">
        <v>1140</v>
      </c>
      <c r="D98" s="85">
        <v>50000</v>
      </c>
      <c r="E98" s="83">
        <v>50000</v>
      </c>
      <c r="F98" s="277">
        <f t="shared" si="1"/>
        <v>0</v>
      </c>
    </row>
    <row r="99" spans="3:6">
      <c r="C99" s="318" t="s">
        <v>1134</v>
      </c>
      <c r="D99" s="85">
        <v>100000</v>
      </c>
      <c r="E99" s="83">
        <v>100000</v>
      </c>
      <c r="F99" s="277">
        <f t="shared" si="1"/>
        <v>0</v>
      </c>
    </row>
    <row r="100" spans="3:6">
      <c r="C100" s="318" t="s">
        <v>1326</v>
      </c>
      <c r="D100" s="85">
        <v>0</v>
      </c>
      <c r="E100" s="83">
        <v>0</v>
      </c>
      <c r="F100" s="277">
        <f t="shared" si="1"/>
        <v>0</v>
      </c>
    </row>
    <row r="101" spans="3:6" ht="15.75">
      <c r="C101" s="413" t="s">
        <v>149</v>
      </c>
      <c r="D101" s="414">
        <v>430500000</v>
      </c>
      <c r="E101" s="394">
        <v>340000000</v>
      </c>
      <c r="F101" s="395">
        <f>+D101-E101</f>
        <v>90500000</v>
      </c>
    </row>
  </sheetData>
  <autoFilter ref="C3:F10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Q52"/>
  <sheetViews>
    <sheetView showGridLines="0" topLeftCell="A20" zoomScale="90" zoomScaleNormal="90" workbookViewId="0">
      <selection activeCell="I37" sqref="I37"/>
    </sheetView>
  </sheetViews>
  <sheetFormatPr baseColWidth="10" defaultColWidth="11.42578125" defaultRowHeight="15"/>
  <cols>
    <col min="2" max="2" width="30" customWidth="1"/>
    <col min="3" max="3" width="36.140625" customWidth="1"/>
    <col min="6" max="6" width="14.140625" bestFit="1" customWidth="1"/>
    <col min="7" max="7" width="38.5703125" bestFit="1" customWidth="1"/>
    <col min="8" max="8" width="20.85546875" customWidth="1"/>
    <col min="9" max="9" width="35" customWidth="1"/>
    <col min="10" max="10" width="52.85546875" customWidth="1"/>
    <col min="13" max="13" width="71.42578125" bestFit="1" customWidth="1"/>
  </cols>
  <sheetData>
    <row r="5" spans="2:17">
      <c r="B5" t="s">
        <v>1434</v>
      </c>
      <c r="C5" t="s">
        <v>1435</v>
      </c>
      <c r="G5" t="s">
        <v>1434</v>
      </c>
      <c r="I5" t="s">
        <v>1434</v>
      </c>
      <c r="J5" t="s">
        <v>1436</v>
      </c>
    </row>
    <row r="6" spans="2:17" ht="90">
      <c r="B6" t="s">
        <v>1437</v>
      </c>
      <c r="C6" s="30" t="s">
        <v>1438</v>
      </c>
      <c r="G6" t="s">
        <v>1439</v>
      </c>
      <c r="I6" t="s">
        <v>1440</v>
      </c>
      <c r="J6" s="30" t="s">
        <v>1441</v>
      </c>
      <c r="L6" s="495" t="s">
        <v>1442</v>
      </c>
      <c r="M6" s="495"/>
      <c r="N6" s="495"/>
      <c r="O6" s="495"/>
      <c r="P6" s="495"/>
      <c r="Q6" s="495"/>
    </row>
    <row r="7" spans="2:17" ht="150">
      <c r="B7" t="s">
        <v>1437</v>
      </c>
      <c r="C7" s="30" t="s">
        <v>1443</v>
      </c>
      <c r="G7" t="s">
        <v>1444</v>
      </c>
      <c r="I7" t="s">
        <v>330</v>
      </c>
      <c r="J7" s="30" t="s">
        <v>1445</v>
      </c>
      <c r="L7" t="s">
        <v>1439</v>
      </c>
      <c r="M7" t="s">
        <v>1444</v>
      </c>
      <c r="N7" t="s">
        <v>1446</v>
      </c>
      <c r="O7" t="s">
        <v>1447</v>
      </c>
      <c r="P7" t="s">
        <v>1448</v>
      </c>
      <c r="Q7" t="s">
        <v>345</v>
      </c>
    </row>
    <row r="8" spans="2:17" ht="150">
      <c r="B8" t="s">
        <v>1437</v>
      </c>
      <c r="C8" s="30" t="s">
        <v>1449</v>
      </c>
      <c r="G8" t="s">
        <v>1446</v>
      </c>
      <c r="I8" t="s">
        <v>321</v>
      </c>
      <c r="J8" s="30" t="s">
        <v>1450</v>
      </c>
      <c r="L8" s="43" t="s">
        <v>1438</v>
      </c>
      <c r="M8" s="44" t="s">
        <v>1451</v>
      </c>
      <c r="N8" s="44" t="s">
        <v>1452</v>
      </c>
      <c r="O8" s="43" t="s">
        <v>1453</v>
      </c>
      <c r="P8" s="43" t="s">
        <v>1454</v>
      </c>
      <c r="Q8" s="44" t="s">
        <v>346</v>
      </c>
    </row>
    <row r="9" spans="2:17" ht="90">
      <c r="B9" t="s">
        <v>1455</v>
      </c>
      <c r="C9" s="30" t="s">
        <v>1451</v>
      </c>
      <c r="G9" t="s">
        <v>1447</v>
      </c>
      <c r="I9" t="s">
        <v>327</v>
      </c>
      <c r="J9" s="30" t="s">
        <v>1456</v>
      </c>
      <c r="L9" s="44" t="s">
        <v>1443</v>
      </c>
      <c r="M9" s="43" t="s">
        <v>1457</v>
      </c>
      <c r="N9" s="43" t="s">
        <v>1458</v>
      </c>
      <c r="O9" s="44" t="s">
        <v>1459</v>
      </c>
      <c r="P9" s="44" t="s">
        <v>1460</v>
      </c>
      <c r="Q9" s="43" t="s">
        <v>1461</v>
      </c>
    </row>
    <row r="10" spans="2:17" ht="105">
      <c r="B10" t="s">
        <v>1455</v>
      </c>
      <c r="C10" s="30" t="s">
        <v>1457</v>
      </c>
      <c r="G10" t="s">
        <v>1448</v>
      </c>
      <c r="I10" t="s">
        <v>1462</v>
      </c>
      <c r="J10" s="30" t="s">
        <v>1463</v>
      </c>
      <c r="L10" s="43" t="s">
        <v>1449</v>
      </c>
      <c r="M10" s="44" t="s">
        <v>1464</v>
      </c>
      <c r="N10" s="44" t="s">
        <v>1465</v>
      </c>
      <c r="O10" s="43" t="s">
        <v>1466</v>
      </c>
      <c r="P10" s="43" t="s">
        <v>1467</v>
      </c>
      <c r="Q10" s="44" t="s">
        <v>1468</v>
      </c>
    </row>
    <row r="11" spans="2:17" ht="120">
      <c r="B11" t="s">
        <v>1455</v>
      </c>
      <c r="C11" s="30" t="s">
        <v>1464</v>
      </c>
      <c r="G11" t="s">
        <v>345</v>
      </c>
      <c r="I11" t="s">
        <v>1469</v>
      </c>
      <c r="J11" s="30" t="s">
        <v>1470</v>
      </c>
      <c r="M11" s="43" t="s">
        <v>1471</v>
      </c>
      <c r="O11" s="44" t="s">
        <v>1472</v>
      </c>
      <c r="Q11" s="43" t="s">
        <v>1473</v>
      </c>
    </row>
    <row r="12" spans="2:17">
      <c r="B12" t="s">
        <v>1455</v>
      </c>
      <c r="C12" s="30" t="s">
        <v>1471</v>
      </c>
    </row>
    <row r="13" spans="2:17">
      <c r="B13" t="s">
        <v>321</v>
      </c>
      <c r="C13" s="30" t="s">
        <v>1452</v>
      </c>
    </row>
    <row r="14" spans="2:17">
      <c r="B14" t="s">
        <v>321</v>
      </c>
      <c r="C14" s="30" t="s">
        <v>1458</v>
      </c>
    </row>
    <row r="15" spans="2:17">
      <c r="B15" t="s">
        <v>321</v>
      </c>
      <c r="C15" s="30" t="s">
        <v>1474</v>
      </c>
    </row>
    <row r="16" spans="2:17">
      <c r="B16" t="s">
        <v>1475</v>
      </c>
      <c r="C16" s="30" t="s">
        <v>1453</v>
      </c>
    </row>
    <row r="17" spans="2:14">
      <c r="B17" t="s">
        <v>1475</v>
      </c>
      <c r="C17" s="30" t="s">
        <v>1459</v>
      </c>
    </row>
    <row r="18" spans="2:14" ht="17.25">
      <c r="B18" t="s">
        <v>1475</v>
      </c>
      <c r="C18" s="47" t="s">
        <v>1476</v>
      </c>
    </row>
    <row r="19" spans="2:14">
      <c r="B19" t="s">
        <v>1475</v>
      </c>
      <c r="C19" s="30" t="s">
        <v>1472</v>
      </c>
    </row>
    <row r="20" spans="2:14" ht="17.25">
      <c r="B20" t="s">
        <v>1475</v>
      </c>
      <c r="C20" s="47" t="s">
        <v>1477</v>
      </c>
    </row>
    <row r="21" spans="2:14">
      <c r="B21" t="s">
        <v>1478</v>
      </c>
      <c r="C21" s="30" t="s">
        <v>1454</v>
      </c>
    </row>
    <row r="22" spans="2:14">
      <c r="B22" t="s">
        <v>1478</v>
      </c>
      <c r="C22" s="30" t="s">
        <v>1460</v>
      </c>
    </row>
    <row r="23" spans="2:14">
      <c r="B23" t="s">
        <v>1478</v>
      </c>
      <c r="C23" s="30" t="s">
        <v>1467</v>
      </c>
    </row>
    <row r="24" spans="2:14">
      <c r="B24" t="s">
        <v>1479</v>
      </c>
      <c r="C24" s="30" t="s">
        <v>346</v>
      </c>
    </row>
    <row r="25" spans="2:14" ht="30">
      <c r="B25" t="s">
        <v>1479</v>
      </c>
      <c r="C25" s="30" t="s">
        <v>1461</v>
      </c>
    </row>
    <row r="26" spans="2:14">
      <c r="B26" t="s">
        <v>1479</v>
      </c>
      <c r="C26" s="30" t="s">
        <v>1468</v>
      </c>
    </row>
    <row r="27" spans="2:14" ht="30">
      <c r="B27" t="s">
        <v>1479</v>
      </c>
      <c r="C27" s="30" t="s">
        <v>1473</v>
      </c>
    </row>
    <row r="28" spans="2:14">
      <c r="B28" t="s">
        <v>1455</v>
      </c>
      <c r="C28" s="30" t="s">
        <v>322</v>
      </c>
    </row>
    <row r="30" spans="2:14" ht="15.75" thickBot="1">
      <c r="J30" t="s">
        <v>1480</v>
      </c>
      <c r="K30" t="s">
        <v>1376</v>
      </c>
      <c r="M30" s="166" t="s">
        <v>40</v>
      </c>
      <c r="N30" s="167" t="s">
        <v>3</v>
      </c>
    </row>
    <row r="31" spans="2:14" ht="15.75" thickBot="1">
      <c r="J31" t="s">
        <v>1481</v>
      </c>
      <c r="M31" s="166" t="s">
        <v>44</v>
      </c>
      <c r="N31" s="167" t="s">
        <v>7</v>
      </c>
    </row>
    <row r="32" spans="2:14" ht="15.75" thickBot="1">
      <c r="M32" s="166" t="s">
        <v>47</v>
      </c>
      <c r="N32" s="167" t="s">
        <v>10</v>
      </c>
    </row>
    <row r="33" spans="2:14" ht="15.75" thickBot="1">
      <c r="B33" s="42" t="s">
        <v>1482</v>
      </c>
      <c r="C33" s="38" t="s">
        <v>1483</v>
      </c>
      <c r="F33" t="s">
        <v>985</v>
      </c>
      <c r="G33" t="s">
        <v>1484</v>
      </c>
      <c r="H33" t="s">
        <v>312</v>
      </c>
      <c r="I33" t="s">
        <v>987</v>
      </c>
      <c r="M33" s="166" t="s">
        <v>52</v>
      </c>
      <c r="N33" s="167" t="s">
        <v>19</v>
      </c>
    </row>
    <row r="34" spans="2:14" ht="15.75" thickBot="1">
      <c r="B34" s="42">
        <v>1</v>
      </c>
      <c r="C34" s="42" t="s">
        <v>1485</v>
      </c>
      <c r="F34" t="s">
        <v>992</v>
      </c>
      <c r="G34" s="3">
        <v>100</v>
      </c>
      <c r="I34" t="s">
        <v>1486</v>
      </c>
      <c r="K34" s="42">
        <v>6658</v>
      </c>
      <c r="M34" s="166" t="s">
        <v>1487</v>
      </c>
      <c r="N34" s="167" t="s">
        <v>55</v>
      </c>
    </row>
    <row r="35" spans="2:14" ht="15.75" thickBot="1">
      <c r="B35" s="42">
        <v>2</v>
      </c>
      <c r="C35" s="42" t="s">
        <v>1485</v>
      </c>
      <c r="F35" t="s">
        <v>1016</v>
      </c>
      <c r="G35" s="3">
        <v>121</v>
      </c>
      <c r="I35" t="s">
        <v>1488</v>
      </c>
      <c r="K35" s="42">
        <v>6710</v>
      </c>
      <c r="M35" s="166" t="s">
        <v>1489</v>
      </c>
      <c r="N35" s="167" t="s">
        <v>59</v>
      </c>
    </row>
    <row r="36" spans="2:14" ht="30.75" thickBot="1">
      <c r="B36" s="42">
        <v>3</v>
      </c>
      <c r="C36" s="42" t="s">
        <v>1485</v>
      </c>
      <c r="F36" t="s">
        <v>1490</v>
      </c>
      <c r="G36" t="s">
        <v>1491</v>
      </c>
      <c r="I36" t="s">
        <v>1492</v>
      </c>
      <c r="K36" s="38" t="s">
        <v>1493</v>
      </c>
      <c r="M36" s="166" t="s">
        <v>23</v>
      </c>
      <c r="N36" s="167" t="s">
        <v>24</v>
      </c>
    </row>
    <row r="37" spans="2:14" ht="15.75" thickBot="1">
      <c r="B37" s="42">
        <v>4</v>
      </c>
      <c r="C37" s="42" t="s">
        <v>1494</v>
      </c>
      <c r="F37" t="s">
        <v>1224</v>
      </c>
      <c r="G37" t="s">
        <v>1495</v>
      </c>
      <c r="M37" s="166" t="s">
        <v>1496</v>
      </c>
      <c r="N37" s="167" t="s">
        <v>41</v>
      </c>
    </row>
    <row r="38" spans="2:14" ht="15.75" thickBot="1">
      <c r="B38" s="42">
        <v>5</v>
      </c>
      <c r="C38" s="42" t="s">
        <v>1494</v>
      </c>
      <c r="F38" t="s">
        <v>1176</v>
      </c>
      <c r="M38" s="166" t="s">
        <v>50</v>
      </c>
      <c r="N38" s="167" t="s">
        <v>51</v>
      </c>
    </row>
    <row r="39" spans="2:14" ht="15.75" thickBot="1">
      <c r="B39" s="42">
        <v>6</v>
      </c>
      <c r="C39" s="42" t="s">
        <v>1494</v>
      </c>
      <c r="M39" s="166" t="s">
        <v>72</v>
      </c>
      <c r="N39" s="167" t="s">
        <v>66</v>
      </c>
    </row>
    <row r="40" spans="2:14" ht="15.75" thickBot="1">
      <c r="B40" s="42">
        <v>7</v>
      </c>
      <c r="C40" s="42" t="s">
        <v>1497</v>
      </c>
      <c r="M40" s="166" t="s">
        <v>89</v>
      </c>
      <c r="N40" s="167" t="s">
        <v>62</v>
      </c>
    </row>
    <row r="41" spans="2:14" ht="15.75" thickBot="1">
      <c r="B41" s="42">
        <v>8</v>
      </c>
      <c r="C41" s="42" t="s">
        <v>1497</v>
      </c>
      <c r="M41" s="166" t="s">
        <v>96</v>
      </c>
      <c r="N41" s="167" t="s">
        <v>69</v>
      </c>
    </row>
    <row r="42" spans="2:14" ht="150.75" thickBot="1">
      <c r="B42" s="42">
        <v>9</v>
      </c>
      <c r="C42" s="42" t="s">
        <v>1497</v>
      </c>
      <c r="F42" s="30" t="s">
        <v>218</v>
      </c>
      <c r="G42" s="30" t="s">
        <v>219</v>
      </c>
      <c r="M42" s="166" t="s">
        <v>103</v>
      </c>
      <c r="N42" s="167" t="s">
        <v>77</v>
      </c>
    </row>
    <row r="43" spans="2:14" ht="120.75" thickBot="1">
      <c r="B43" s="42">
        <v>10</v>
      </c>
      <c r="C43" s="42" t="s">
        <v>1498</v>
      </c>
      <c r="F43" s="30" t="s">
        <v>224</v>
      </c>
      <c r="G43" s="30" t="s">
        <v>1499</v>
      </c>
      <c r="M43" s="166" t="s">
        <v>108</v>
      </c>
      <c r="N43" s="167" t="s">
        <v>48</v>
      </c>
    </row>
    <row r="44" spans="2:14" ht="105.75" thickBot="1">
      <c r="B44" s="42">
        <v>11</v>
      </c>
      <c r="C44" s="42" t="s">
        <v>1498</v>
      </c>
      <c r="F44" s="30" t="s">
        <v>1500</v>
      </c>
      <c r="G44" s="30" t="s">
        <v>1501</v>
      </c>
      <c r="M44" s="166" t="s">
        <v>109</v>
      </c>
      <c r="N44" s="167" t="s">
        <v>56</v>
      </c>
    </row>
    <row r="45" spans="2:14" ht="75.75" thickBot="1">
      <c r="B45" s="42">
        <v>12</v>
      </c>
      <c r="C45" s="42" t="s">
        <v>1498</v>
      </c>
      <c r="F45" s="30" t="s">
        <v>1502</v>
      </c>
      <c r="G45" s="30" t="s">
        <v>284</v>
      </c>
      <c r="M45" s="166" t="s">
        <v>112</v>
      </c>
      <c r="N45" s="167" t="s">
        <v>65</v>
      </c>
    </row>
    <row r="46" spans="2:14" ht="90.75" thickBot="1">
      <c r="B46" s="42"/>
      <c r="C46" s="42" t="s">
        <v>319</v>
      </c>
      <c r="F46" s="30" t="s">
        <v>303</v>
      </c>
      <c r="G46" s="30" t="s">
        <v>225</v>
      </c>
      <c r="M46" s="166" t="s">
        <v>21</v>
      </c>
      <c r="N46" s="167" t="s">
        <v>22</v>
      </c>
    </row>
    <row r="47" spans="2:14" ht="105">
      <c r="B47" s="42"/>
      <c r="C47" s="42" t="s">
        <v>420</v>
      </c>
      <c r="F47" s="30" t="s">
        <v>167</v>
      </c>
      <c r="G47" s="30" t="s">
        <v>1503</v>
      </c>
    </row>
    <row r="48" spans="2:14" ht="60">
      <c r="G48" s="30" t="s">
        <v>1504</v>
      </c>
    </row>
    <row r="49" spans="7:7" ht="75">
      <c r="G49" s="30" t="s">
        <v>304</v>
      </c>
    </row>
    <row r="50" spans="7:7" ht="45">
      <c r="G50" s="30" t="s">
        <v>195</v>
      </c>
    </row>
    <row r="51" spans="7:7" ht="60">
      <c r="G51" s="30" t="s">
        <v>168</v>
      </c>
    </row>
    <row r="52" spans="7:7" ht="60">
      <c r="G52" s="30" t="s">
        <v>173</v>
      </c>
    </row>
  </sheetData>
  <protectedRanges>
    <protectedRange sqref="C34:C46" name="Rango3_2_3"/>
  </protectedRanges>
  <mergeCells count="1">
    <mergeCell ref="L6:Q6"/>
  </mergeCells>
  <dataValidations count="1">
    <dataValidation type="list" allowBlank="1" showInputMessage="1" showErrorMessage="1" sqref="C34:C47"/>
  </dataValidations>
  <pageMargins left="0.7" right="0.7" top="0.75" bottom="0.75" header="0.3" footer="0.3"/>
  <tableParts count="5">
    <tablePart r:id="rId1"/>
    <tablePart r:id="rId2"/>
    <tablePart r:id="rId3"/>
    <tablePart r:id="rId4"/>
    <tablePart r:id="rId5"/>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25"/>
  <sheetViews>
    <sheetView showGridLines="0" topLeftCell="A94" zoomScale="90" zoomScaleNormal="90" workbookViewId="0">
      <selection activeCell="X113" sqref="X113"/>
    </sheetView>
  </sheetViews>
  <sheetFormatPr baseColWidth="10" defaultColWidth="11.42578125" defaultRowHeight="15"/>
  <cols>
    <col min="1" max="1" width="14.140625" style="161" customWidth="1"/>
    <col min="2" max="2" width="50.5703125" style="125" customWidth="1"/>
    <col min="3" max="3" width="18.85546875" style="125" hidden="1" customWidth="1"/>
    <col min="4" max="4" width="15" style="125" hidden="1" customWidth="1"/>
    <col min="5" max="5" width="20.42578125" style="125" hidden="1" customWidth="1"/>
    <col min="6" max="6" width="15" style="125" hidden="1" customWidth="1"/>
    <col min="7" max="7" width="19.85546875" style="125" hidden="1" customWidth="1"/>
    <col min="8" max="8" width="20" style="162" hidden="1" customWidth="1"/>
    <col min="9" max="9" width="23.42578125" style="125" hidden="1" customWidth="1"/>
    <col min="10" max="10" width="24.5703125" style="125" hidden="1" customWidth="1"/>
    <col min="11" max="20" width="19.140625" style="125" hidden="1" customWidth="1"/>
    <col min="21" max="22" width="14.85546875" style="125" bestFit="1" customWidth="1"/>
    <col min="23" max="23" width="14.85546875" style="132" bestFit="1" customWidth="1"/>
    <col min="24" max="24" width="17.5703125" style="163" bestFit="1" customWidth="1"/>
    <col min="25" max="25" width="17.5703125" style="163" customWidth="1"/>
    <col min="26" max="26" width="16" style="124" bestFit="1" customWidth="1"/>
    <col min="27" max="27" width="20.140625" style="125" customWidth="1"/>
    <col min="28" max="28" width="31.85546875" style="125" customWidth="1"/>
    <col min="29" max="29" width="16.7109375" style="125" bestFit="1" customWidth="1"/>
    <col min="30" max="16384" width="11.42578125" style="125"/>
  </cols>
  <sheetData>
    <row r="1" spans="1:26" ht="45">
      <c r="A1" s="119" t="s">
        <v>1277</v>
      </c>
      <c r="B1" s="119" t="s">
        <v>1278</v>
      </c>
      <c r="C1" s="120" t="s">
        <v>1505</v>
      </c>
      <c r="D1" s="120" t="s">
        <v>1506</v>
      </c>
      <c r="E1" s="120" t="s">
        <v>1507</v>
      </c>
      <c r="F1" s="120" t="s">
        <v>1508</v>
      </c>
      <c r="G1" s="120" t="s">
        <v>1509</v>
      </c>
      <c r="H1" s="120" t="s">
        <v>1510</v>
      </c>
      <c r="I1" s="121" t="s">
        <v>1511</v>
      </c>
      <c r="J1" s="121" t="s">
        <v>1512</v>
      </c>
      <c r="K1" s="122" t="s">
        <v>1513</v>
      </c>
      <c r="L1" s="122" t="s">
        <v>475</v>
      </c>
      <c r="M1" s="122" t="s">
        <v>476</v>
      </c>
      <c r="N1" s="122" t="s">
        <v>477</v>
      </c>
      <c r="O1" s="122" t="s">
        <v>1514</v>
      </c>
      <c r="P1" s="122" t="s">
        <v>1515</v>
      </c>
      <c r="Q1" s="122" t="s">
        <v>1516</v>
      </c>
      <c r="R1" s="122" t="s">
        <v>1517</v>
      </c>
      <c r="S1" s="122" t="s">
        <v>1518</v>
      </c>
      <c r="T1" s="122" t="s">
        <v>1519</v>
      </c>
      <c r="U1" s="122" t="s">
        <v>1520</v>
      </c>
      <c r="V1" s="122" t="s">
        <v>1521</v>
      </c>
      <c r="W1" s="122" t="s">
        <v>1522</v>
      </c>
      <c r="X1" s="122" t="s">
        <v>86</v>
      </c>
      <c r="Y1" s="123"/>
    </row>
    <row r="2" spans="1:26" s="132" customFormat="1">
      <c r="A2" s="126" t="s">
        <v>1174</v>
      </c>
      <c r="B2" s="127" t="s">
        <v>1175</v>
      </c>
      <c r="C2" s="128">
        <v>85206000</v>
      </c>
      <c r="D2" s="128">
        <v>-3106000</v>
      </c>
      <c r="E2" s="128">
        <v>82100000</v>
      </c>
      <c r="F2" s="128">
        <v>26732000</v>
      </c>
      <c r="G2" s="128">
        <v>26614000</v>
      </c>
      <c r="H2" s="128">
        <v>26614000</v>
      </c>
      <c r="I2" s="128">
        <v>26614000</v>
      </c>
      <c r="J2" s="128">
        <v>26732000</v>
      </c>
      <c r="K2" s="128">
        <f>E2-F2</f>
        <v>55368000</v>
      </c>
      <c r="L2" s="128">
        <f>6803000+127000</f>
        <v>6930000</v>
      </c>
      <c r="M2" s="128">
        <f>6803000+127000</f>
        <v>6930000</v>
      </c>
      <c r="N2" s="128">
        <f>6803000+127000</f>
        <v>6930000</v>
      </c>
      <c r="O2" s="128">
        <f>6803000+127000</f>
        <v>6930000</v>
      </c>
      <c r="P2" s="128">
        <f>6803000+127000</f>
        <v>6930000</v>
      </c>
      <c r="Q2" s="128">
        <v>6900000</v>
      </c>
      <c r="R2" s="128">
        <v>6900000</v>
      </c>
      <c r="S2" s="128">
        <v>6900000</v>
      </c>
      <c r="T2" s="128">
        <v>6900000</v>
      </c>
      <c r="U2" s="128">
        <v>6900000</v>
      </c>
      <c r="V2" s="128">
        <v>6900000</v>
      </c>
      <c r="W2" s="128">
        <v>6900000</v>
      </c>
      <c r="X2" s="129">
        <f>SUM(L2:W2)</f>
        <v>82950000</v>
      </c>
      <c r="Y2" s="130"/>
      <c r="Z2" s="131"/>
    </row>
    <row r="3" spans="1:26" s="132" customFormat="1">
      <c r="A3" s="133" t="s">
        <v>1177</v>
      </c>
      <c r="B3" s="134" t="s">
        <v>1178</v>
      </c>
      <c r="C3" s="128">
        <v>0</v>
      </c>
      <c r="D3" s="128">
        <v>780000</v>
      </c>
      <c r="E3" s="128">
        <v>780000</v>
      </c>
      <c r="F3" s="128">
        <v>260000</v>
      </c>
      <c r="G3" s="128">
        <v>260000</v>
      </c>
      <c r="H3" s="128">
        <v>260000</v>
      </c>
      <c r="I3" s="128">
        <v>260000</v>
      </c>
      <c r="J3" s="128">
        <v>260000</v>
      </c>
      <c r="K3" s="128">
        <f t="shared" ref="K3:K66" si="0">E3-F3</f>
        <v>520000</v>
      </c>
      <c r="L3" s="128"/>
      <c r="M3" s="128"/>
      <c r="N3" s="128"/>
      <c r="O3" s="128"/>
      <c r="P3" s="128"/>
      <c r="Q3" s="128"/>
      <c r="R3" s="128"/>
      <c r="S3" s="128"/>
      <c r="T3" s="128"/>
      <c r="U3" s="128"/>
      <c r="V3" s="128"/>
      <c r="W3" s="128"/>
      <c r="X3" s="129">
        <f t="shared" ref="X3:X66" si="1">SUM(L3:W3)</f>
        <v>0</v>
      </c>
      <c r="Y3" s="130"/>
      <c r="Z3" s="131"/>
    </row>
    <row r="4" spans="1:26" s="132" customFormat="1">
      <c r="A4" s="126" t="s">
        <v>1179</v>
      </c>
      <c r="B4" s="127" t="s">
        <v>1180</v>
      </c>
      <c r="C4" s="128">
        <v>69048000</v>
      </c>
      <c r="D4" s="128">
        <v>12076667</v>
      </c>
      <c r="E4" s="128">
        <v>81124667</v>
      </c>
      <c r="F4" s="128">
        <v>26552666.670000002</v>
      </c>
      <c r="G4" s="128">
        <v>26101666.670000002</v>
      </c>
      <c r="H4" s="128">
        <v>26382666.670000002</v>
      </c>
      <c r="I4" s="128">
        <v>26382666.670000002</v>
      </c>
      <c r="J4" s="128">
        <v>26552666.670000002</v>
      </c>
      <c r="K4" s="128">
        <f t="shared" si="0"/>
        <v>54572000.329999998</v>
      </c>
      <c r="L4" s="128">
        <v>6837000</v>
      </c>
      <c r="M4" s="128">
        <v>6837001</v>
      </c>
      <c r="N4" s="128">
        <v>6837002</v>
      </c>
      <c r="O4" s="128">
        <v>6837003</v>
      </c>
      <c r="P4" s="128">
        <v>6837000</v>
      </c>
      <c r="Q4" s="128">
        <f>6747000+90000</f>
        <v>6837000</v>
      </c>
      <c r="R4" s="128">
        <f t="shared" ref="R4:W4" si="2">+Q4</f>
        <v>6837000</v>
      </c>
      <c r="S4" s="128">
        <f t="shared" si="2"/>
        <v>6837000</v>
      </c>
      <c r="T4" s="128">
        <f t="shared" si="2"/>
        <v>6837000</v>
      </c>
      <c r="U4" s="128">
        <f t="shared" si="2"/>
        <v>6837000</v>
      </c>
      <c r="V4" s="128">
        <f t="shared" si="2"/>
        <v>6837000</v>
      </c>
      <c r="W4" s="128">
        <f t="shared" si="2"/>
        <v>6837000</v>
      </c>
      <c r="X4" s="129">
        <f t="shared" si="1"/>
        <v>82044006</v>
      </c>
      <c r="Y4" s="130"/>
      <c r="Z4" s="131"/>
    </row>
    <row r="5" spans="1:26" s="132" customFormat="1">
      <c r="A5" s="126" t="s">
        <v>1181</v>
      </c>
      <c r="B5" s="127" t="s">
        <v>1182</v>
      </c>
      <c r="C5" s="128">
        <v>0</v>
      </c>
      <c r="D5" s="128">
        <v>1037000</v>
      </c>
      <c r="E5" s="128">
        <v>1037000</v>
      </c>
      <c r="F5" s="128">
        <v>504250</v>
      </c>
      <c r="G5" s="128">
        <v>150000</v>
      </c>
      <c r="H5" s="128">
        <v>156000</v>
      </c>
      <c r="I5" s="128">
        <v>156000</v>
      </c>
      <c r="J5" s="128">
        <v>504250</v>
      </c>
      <c r="K5" s="128">
        <f t="shared" si="0"/>
        <v>532750</v>
      </c>
      <c r="L5" s="128">
        <v>1000000</v>
      </c>
      <c r="M5" s="128"/>
      <c r="N5" s="128"/>
      <c r="O5" s="128"/>
      <c r="P5" s="128"/>
      <c r="Q5" s="128"/>
      <c r="R5" s="128"/>
      <c r="S5" s="128"/>
      <c r="T5" s="128"/>
      <c r="U5" s="128"/>
      <c r="V5" s="128"/>
      <c r="W5" s="128">
        <v>0</v>
      </c>
      <c r="X5" s="129">
        <f t="shared" si="1"/>
        <v>1000000</v>
      </c>
      <c r="Y5" s="130"/>
      <c r="Z5" s="131"/>
    </row>
    <row r="6" spans="1:26" s="132" customFormat="1">
      <c r="A6" s="126" t="s">
        <v>1183</v>
      </c>
      <c r="B6" s="127" t="s">
        <v>1184</v>
      </c>
      <c r="C6" s="128">
        <v>5586000</v>
      </c>
      <c r="D6" s="128">
        <v>-3870000</v>
      </c>
      <c r="E6" s="128">
        <v>1716000</v>
      </c>
      <c r="F6" s="128">
        <v>419000</v>
      </c>
      <c r="G6" s="128">
        <v>392000</v>
      </c>
      <c r="H6" s="128">
        <v>419000</v>
      </c>
      <c r="I6" s="128">
        <v>419000</v>
      </c>
      <c r="J6" s="128">
        <v>419000</v>
      </c>
      <c r="K6" s="128">
        <f t="shared" si="0"/>
        <v>1297000</v>
      </c>
      <c r="L6" s="128">
        <f>98000+27000</f>
        <v>125000</v>
      </c>
      <c r="M6" s="128">
        <f>98000+27000</f>
        <v>125000</v>
      </c>
      <c r="N6" s="128">
        <f>98000+27000</f>
        <v>125000</v>
      </c>
      <c r="O6" s="128">
        <f>98000+27000</f>
        <v>125000</v>
      </c>
      <c r="P6" s="128">
        <f>98000+27000</f>
        <v>125000</v>
      </c>
      <c r="Q6" s="128">
        <f t="shared" ref="Q6:W6" si="3">98000+27000</f>
        <v>125000</v>
      </c>
      <c r="R6" s="128">
        <f t="shared" si="3"/>
        <v>125000</v>
      </c>
      <c r="S6" s="128">
        <f t="shared" si="3"/>
        <v>125000</v>
      </c>
      <c r="T6" s="128">
        <f t="shared" si="3"/>
        <v>125000</v>
      </c>
      <c r="U6" s="128">
        <f t="shared" si="3"/>
        <v>125000</v>
      </c>
      <c r="V6" s="128">
        <f t="shared" si="3"/>
        <v>125000</v>
      </c>
      <c r="W6" s="128">
        <f t="shared" si="3"/>
        <v>125000</v>
      </c>
      <c r="X6" s="129">
        <f t="shared" si="1"/>
        <v>1500000</v>
      </c>
      <c r="Y6" s="130"/>
      <c r="Z6" s="131"/>
    </row>
    <row r="7" spans="1:26" s="132" customFormat="1">
      <c r="A7" s="126" t="s">
        <v>1185</v>
      </c>
      <c r="B7" s="127" t="s">
        <v>1186</v>
      </c>
      <c r="C7" s="128">
        <v>13320000</v>
      </c>
      <c r="D7" s="128">
        <v>1187000</v>
      </c>
      <c r="E7" s="128">
        <v>14507000</v>
      </c>
      <c r="F7" s="128">
        <v>15000</v>
      </c>
      <c r="G7" s="128">
        <v>0</v>
      </c>
      <c r="H7" s="128">
        <v>0</v>
      </c>
      <c r="I7" s="128">
        <v>0</v>
      </c>
      <c r="J7" s="128">
        <v>15000</v>
      </c>
      <c r="K7" s="128">
        <f t="shared" si="0"/>
        <v>14492000</v>
      </c>
      <c r="L7" s="128">
        <v>0</v>
      </c>
      <c r="M7" s="128">
        <v>0</v>
      </c>
      <c r="N7" s="128">
        <v>0</v>
      </c>
      <c r="O7" s="128">
        <v>0</v>
      </c>
      <c r="P7" s="128">
        <v>0</v>
      </c>
      <c r="Q7" s="128"/>
      <c r="R7" s="128"/>
      <c r="S7" s="128"/>
      <c r="T7" s="128"/>
      <c r="U7" s="128"/>
      <c r="V7" s="128"/>
      <c r="W7" s="128">
        <v>14600000</v>
      </c>
      <c r="X7" s="129">
        <f t="shared" si="1"/>
        <v>14600000</v>
      </c>
      <c r="Y7" s="130"/>
      <c r="Z7" s="131"/>
    </row>
    <row r="8" spans="1:26" s="132" customFormat="1">
      <c r="A8" s="126" t="s">
        <v>1187</v>
      </c>
      <c r="B8" s="127" t="s">
        <v>1188</v>
      </c>
      <c r="C8" s="128">
        <v>1068000</v>
      </c>
      <c r="D8" s="128">
        <v>17700000</v>
      </c>
      <c r="E8" s="128">
        <v>18768000</v>
      </c>
      <c r="F8" s="128">
        <v>396000</v>
      </c>
      <c r="G8" s="128">
        <v>0</v>
      </c>
      <c r="H8" s="128">
        <v>396000</v>
      </c>
      <c r="I8" s="128">
        <v>396000</v>
      </c>
      <c r="J8" s="128">
        <v>396000</v>
      </c>
      <c r="K8" s="128">
        <f t="shared" si="0"/>
        <v>18372000</v>
      </c>
      <c r="L8" s="128"/>
      <c r="M8" s="128"/>
      <c r="N8" s="128"/>
      <c r="O8" s="128"/>
      <c r="P8" s="128"/>
      <c r="Q8" s="128">
        <v>300000</v>
      </c>
      <c r="R8" s="128"/>
      <c r="S8" s="128"/>
      <c r="T8" s="128"/>
      <c r="U8" s="128"/>
      <c r="V8" s="128"/>
      <c r="W8" s="128">
        <v>0</v>
      </c>
      <c r="X8" s="129">
        <f t="shared" si="1"/>
        <v>300000</v>
      </c>
      <c r="Y8" s="130"/>
      <c r="Z8" s="131"/>
    </row>
    <row r="9" spans="1:26" s="132" customFormat="1">
      <c r="A9" s="126" t="s">
        <v>1189</v>
      </c>
      <c r="B9" s="127" t="s">
        <v>1190</v>
      </c>
      <c r="C9" s="128">
        <v>1191179</v>
      </c>
      <c r="D9" s="128">
        <v>5000000</v>
      </c>
      <c r="E9" s="128">
        <v>6191179</v>
      </c>
      <c r="F9" s="128">
        <v>72819.570000000007</v>
      </c>
      <c r="G9" s="128">
        <v>30456.85</v>
      </c>
      <c r="H9" s="128">
        <v>72819.570000000007</v>
      </c>
      <c r="I9" s="128">
        <v>72819.570000000007</v>
      </c>
      <c r="J9" s="128">
        <v>72819.570000000007</v>
      </c>
      <c r="K9" s="128">
        <f t="shared" si="0"/>
        <v>6118359.4299999997</v>
      </c>
      <c r="L9" s="128"/>
      <c r="M9" s="128"/>
      <c r="N9" s="128"/>
      <c r="O9" s="128"/>
      <c r="P9" s="128"/>
      <c r="Q9" s="128">
        <v>300000</v>
      </c>
      <c r="R9" s="128"/>
      <c r="S9" s="128"/>
      <c r="T9" s="128"/>
      <c r="U9" s="128"/>
      <c r="V9" s="128"/>
      <c r="W9" s="128">
        <v>0</v>
      </c>
      <c r="X9" s="129">
        <f t="shared" si="1"/>
        <v>300000</v>
      </c>
      <c r="Y9" s="130"/>
      <c r="Z9" s="131"/>
    </row>
    <row r="10" spans="1:26" s="132" customFormat="1">
      <c r="A10" s="126" t="s">
        <v>1191</v>
      </c>
      <c r="B10" s="127" t="s">
        <v>1192</v>
      </c>
      <c r="C10" s="128">
        <v>300000</v>
      </c>
      <c r="D10" s="128">
        <v>16800</v>
      </c>
      <c r="E10" s="128">
        <v>316800</v>
      </c>
      <c r="F10" s="128">
        <v>105600</v>
      </c>
      <c r="G10" s="128">
        <v>105600</v>
      </c>
      <c r="H10" s="128">
        <v>105600</v>
      </c>
      <c r="I10" s="128">
        <v>105600</v>
      </c>
      <c r="J10" s="128">
        <v>105600</v>
      </c>
      <c r="K10" s="128">
        <f t="shared" si="0"/>
        <v>211200</v>
      </c>
      <c r="L10" s="128">
        <v>26400</v>
      </c>
      <c r="M10" s="128">
        <v>26400</v>
      </c>
      <c r="N10" s="128">
        <v>26400</v>
      </c>
      <c r="O10" s="128">
        <v>26400</v>
      </c>
      <c r="P10" s="128">
        <v>26400</v>
      </c>
      <c r="Q10" s="128">
        <f>+P10</f>
        <v>26400</v>
      </c>
      <c r="R10" s="128">
        <f t="shared" ref="R10:W12" si="4">+Q10</f>
        <v>26400</v>
      </c>
      <c r="S10" s="128">
        <f t="shared" si="4"/>
        <v>26400</v>
      </c>
      <c r="T10" s="128">
        <f t="shared" si="4"/>
        <v>26400</v>
      </c>
      <c r="U10" s="128">
        <f t="shared" si="4"/>
        <v>26400</v>
      </c>
      <c r="V10" s="128">
        <f t="shared" si="4"/>
        <v>26400</v>
      </c>
      <c r="W10" s="128">
        <f t="shared" si="4"/>
        <v>26400</v>
      </c>
      <c r="X10" s="129">
        <f t="shared" si="1"/>
        <v>316800</v>
      </c>
      <c r="Y10" s="130"/>
      <c r="Z10" s="131"/>
    </row>
    <row r="11" spans="1:26" s="132" customFormat="1">
      <c r="A11" s="126" t="s">
        <v>1193</v>
      </c>
      <c r="B11" s="127" t="s">
        <v>1194</v>
      </c>
      <c r="C11" s="128">
        <v>200000</v>
      </c>
      <c r="D11" s="128">
        <v>0</v>
      </c>
      <c r="E11" s="128">
        <v>200000</v>
      </c>
      <c r="F11" s="128">
        <v>97231.78</v>
      </c>
      <c r="G11" s="128">
        <v>97231.77</v>
      </c>
      <c r="H11" s="128">
        <v>97231.77</v>
      </c>
      <c r="I11" s="128">
        <v>97231.77</v>
      </c>
      <c r="J11" s="128">
        <v>97231.78</v>
      </c>
      <c r="K11" s="128">
        <f t="shared" si="0"/>
        <v>102768.22</v>
      </c>
      <c r="L11" s="128">
        <v>45000</v>
      </c>
      <c r="M11" s="128">
        <v>45000</v>
      </c>
      <c r="N11" s="128">
        <v>45000</v>
      </c>
      <c r="O11" s="128">
        <v>45000</v>
      </c>
      <c r="P11" s="128">
        <v>45000</v>
      </c>
      <c r="Q11" s="128">
        <f>+P11</f>
        <v>45000</v>
      </c>
      <c r="R11" s="128">
        <f t="shared" si="4"/>
        <v>45000</v>
      </c>
      <c r="S11" s="128">
        <f t="shared" si="4"/>
        <v>45000</v>
      </c>
      <c r="T11" s="128">
        <f t="shared" si="4"/>
        <v>45000</v>
      </c>
      <c r="U11" s="128">
        <f t="shared" si="4"/>
        <v>45000</v>
      </c>
      <c r="V11" s="128">
        <f t="shared" si="4"/>
        <v>45000</v>
      </c>
      <c r="W11" s="128">
        <f t="shared" si="4"/>
        <v>45000</v>
      </c>
      <c r="X11" s="129">
        <f t="shared" si="1"/>
        <v>540000</v>
      </c>
      <c r="Y11" s="130"/>
      <c r="Z11" s="131"/>
    </row>
    <row r="12" spans="1:26" s="132" customFormat="1">
      <c r="A12" s="126" t="s">
        <v>1195</v>
      </c>
      <c r="B12" s="127" t="s">
        <v>1196</v>
      </c>
      <c r="C12" s="128">
        <v>150000</v>
      </c>
      <c r="D12" s="128">
        <v>0</v>
      </c>
      <c r="E12" s="128">
        <v>150000</v>
      </c>
      <c r="F12" s="128">
        <v>40000</v>
      </c>
      <c r="G12" s="128">
        <v>40000</v>
      </c>
      <c r="H12" s="128">
        <v>40000</v>
      </c>
      <c r="I12" s="128">
        <v>40000</v>
      </c>
      <c r="J12" s="128">
        <v>40000</v>
      </c>
      <c r="K12" s="128">
        <f t="shared" si="0"/>
        <v>110000</v>
      </c>
      <c r="L12" s="128">
        <v>10000</v>
      </c>
      <c r="M12" s="128">
        <v>10000</v>
      </c>
      <c r="N12" s="128">
        <v>10000</v>
      </c>
      <c r="O12" s="128">
        <v>10000</v>
      </c>
      <c r="P12" s="128">
        <v>10000</v>
      </c>
      <c r="Q12" s="128">
        <f>+P12</f>
        <v>10000</v>
      </c>
      <c r="R12" s="128">
        <f t="shared" si="4"/>
        <v>10000</v>
      </c>
      <c r="S12" s="128">
        <f t="shared" si="4"/>
        <v>10000</v>
      </c>
      <c r="T12" s="128">
        <f t="shared" si="4"/>
        <v>10000</v>
      </c>
      <c r="U12" s="128">
        <f t="shared" si="4"/>
        <v>10000</v>
      </c>
      <c r="V12" s="128">
        <f t="shared" si="4"/>
        <v>10000</v>
      </c>
      <c r="W12" s="128">
        <f t="shared" si="4"/>
        <v>10000</v>
      </c>
      <c r="X12" s="129">
        <f t="shared" si="1"/>
        <v>120000</v>
      </c>
      <c r="Y12" s="130"/>
      <c r="Z12" s="131"/>
    </row>
    <row r="13" spans="1:26" s="132" customFormat="1">
      <c r="A13" s="126" t="s">
        <v>1197</v>
      </c>
      <c r="B13" s="127" t="s">
        <v>1198</v>
      </c>
      <c r="C13" s="128">
        <v>7776000</v>
      </c>
      <c r="D13" s="128">
        <v>12000</v>
      </c>
      <c r="E13" s="128">
        <v>7788000</v>
      </c>
      <c r="F13" s="128">
        <v>2556000</v>
      </c>
      <c r="G13" s="128">
        <v>2556000</v>
      </c>
      <c r="H13" s="128">
        <v>2556000</v>
      </c>
      <c r="I13" s="128">
        <v>2556000</v>
      </c>
      <c r="J13" s="128">
        <v>2556000</v>
      </c>
      <c r="K13" s="128">
        <f t="shared" si="0"/>
        <v>5232000</v>
      </c>
      <c r="L13" s="128">
        <v>654000</v>
      </c>
      <c r="M13" s="128">
        <v>654000</v>
      </c>
      <c r="N13" s="128">
        <v>654000</v>
      </c>
      <c r="O13" s="128">
        <v>654000</v>
      </c>
      <c r="P13" s="128">
        <v>654000</v>
      </c>
      <c r="Q13" s="128">
        <v>654000</v>
      </c>
      <c r="R13" s="128">
        <v>654000</v>
      </c>
      <c r="S13" s="128">
        <v>654000</v>
      </c>
      <c r="T13" s="128">
        <v>654000</v>
      </c>
      <c r="U13" s="128">
        <v>654000</v>
      </c>
      <c r="V13" s="128">
        <v>654000</v>
      </c>
      <c r="W13" s="128">
        <v>654000</v>
      </c>
      <c r="X13" s="129">
        <f t="shared" si="1"/>
        <v>7848000</v>
      </c>
      <c r="Y13" s="130"/>
      <c r="Z13" s="131"/>
    </row>
    <row r="14" spans="1:26" s="132" customFormat="1">
      <c r="A14" s="126" t="s">
        <v>1199</v>
      </c>
      <c r="B14" s="127" t="s">
        <v>1200</v>
      </c>
      <c r="C14" s="128">
        <v>13200000</v>
      </c>
      <c r="D14" s="128">
        <v>746000</v>
      </c>
      <c r="E14" s="128">
        <v>13946000</v>
      </c>
      <c r="F14" s="128">
        <v>9985041.6999999993</v>
      </c>
      <c r="G14" s="128">
        <v>8803708.3599999994</v>
      </c>
      <c r="H14" s="128">
        <v>8803708.3599999994</v>
      </c>
      <c r="I14" s="128">
        <v>8803708.3599999994</v>
      </c>
      <c r="J14" s="128">
        <v>9985041.6999999993</v>
      </c>
      <c r="K14" s="128">
        <f t="shared" si="0"/>
        <v>3960958.3000000007</v>
      </c>
      <c r="L14" s="128"/>
      <c r="M14" s="128"/>
      <c r="N14" s="128"/>
      <c r="O14" s="128">
        <v>14600000</v>
      </c>
      <c r="P14" s="128"/>
      <c r="Q14" s="128"/>
      <c r="R14" s="128"/>
      <c r="S14" s="128"/>
      <c r="T14" s="128"/>
      <c r="U14" s="128"/>
      <c r="V14" s="128"/>
      <c r="W14" s="128"/>
      <c r="X14" s="129">
        <f t="shared" si="1"/>
        <v>14600000</v>
      </c>
      <c r="Y14" s="130"/>
      <c r="Z14" s="131"/>
    </row>
    <row r="15" spans="1:26" s="132" customFormat="1">
      <c r="A15" s="126" t="s">
        <v>1201</v>
      </c>
      <c r="B15" s="127" t="s">
        <v>1202</v>
      </c>
      <c r="C15" s="128">
        <v>430000</v>
      </c>
      <c r="D15" s="128">
        <v>0</v>
      </c>
      <c r="E15" s="128">
        <v>430000</v>
      </c>
      <c r="F15" s="128">
        <v>0</v>
      </c>
      <c r="G15" s="128">
        <v>0</v>
      </c>
      <c r="H15" s="128">
        <v>0</v>
      </c>
      <c r="I15" s="128">
        <v>0</v>
      </c>
      <c r="J15" s="128">
        <v>0</v>
      </c>
      <c r="K15" s="128">
        <f t="shared" si="0"/>
        <v>430000</v>
      </c>
      <c r="L15" s="128"/>
      <c r="M15" s="128"/>
      <c r="N15" s="128"/>
      <c r="O15" s="128"/>
      <c r="P15" s="128"/>
      <c r="Q15" s="128"/>
      <c r="R15" s="128"/>
      <c r="S15" s="128"/>
      <c r="T15" s="128"/>
      <c r="U15" s="128">
        <v>430000</v>
      </c>
      <c r="V15" s="128"/>
      <c r="W15" s="128">
        <v>0</v>
      </c>
      <c r="X15" s="129">
        <f t="shared" si="1"/>
        <v>430000</v>
      </c>
      <c r="Y15" s="130"/>
      <c r="Z15" s="131"/>
    </row>
    <row r="16" spans="1:26" s="132" customFormat="1">
      <c r="A16" s="126" t="s">
        <v>1203</v>
      </c>
      <c r="B16" s="127" t="s">
        <v>1204</v>
      </c>
      <c r="C16" s="128">
        <v>13200000</v>
      </c>
      <c r="D16" s="128">
        <v>-6305549</v>
      </c>
      <c r="E16" s="128">
        <v>6894451</v>
      </c>
      <c r="F16" s="128">
        <v>0</v>
      </c>
      <c r="G16" s="128">
        <v>0</v>
      </c>
      <c r="H16" s="128">
        <v>0</v>
      </c>
      <c r="I16" s="128">
        <v>0</v>
      </c>
      <c r="J16" s="128">
        <v>0</v>
      </c>
      <c r="K16" s="128">
        <f t="shared" si="0"/>
        <v>6894451</v>
      </c>
      <c r="L16" s="128"/>
      <c r="M16" s="128"/>
      <c r="N16" s="128"/>
      <c r="O16" s="128"/>
      <c r="P16" s="128"/>
      <c r="Q16" s="128"/>
      <c r="R16" s="128"/>
      <c r="S16" s="128"/>
      <c r="T16" s="128"/>
      <c r="U16" s="128">
        <v>14492000</v>
      </c>
      <c r="V16" s="128"/>
      <c r="W16" s="128">
        <v>0</v>
      </c>
      <c r="X16" s="129">
        <f t="shared" si="1"/>
        <v>14492000</v>
      </c>
      <c r="Y16" s="130"/>
      <c r="Z16" s="131"/>
    </row>
    <row r="17" spans="1:29" s="132" customFormat="1">
      <c r="A17" s="126" t="s">
        <v>1234</v>
      </c>
      <c r="B17" s="127" t="s">
        <v>1235</v>
      </c>
      <c r="C17" s="128">
        <v>10000000</v>
      </c>
      <c r="D17" s="128">
        <v>0</v>
      </c>
      <c r="E17" s="128">
        <v>10000000</v>
      </c>
      <c r="F17" s="128">
        <v>3534960</v>
      </c>
      <c r="G17" s="128">
        <v>3534960</v>
      </c>
      <c r="H17" s="128">
        <v>3534960</v>
      </c>
      <c r="I17" s="128">
        <v>3534960</v>
      </c>
      <c r="J17" s="128">
        <v>3534960</v>
      </c>
      <c r="K17" s="128">
        <f t="shared" si="0"/>
        <v>6465040</v>
      </c>
      <c r="L17" s="128">
        <v>1000000</v>
      </c>
      <c r="M17" s="128">
        <v>1000000</v>
      </c>
      <c r="N17" s="128">
        <v>1000000</v>
      </c>
      <c r="O17" s="128">
        <v>1000000</v>
      </c>
      <c r="P17" s="128">
        <v>1000000</v>
      </c>
      <c r="Q17" s="128">
        <f>+P17</f>
        <v>1000000</v>
      </c>
      <c r="R17" s="128">
        <f t="shared" ref="R17:W17" si="5">+Q17</f>
        <v>1000000</v>
      </c>
      <c r="S17" s="128">
        <f t="shared" si="5"/>
        <v>1000000</v>
      </c>
      <c r="T17" s="128">
        <f t="shared" si="5"/>
        <v>1000000</v>
      </c>
      <c r="U17" s="128">
        <f t="shared" si="5"/>
        <v>1000000</v>
      </c>
      <c r="V17" s="128">
        <f t="shared" si="5"/>
        <v>1000000</v>
      </c>
      <c r="W17" s="128">
        <f t="shared" si="5"/>
        <v>1000000</v>
      </c>
      <c r="X17" s="129">
        <f t="shared" si="1"/>
        <v>12000000</v>
      </c>
      <c r="Y17" s="130"/>
      <c r="Z17" s="131"/>
    </row>
    <row r="18" spans="1:29" s="132" customFormat="1">
      <c r="A18" s="126" t="s">
        <v>1205</v>
      </c>
      <c r="B18" s="127" t="s">
        <v>1206</v>
      </c>
      <c r="C18" s="128">
        <v>600000</v>
      </c>
      <c r="D18" s="128">
        <v>0</v>
      </c>
      <c r="E18" s="128">
        <v>600000</v>
      </c>
      <c r="F18" s="128">
        <v>0</v>
      </c>
      <c r="G18" s="128">
        <v>0</v>
      </c>
      <c r="H18" s="128">
        <v>0</v>
      </c>
      <c r="I18" s="128">
        <v>0</v>
      </c>
      <c r="J18" s="128">
        <v>0</v>
      </c>
      <c r="K18" s="128">
        <f t="shared" si="0"/>
        <v>600000</v>
      </c>
      <c r="L18" s="128">
        <v>0</v>
      </c>
      <c r="M18" s="128">
        <v>0</v>
      </c>
      <c r="N18" s="128">
        <v>0</v>
      </c>
      <c r="O18" s="128">
        <v>0</v>
      </c>
      <c r="P18" s="128">
        <v>0</v>
      </c>
      <c r="Q18" s="128"/>
      <c r="R18" s="128"/>
      <c r="S18" s="128"/>
      <c r="T18" s="128"/>
      <c r="U18" s="128"/>
      <c r="V18" s="128"/>
      <c r="W18" s="128">
        <v>0</v>
      </c>
      <c r="X18" s="129">
        <f t="shared" si="1"/>
        <v>0</v>
      </c>
      <c r="Y18" s="130"/>
      <c r="Z18" s="131"/>
    </row>
    <row r="19" spans="1:29" s="132" customFormat="1">
      <c r="A19" s="126" t="s">
        <v>1207</v>
      </c>
      <c r="B19" s="127" t="s">
        <v>1208</v>
      </c>
      <c r="C19" s="128">
        <v>11527773</v>
      </c>
      <c r="D19" s="128">
        <v>70000</v>
      </c>
      <c r="E19" s="128">
        <v>11597773</v>
      </c>
      <c r="F19" s="128">
        <v>3674390.74</v>
      </c>
      <c r="G19" s="128">
        <v>3607018.01</v>
      </c>
      <c r="H19" s="128">
        <v>3629280.61</v>
      </c>
      <c r="I19" s="128">
        <v>3629280.61</v>
      </c>
      <c r="J19" s="128">
        <v>3674390.74</v>
      </c>
      <c r="K19" s="128">
        <f t="shared" si="0"/>
        <v>7923382.2599999998</v>
      </c>
      <c r="L19" s="128">
        <f>(L2+L4)*7.1%</f>
        <v>977456.99999999988</v>
      </c>
      <c r="M19" s="128">
        <f>(M2+M4)*7.1%</f>
        <v>977457.07099999988</v>
      </c>
      <c r="N19" s="128">
        <f>(N2+N4)*7.1%</f>
        <v>977457.14199999988</v>
      </c>
      <c r="O19" s="128">
        <f>(O2+O4)*7.1%</f>
        <v>977457.21299999987</v>
      </c>
      <c r="P19" s="128">
        <f>(P2+P4)*7.1%</f>
        <v>977456.99999999988</v>
      </c>
      <c r="Q19" s="128">
        <f t="shared" ref="Q19:W19" si="6">(Q2+Q4)*7.1%</f>
        <v>975326.99999999988</v>
      </c>
      <c r="R19" s="128">
        <f t="shared" si="6"/>
        <v>975326.99999999988</v>
      </c>
      <c r="S19" s="128">
        <f t="shared" si="6"/>
        <v>975326.99999999988</v>
      </c>
      <c r="T19" s="128">
        <f t="shared" si="6"/>
        <v>975326.99999999988</v>
      </c>
      <c r="U19" s="128">
        <f t="shared" si="6"/>
        <v>975326.99999999988</v>
      </c>
      <c r="V19" s="128">
        <f t="shared" si="6"/>
        <v>975326.99999999988</v>
      </c>
      <c r="W19" s="128">
        <f t="shared" si="6"/>
        <v>975326.99999999988</v>
      </c>
      <c r="X19" s="129">
        <f t="shared" si="1"/>
        <v>11714574.425999999</v>
      </c>
      <c r="Y19" s="130"/>
      <c r="Z19" s="131"/>
    </row>
    <row r="20" spans="1:29" s="132" customFormat="1" ht="18.75">
      <c r="A20" s="126" t="s">
        <v>1209</v>
      </c>
      <c r="B20" s="127" t="s">
        <v>1210</v>
      </c>
      <c r="C20" s="128">
        <v>10863865</v>
      </c>
      <c r="D20" s="128">
        <v>975551</v>
      </c>
      <c r="E20" s="128">
        <v>11839416</v>
      </c>
      <c r="F20" s="128">
        <v>3859820.33</v>
      </c>
      <c r="G20" s="128">
        <v>3792352.58</v>
      </c>
      <c r="H20" s="128">
        <v>3814646.58</v>
      </c>
      <c r="I20" s="128">
        <v>3814646.58</v>
      </c>
      <c r="J20" s="128">
        <v>3859820.33</v>
      </c>
      <c r="K20" s="128">
        <f t="shared" si="0"/>
        <v>7979595.6699999999</v>
      </c>
      <c r="L20" s="128">
        <f>(L2+L4)*7.09%</f>
        <v>976080.3</v>
      </c>
      <c r="M20" s="128">
        <f>(M2+M4)*7.09%</f>
        <v>976080.3709000001</v>
      </c>
      <c r="N20" s="128">
        <f>(N2+N4)*7.09%</f>
        <v>976080.44180000003</v>
      </c>
      <c r="O20" s="128">
        <f>(O2+O4)*7.09%</f>
        <v>976080.51270000008</v>
      </c>
      <c r="P20" s="128">
        <f>(P2+P4)*7.09%</f>
        <v>976080.3</v>
      </c>
      <c r="Q20" s="128">
        <f t="shared" ref="Q20:W20" si="7">(Q2+Q4)*7.09%</f>
        <v>973953.3</v>
      </c>
      <c r="R20" s="128">
        <f t="shared" si="7"/>
        <v>973953.3</v>
      </c>
      <c r="S20" s="128">
        <f t="shared" si="7"/>
        <v>973953.3</v>
      </c>
      <c r="T20" s="128">
        <f t="shared" si="7"/>
        <v>973953.3</v>
      </c>
      <c r="U20" s="128">
        <f t="shared" si="7"/>
        <v>973953.3</v>
      </c>
      <c r="V20" s="128">
        <f t="shared" si="7"/>
        <v>973953.3</v>
      </c>
      <c r="W20" s="128">
        <f t="shared" si="7"/>
        <v>973953.3</v>
      </c>
      <c r="X20" s="129">
        <f t="shared" si="1"/>
        <v>11698075.025400002</v>
      </c>
      <c r="Y20" s="130"/>
      <c r="Z20" s="135" t="s">
        <v>1376</v>
      </c>
      <c r="AA20" s="135" t="s">
        <v>1523</v>
      </c>
    </row>
    <row r="21" spans="1:29" s="132" customFormat="1">
      <c r="A21" s="126" t="s">
        <v>1211</v>
      </c>
      <c r="B21" s="127" t="s">
        <v>1212</v>
      </c>
      <c r="C21" s="128">
        <v>1173183</v>
      </c>
      <c r="D21" s="128">
        <v>146531</v>
      </c>
      <c r="E21" s="128">
        <v>1319714</v>
      </c>
      <c r="F21" s="128">
        <v>406837.08</v>
      </c>
      <c r="G21" s="128">
        <v>397979.24</v>
      </c>
      <c r="H21" s="128">
        <v>400884.34</v>
      </c>
      <c r="I21" s="128">
        <v>400884.34</v>
      </c>
      <c r="J21" s="128">
        <v>406837.08</v>
      </c>
      <c r="K21" s="128">
        <f t="shared" si="0"/>
        <v>912876.91999999993</v>
      </c>
      <c r="L21" s="128">
        <f>(L2+L4)*1.1%</f>
        <v>151437.00000000003</v>
      </c>
      <c r="M21" s="128">
        <f>(M2+M4)*1.1%</f>
        <v>151437.01100000003</v>
      </c>
      <c r="N21" s="128">
        <f>(N2+N4)*1.1%</f>
        <v>151437.02200000003</v>
      </c>
      <c r="O21" s="128">
        <f>(O2+O4)*1.1%</f>
        <v>151437.03300000002</v>
      </c>
      <c r="P21" s="128">
        <f>(P2+P4)*1.1%</f>
        <v>151437.00000000003</v>
      </c>
      <c r="Q21" s="128">
        <f t="shared" ref="Q21:W21" si="8">(Q2+Q4)*1.1%</f>
        <v>151107.00000000003</v>
      </c>
      <c r="R21" s="128">
        <f t="shared" si="8"/>
        <v>151107.00000000003</v>
      </c>
      <c r="S21" s="128">
        <f t="shared" si="8"/>
        <v>151107.00000000003</v>
      </c>
      <c r="T21" s="128">
        <f t="shared" si="8"/>
        <v>151107.00000000003</v>
      </c>
      <c r="U21" s="128">
        <f t="shared" si="8"/>
        <v>151107.00000000003</v>
      </c>
      <c r="V21" s="128">
        <f t="shared" si="8"/>
        <v>151107.00000000003</v>
      </c>
      <c r="W21" s="128">
        <f t="shared" si="8"/>
        <v>151107.00000000003</v>
      </c>
      <c r="X21" s="129">
        <f t="shared" si="1"/>
        <v>1814934.0660000001</v>
      </c>
      <c r="Y21" s="130"/>
      <c r="Z21" s="131">
        <f>SUM(X2:X21)</f>
        <v>258268389.51740003</v>
      </c>
      <c r="AA21" s="136" t="s">
        <v>1524</v>
      </c>
    </row>
    <row r="22" spans="1:29" s="132" customFormat="1">
      <c r="A22" s="137" t="s">
        <v>990</v>
      </c>
      <c r="B22" s="138" t="s">
        <v>991</v>
      </c>
      <c r="C22" s="139">
        <v>2000000</v>
      </c>
      <c r="D22" s="139">
        <v>0</v>
      </c>
      <c r="E22" s="139">
        <v>2000000</v>
      </c>
      <c r="F22" s="139">
        <v>697398.04</v>
      </c>
      <c r="G22" s="139">
        <v>530274.54</v>
      </c>
      <c r="H22" s="139">
        <v>530274.54</v>
      </c>
      <c r="I22" s="139">
        <v>697398.04</v>
      </c>
      <c r="J22" s="139">
        <v>697398.04</v>
      </c>
      <c r="K22" s="128">
        <f t="shared" si="0"/>
        <v>1302601.96</v>
      </c>
      <c r="L22" s="128">
        <v>190000</v>
      </c>
      <c r="M22" s="128">
        <v>190000</v>
      </c>
      <c r="N22" s="128">
        <v>190000</v>
      </c>
      <c r="O22" s="128">
        <v>190000</v>
      </c>
      <c r="P22" s="128">
        <v>190000</v>
      </c>
      <c r="Q22" s="128">
        <v>190000</v>
      </c>
      <c r="R22" s="128">
        <v>190000</v>
      </c>
      <c r="S22" s="128">
        <v>190000</v>
      </c>
      <c r="T22" s="128">
        <v>190000</v>
      </c>
      <c r="U22" s="128">
        <v>190000</v>
      </c>
      <c r="V22" s="128">
        <v>190000</v>
      </c>
      <c r="W22" s="128">
        <v>190000</v>
      </c>
      <c r="X22" s="129">
        <f t="shared" si="1"/>
        <v>2280000</v>
      </c>
      <c r="Y22" s="130"/>
      <c r="Z22" s="140">
        <v>335000000</v>
      </c>
      <c r="AA22" s="141" t="s">
        <v>1348</v>
      </c>
      <c r="AB22" s="142"/>
    </row>
    <row r="23" spans="1:29" s="132" customFormat="1">
      <c r="A23" s="137" t="s">
        <v>994</v>
      </c>
      <c r="B23" s="138" t="s">
        <v>995</v>
      </c>
      <c r="C23" s="139">
        <v>30000</v>
      </c>
      <c r="D23" s="139">
        <v>0</v>
      </c>
      <c r="E23" s="139">
        <v>30000</v>
      </c>
      <c r="F23" s="139">
        <v>12474</v>
      </c>
      <c r="G23" s="139">
        <v>12474</v>
      </c>
      <c r="H23" s="139">
        <v>12474</v>
      </c>
      <c r="I23" s="139">
        <v>12474</v>
      </c>
      <c r="J23" s="139">
        <v>12474</v>
      </c>
      <c r="K23" s="128">
        <f t="shared" si="0"/>
        <v>17526</v>
      </c>
      <c r="L23" s="128">
        <v>1500</v>
      </c>
      <c r="M23" s="128">
        <v>1500</v>
      </c>
      <c r="N23" s="128">
        <v>1500</v>
      </c>
      <c r="O23" s="128">
        <v>1500</v>
      </c>
      <c r="P23" s="128">
        <v>1500</v>
      </c>
      <c r="Q23" s="128">
        <v>1500</v>
      </c>
      <c r="R23" s="128">
        <v>1500</v>
      </c>
      <c r="S23" s="128">
        <v>1500</v>
      </c>
      <c r="T23" s="128">
        <v>1500</v>
      </c>
      <c r="U23" s="128">
        <v>1500</v>
      </c>
      <c r="V23" s="128">
        <v>1500</v>
      </c>
      <c r="W23" s="128">
        <v>1500</v>
      </c>
      <c r="X23" s="129">
        <f t="shared" si="1"/>
        <v>18000</v>
      </c>
      <c r="Y23" s="130"/>
      <c r="Z23" s="131">
        <f>+Z22-Z21</f>
        <v>76731610.482599974</v>
      </c>
      <c r="AA23" s="136" t="s">
        <v>1355</v>
      </c>
    </row>
    <row r="24" spans="1:29" s="132" customFormat="1">
      <c r="A24" s="137" t="s">
        <v>996</v>
      </c>
      <c r="B24" s="138" t="s">
        <v>997</v>
      </c>
      <c r="C24" s="139">
        <v>4500000</v>
      </c>
      <c r="D24" s="139">
        <v>0</v>
      </c>
      <c r="E24" s="139">
        <v>4500000</v>
      </c>
      <c r="F24" s="139">
        <v>1673145.5</v>
      </c>
      <c r="G24" s="139">
        <v>1322027.1499999999</v>
      </c>
      <c r="H24" s="139">
        <v>1580348.8</v>
      </c>
      <c r="I24" s="139">
        <v>1673145.5</v>
      </c>
      <c r="J24" s="139">
        <v>1673145.5</v>
      </c>
      <c r="K24" s="128">
        <f t="shared" si="0"/>
        <v>2826854.5</v>
      </c>
      <c r="L24" s="128">
        <v>365000</v>
      </c>
      <c r="M24" s="128">
        <v>365000</v>
      </c>
      <c r="N24" s="128">
        <v>365000</v>
      </c>
      <c r="O24" s="128">
        <v>365000</v>
      </c>
      <c r="P24" s="128">
        <v>365000</v>
      </c>
      <c r="Q24" s="128">
        <v>365000</v>
      </c>
      <c r="R24" s="128">
        <v>365000</v>
      </c>
      <c r="S24" s="128">
        <v>365000</v>
      </c>
      <c r="T24" s="128">
        <v>365000</v>
      </c>
      <c r="U24" s="128">
        <v>365000</v>
      </c>
      <c r="V24" s="128">
        <v>365000</v>
      </c>
      <c r="W24" s="128">
        <v>365000</v>
      </c>
      <c r="X24" s="129">
        <f t="shared" si="1"/>
        <v>4380000</v>
      </c>
      <c r="Y24" s="130"/>
      <c r="Z24" s="143">
        <f>SUM(X22:X44)+X64</f>
        <v>97207895.645000011</v>
      </c>
      <c r="AA24" s="144" t="s">
        <v>1523</v>
      </c>
    </row>
    <row r="25" spans="1:29" s="132" customFormat="1">
      <c r="A25" s="137" t="s">
        <v>998</v>
      </c>
      <c r="B25" s="138" t="s">
        <v>999</v>
      </c>
      <c r="C25" s="139">
        <v>4000000</v>
      </c>
      <c r="D25" s="139">
        <v>0</v>
      </c>
      <c r="E25" s="139">
        <v>4000000</v>
      </c>
      <c r="F25" s="139">
        <v>3936344.86</v>
      </c>
      <c r="G25" s="139">
        <v>3117221.76</v>
      </c>
      <c r="H25" s="139">
        <v>3119244.42</v>
      </c>
      <c r="I25" s="139">
        <v>3936344.86</v>
      </c>
      <c r="J25" s="139">
        <v>3936344.86</v>
      </c>
      <c r="K25" s="128">
        <f t="shared" si="0"/>
        <v>63655.14000000013</v>
      </c>
      <c r="L25" s="128">
        <v>780000</v>
      </c>
      <c r="M25" s="128">
        <v>780000</v>
      </c>
      <c r="N25" s="128">
        <v>780000</v>
      </c>
      <c r="O25" s="128">
        <v>780000</v>
      </c>
      <c r="P25" s="128">
        <v>780000</v>
      </c>
      <c r="Q25" s="128">
        <v>780000</v>
      </c>
      <c r="R25" s="128">
        <v>780000</v>
      </c>
      <c r="S25" s="128">
        <v>780000</v>
      </c>
      <c r="T25" s="128">
        <v>780000</v>
      </c>
      <c r="U25" s="128">
        <v>780000</v>
      </c>
      <c r="V25" s="128">
        <v>780000</v>
      </c>
      <c r="W25" s="128">
        <v>780000</v>
      </c>
      <c r="X25" s="129">
        <f t="shared" si="1"/>
        <v>9360000</v>
      </c>
      <c r="Y25" s="130"/>
      <c r="Z25" s="143">
        <f>+Z47</f>
        <v>67600000</v>
      </c>
      <c r="AA25" s="144" t="s">
        <v>1288</v>
      </c>
    </row>
    <row r="26" spans="1:29" s="132" customFormat="1" ht="21">
      <c r="A26" s="137" t="s">
        <v>1000</v>
      </c>
      <c r="B26" s="138" t="s">
        <v>1001</v>
      </c>
      <c r="C26" s="139">
        <v>165000</v>
      </c>
      <c r="D26" s="139">
        <v>0</v>
      </c>
      <c r="E26" s="139">
        <v>165000</v>
      </c>
      <c r="F26" s="139">
        <v>42197</v>
      </c>
      <c r="G26" s="139">
        <v>39767</v>
      </c>
      <c r="H26" s="139">
        <v>39767</v>
      </c>
      <c r="I26" s="139">
        <v>42197</v>
      </c>
      <c r="J26" s="139">
        <v>42197</v>
      </c>
      <c r="K26" s="139">
        <f t="shared" si="0"/>
        <v>122803</v>
      </c>
      <c r="L26" s="139">
        <v>12000</v>
      </c>
      <c r="M26" s="139">
        <v>12000</v>
      </c>
      <c r="N26" s="139">
        <v>12000</v>
      </c>
      <c r="O26" s="139">
        <v>12000</v>
      </c>
      <c r="P26" s="139">
        <v>12000</v>
      </c>
      <c r="Q26" s="139">
        <v>12000</v>
      </c>
      <c r="R26" s="139">
        <v>12000</v>
      </c>
      <c r="S26" s="139">
        <v>12000</v>
      </c>
      <c r="T26" s="139">
        <v>12000</v>
      </c>
      <c r="U26" s="139">
        <v>12000</v>
      </c>
      <c r="V26" s="139">
        <v>12000</v>
      </c>
      <c r="W26" s="139">
        <v>12000</v>
      </c>
      <c r="X26" s="129">
        <f t="shared" si="1"/>
        <v>144000</v>
      </c>
      <c r="Y26" s="130"/>
      <c r="Z26" s="145">
        <f>Z23-(Z24+Z25)</f>
        <v>-88076285.162400037</v>
      </c>
      <c r="AA26" s="146" t="s">
        <v>1525</v>
      </c>
      <c r="AB26" s="147" t="s">
        <v>1526</v>
      </c>
      <c r="AC26" s="148" t="s">
        <v>1376</v>
      </c>
    </row>
    <row r="27" spans="1:29" s="132" customFormat="1">
      <c r="A27" s="137" t="s">
        <v>1002</v>
      </c>
      <c r="B27" s="138" t="s">
        <v>1003</v>
      </c>
      <c r="C27" s="139">
        <v>265000</v>
      </c>
      <c r="D27" s="139">
        <v>0</v>
      </c>
      <c r="E27" s="139">
        <v>265000</v>
      </c>
      <c r="F27" s="139">
        <v>57143</v>
      </c>
      <c r="G27" s="139">
        <v>45463</v>
      </c>
      <c r="H27" s="139">
        <v>45463</v>
      </c>
      <c r="I27" s="139">
        <v>57143</v>
      </c>
      <c r="J27" s="139">
        <v>57143</v>
      </c>
      <c r="K27" s="139">
        <f t="shared" si="0"/>
        <v>207857</v>
      </c>
      <c r="L27" s="139">
        <v>12500</v>
      </c>
      <c r="M27" s="139">
        <v>12500</v>
      </c>
      <c r="N27" s="139">
        <v>12500</v>
      </c>
      <c r="O27" s="139">
        <v>12500</v>
      </c>
      <c r="P27" s="139">
        <v>12500</v>
      </c>
      <c r="Q27" s="139">
        <v>12500</v>
      </c>
      <c r="R27" s="139">
        <v>12500</v>
      </c>
      <c r="S27" s="139">
        <v>12500</v>
      </c>
      <c r="T27" s="139">
        <v>12500</v>
      </c>
      <c r="U27" s="139">
        <v>12500</v>
      </c>
      <c r="V27" s="139">
        <v>12500</v>
      </c>
      <c r="W27" s="139">
        <v>12500</v>
      </c>
      <c r="X27" s="129">
        <f t="shared" si="1"/>
        <v>150000</v>
      </c>
      <c r="Y27" s="130"/>
      <c r="Z27" s="131">
        <v>54946624.18909625</v>
      </c>
      <c r="AA27" s="136" t="s">
        <v>1527</v>
      </c>
      <c r="AB27" s="132" t="s">
        <v>1528</v>
      </c>
      <c r="AC27" s="132">
        <v>10000000</v>
      </c>
    </row>
    <row r="28" spans="1:29" s="132" customFormat="1">
      <c r="A28" s="137" t="s">
        <v>1093</v>
      </c>
      <c r="B28" s="138" t="s">
        <v>1094</v>
      </c>
      <c r="C28" s="139">
        <v>2680000</v>
      </c>
      <c r="D28" s="139">
        <v>850000</v>
      </c>
      <c r="E28" s="139">
        <v>3530000</v>
      </c>
      <c r="F28" s="139">
        <v>2666290.84</v>
      </c>
      <c r="G28" s="139">
        <v>276790.84000000003</v>
      </c>
      <c r="H28" s="139">
        <v>453790.84</v>
      </c>
      <c r="I28" s="139">
        <v>453790.84</v>
      </c>
      <c r="J28" s="139">
        <v>2666290.84</v>
      </c>
      <c r="K28" s="139">
        <f t="shared" si="0"/>
        <v>863709.16000000015</v>
      </c>
      <c r="L28" s="139">
        <v>4500000</v>
      </c>
      <c r="M28" s="139"/>
      <c r="N28" s="139"/>
      <c r="O28" s="139"/>
      <c r="P28" s="139"/>
      <c r="Q28" s="139"/>
      <c r="R28" s="139"/>
      <c r="S28" s="139"/>
      <c r="T28" s="139"/>
      <c r="U28" s="139"/>
      <c r="V28" s="139"/>
      <c r="W28" s="139"/>
      <c r="X28" s="129">
        <f t="shared" si="1"/>
        <v>4500000</v>
      </c>
      <c r="Y28" s="130"/>
      <c r="Z28" s="149">
        <f>+Z27+Z26</f>
        <v>-33129660.973303787</v>
      </c>
      <c r="AA28" s="150" t="s">
        <v>1529</v>
      </c>
      <c r="AB28" s="132" t="s">
        <v>1530</v>
      </c>
      <c r="AC28" s="132">
        <v>3000000</v>
      </c>
    </row>
    <row r="29" spans="1:29" s="132" customFormat="1">
      <c r="A29" s="137" t="s">
        <v>1101</v>
      </c>
      <c r="B29" s="138" t="s">
        <v>1102</v>
      </c>
      <c r="C29" s="139">
        <v>0</v>
      </c>
      <c r="D29" s="139">
        <v>1000000</v>
      </c>
      <c r="E29" s="139">
        <v>1000000</v>
      </c>
      <c r="F29" s="139">
        <v>0</v>
      </c>
      <c r="G29" s="139">
        <v>0</v>
      </c>
      <c r="H29" s="139">
        <v>0</v>
      </c>
      <c r="I29" s="139">
        <v>0</v>
      </c>
      <c r="J29" s="139">
        <v>0</v>
      </c>
      <c r="K29" s="139">
        <f t="shared" si="0"/>
        <v>1000000</v>
      </c>
      <c r="L29" s="139">
        <v>1000000</v>
      </c>
      <c r="M29" s="139"/>
      <c r="N29" s="139"/>
      <c r="O29" s="139"/>
      <c r="P29" s="139"/>
      <c r="Q29" s="139"/>
      <c r="R29" s="139"/>
      <c r="S29" s="139"/>
      <c r="T29" s="139"/>
      <c r="U29" s="139"/>
      <c r="V29" s="139"/>
      <c r="W29" s="139"/>
      <c r="X29" s="129">
        <f t="shared" si="1"/>
        <v>1000000</v>
      </c>
      <c r="Y29" s="130"/>
      <c r="Z29" s="131"/>
      <c r="AB29" s="132" t="s">
        <v>1531</v>
      </c>
      <c r="AC29" s="132">
        <v>10000000</v>
      </c>
    </row>
    <row r="30" spans="1:29" s="132" customFormat="1">
      <c r="A30" s="137" t="s">
        <v>1290</v>
      </c>
      <c r="B30" s="138" t="s">
        <v>1291</v>
      </c>
      <c r="C30" s="139">
        <v>0</v>
      </c>
      <c r="D30" s="139">
        <v>2000000</v>
      </c>
      <c r="E30" s="139">
        <v>2000000</v>
      </c>
      <c r="F30" s="139">
        <v>0</v>
      </c>
      <c r="G30" s="139">
        <v>0</v>
      </c>
      <c r="H30" s="139">
        <v>0</v>
      </c>
      <c r="I30" s="139">
        <v>0</v>
      </c>
      <c r="J30" s="139">
        <v>0</v>
      </c>
      <c r="K30" s="139">
        <f t="shared" si="0"/>
        <v>2000000</v>
      </c>
      <c r="L30" s="139">
        <v>2000000</v>
      </c>
      <c r="M30" s="139"/>
      <c r="N30" s="139"/>
      <c r="O30" s="139"/>
      <c r="P30" s="139"/>
      <c r="Q30" s="139"/>
      <c r="R30" s="139"/>
      <c r="S30" s="139"/>
      <c r="T30" s="139"/>
      <c r="U30" s="139"/>
      <c r="V30" s="139"/>
      <c r="W30" s="139"/>
      <c r="X30" s="129">
        <f t="shared" si="1"/>
        <v>2000000</v>
      </c>
      <c r="Y30" s="130"/>
      <c r="Z30" s="131"/>
      <c r="AB30" s="132" t="s">
        <v>1532</v>
      </c>
      <c r="AC30" s="132">
        <v>8000000</v>
      </c>
    </row>
    <row r="31" spans="1:29" s="132" customFormat="1">
      <c r="A31" s="137" t="s">
        <v>1105</v>
      </c>
      <c r="B31" s="138" t="s">
        <v>1106</v>
      </c>
      <c r="C31" s="139">
        <v>500000</v>
      </c>
      <c r="D31" s="139">
        <v>3518500</v>
      </c>
      <c r="E31" s="139">
        <v>4018500</v>
      </c>
      <c r="F31" s="139">
        <v>527470.14</v>
      </c>
      <c r="G31" s="139">
        <v>161804.4</v>
      </c>
      <c r="H31" s="139">
        <v>161804.4</v>
      </c>
      <c r="I31" s="139">
        <v>161804.4</v>
      </c>
      <c r="J31" s="139">
        <v>375387.85</v>
      </c>
      <c r="K31" s="139">
        <f t="shared" si="0"/>
        <v>3491029.86</v>
      </c>
      <c r="L31" s="139">
        <v>85000</v>
      </c>
      <c r="M31" s="139">
        <v>85000</v>
      </c>
      <c r="N31" s="139">
        <v>85000</v>
      </c>
      <c r="O31" s="139">
        <v>85000</v>
      </c>
      <c r="P31" s="139">
        <v>85000</v>
      </c>
      <c r="Q31" s="139">
        <v>85000</v>
      </c>
      <c r="R31" s="139">
        <v>85000</v>
      </c>
      <c r="S31" s="139">
        <v>85000</v>
      </c>
      <c r="T31" s="139">
        <v>85000</v>
      </c>
      <c r="U31" s="139">
        <v>85000</v>
      </c>
      <c r="V31" s="139">
        <v>85000</v>
      </c>
      <c r="W31" s="139">
        <v>85000</v>
      </c>
      <c r="X31" s="129">
        <f t="shared" si="1"/>
        <v>1020000</v>
      </c>
      <c r="Y31" s="130"/>
      <c r="Z31" s="131"/>
      <c r="AB31" s="132" t="s">
        <v>1357</v>
      </c>
      <c r="AC31" s="132">
        <f>14240000+175000</f>
        <v>14415000</v>
      </c>
    </row>
    <row r="32" spans="1:29" s="132" customFormat="1">
      <c r="A32" s="137" t="s">
        <v>1023</v>
      </c>
      <c r="B32" s="138" t="s">
        <v>1024</v>
      </c>
      <c r="C32" s="139">
        <v>200000</v>
      </c>
      <c r="D32" s="139">
        <v>300000</v>
      </c>
      <c r="E32" s="139">
        <v>500000</v>
      </c>
      <c r="F32" s="139">
        <v>66950</v>
      </c>
      <c r="G32" s="139">
        <v>66950</v>
      </c>
      <c r="H32" s="139">
        <v>66950</v>
      </c>
      <c r="I32" s="139">
        <v>66950</v>
      </c>
      <c r="J32" s="139">
        <v>66950</v>
      </c>
      <c r="K32" s="139">
        <f t="shared" si="0"/>
        <v>433050</v>
      </c>
      <c r="L32" s="139">
        <v>35000</v>
      </c>
      <c r="M32" s="139">
        <v>35000</v>
      </c>
      <c r="N32" s="139">
        <v>35000</v>
      </c>
      <c r="O32" s="139">
        <v>35000</v>
      </c>
      <c r="P32" s="139">
        <v>35000</v>
      </c>
      <c r="Q32" s="139">
        <v>35000</v>
      </c>
      <c r="R32" s="139">
        <v>35000</v>
      </c>
      <c r="S32" s="139">
        <v>35000</v>
      </c>
      <c r="T32" s="139">
        <v>35000</v>
      </c>
      <c r="U32" s="139">
        <v>35000</v>
      </c>
      <c r="V32" s="139">
        <v>35000</v>
      </c>
      <c r="W32" s="139">
        <v>35000</v>
      </c>
      <c r="X32" s="129">
        <f t="shared" si="1"/>
        <v>420000</v>
      </c>
      <c r="Y32" s="130"/>
      <c r="Z32" s="131"/>
      <c r="AB32" s="132" t="s">
        <v>1533</v>
      </c>
      <c r="AC32" s="132">
        <v>12000000</v>
      </c>
    </row>
    <row r="33" spans="1:29" s="132" customFormat="1">
      <c r="A33" s="151" t="s">
        <v>1156</v>
      </c>
      <c r="B33" s="152" t="s">
        <v>1534</v>
      </c>
      <c r="C33" s="139">
        <v>300000</v>
      </c>
      <c r="D33" s="139">
        <v>1140000</v>
      </c>
      <c r="E33" s="139">
        <v>1440000</v>
      </c>
      <c r="F33" s="139">
        <v>0</v>
      </c>
      <c r="G33" s="139">
        <v>0</v>
      </c>
      <c r="H33" s="139">
        <v>0</v>
      </c>
      <c r="I33" s="139">
        <v>0</v>
      </c>
      <c r="J33" s="139">
        <v>0</v>
      </c>
      <c r="K33" s="139">
        <f t="shared" si="0"/>
        <v>1440000</v>
      </c>
      <c r="L33" s="139"/>
      <c r="M33" s="139"/>
      <c r="N33" s="139"/>
      <c r="O33" s="139"/>
      <c r="P33" s="139">
        <v>200000</v>
      </c>
      <c r="Q33" s="139">
        <v>0</v>
      </c>
      <c r="R33" s="139">
        <v>200000</v>
      </c>
      <c r="S33" s="139">
        <v>200000</v>
      </c>
      <c r="T33" s="139">
        <v>200000</v>
      </c>
      <c r="U33" s="139">
        <v>200000</v>
      </c>
      <c r="V33" s="139">
        <v>200000</v>
      </c>
      <c r="W33" s="139">
        <v>200000</v>
      </c>
      <c r="X33" s="129">
        <f>2900000+1400000</f>
        <v>4300000</v>
      </c>
      <c r="Y33" s="130"/>
      <c r="Z33" s="131"/>
      <c r="AB33" s="132" t="s">
        <v>1535</v>
      </c>
      <c r="AC33" s="132">
        <v>3500000</v>
      </c>
    </row>
    <row r="34" spans="1:29" s="132" customFormat="1">
      <c r="A34" s="137" t="s">
        <v>1158</v>
      </c>
      <c r="B34" s="138" t="s">
        <v>1213</v>
      </c>
      <c r="C34" s="139">
        <v>100000</v>
      </c>
      <c r="D34" s="139">
        <v>720000</v>
      </c>
      <c r="E34" s="139">
        <v>820000</v>
      </c>
      <c r="F34" s="139">
        <v>419888.6</v>
      </c>
      <c r="G34" s="139">
        <v>61200</v>
      </c>
      <c r="H34" s="139">
        <v>61200</v>
      </c>
      <c r="I34" s="139">
        <v>61200</v>
      </c>
      <c r="J34" s="139">
        <v>419888.6</v>
      </c>
      <c r="K34" s="139">
        <f t="shared" si="0"/>
        <v>400111.4</v>
      </c>
      <c r="L34" s="139"/>
      <c r="M34" s="139"/>
      <c r="N34" s="139"/>
      <c r="O34" s="139"/>
      <c r="P34" s="139">
        <v>35000</v>
      </c>
      <c r="Q34" s="139"/>
      <c r="R34" s="139"/>
      <c r="S34" s="139"/>
      <c r="T34" s="139"/>
      <c r="U34" s="139"/>
      <c r="V34" s="139"/>
      <c r="W34" s="139">
        <v>0</v>
      </c>
      <c r="X34" s="129">
        <f t="shared" si="1"/>
        <v>35000</v>
      </c>
      <c r="Y34" s="130"/>
      <c r="Z34" s="131"/>
      <c r="AB34" s="132" t="s">
        <v>1536</v>
      </c>
      <c r="AC34" s="132">
        <v>4500000</v>
      </c>
    </row>
    <row r="35" spans="1:29" s="132" customFormat="1">
      <c r="A35" s="151" t="s">
        <v>1004</v>
      </c>
      <c r="B35" s="152" t="s">
        <v>1005</v>
      </c>
      <c r="C35" s="139">
        <v>0</v>
      </c>
      <c r="D35" s="139">
        <v>708000</v>
      </c>
      <c r="E35" s="139">
        <v>708000</v>
      </c>
      <c r="F35" s="139">
        <v>641666.52</v>
      </c>
      <c r="G35" s="139">
        <v>233333.28</v>
      </c>
      <c r="H35" s="139">
        <v>233333.28</v>
      </c>
      <c r="I35" s="139">
        <v>233333.28</v>
      </c>
      <c r="J35" s="139">
        <v>641666.52</v>
      </c>
      <c r="K35" s="139">
        <f t="shared" si="0"/>
        <v>66333.479999999981</v>
      </c>
      <c r="L35" s="139">
        <v>59000</v>
      </c>
      <c r="M35" s="139">
        <v>59000</v>
      </c>
      <c r="N35" s="139">
        <v>59000</v>
      </c>
      <c r="O35" s="139">
        <v>59000</v>
      </c>
      <c r="P35" s="139">
        <v>59000</v>
      </c>
      <c r="Q35" s="139">
        <v>59000</v>
      </c>
      <c r="R35" s="139">
        <v>59000</v>
      </c>
      <c r="S35" s="139">
        <v>59000</v>
      </c>
      <c r="T35" s="139">
        <v>59000</v>
      </c>
      <c r="U35" s="139">
        <v>59000</v>
      </c>
      <c r="V35" s="139">
        <v>59000</v>
      </c>
      <c r="W35" s="139">
        <v>59000</v>
      </c>
      <c r="X35" s="129">
        <f t="shared" si="1"/>
        <v>708000</v>
      </c>
      <c r="Y35" s="130"/>
      <c r="Z35" s="131"/>
      <c r="AB35" s="132" t="s">
        <v>1537</v>
      </c>
      <c r="AC35" s="132">
        <v>1800000</v>
      </c>
    </row>
    <row r="36" spans="1:29" s="132" customFormat="1">
      <c r="A36" s="137" t="s">
        <v>1006</v>
      </c>
      <c r="B36" s="138" t="s">
        <v>1007</v>
      </c>
      <c r="C36" s="139">
        <v>200000</v>
      </c>
      <c r="D36" s="139">
        <v>0</v>
      </c>
      <c r="E36" s="139">
        <v>200000</v>
      </c>
      <c r="F36" s="139">
        <v>0</v>
      </c>
      <c r="G36" s="139">
        <v>0</v>
      </c>
      <c r="H36" s="139">
        <v>0</v>
      </c>
      <c r="I36" s="139">
        <v>0</v>
      </c>
      <c r="J36" s="139">
        <v>0</v>
      </c>
      <c r="K36" s="139">
        <f t="shared" si="0"/>
        <v>200000</v>
      </c>
      <c r="L36" s="139"/>
      <c r="M36" s="139"/>
      <c r="N36" s="139"/>
      <c r="O36" s="139"/>
      <c r="P36" s="139"/>
      <c r="Q36" s="139"/>
      <c r="R36" s="139"/>
      <c r="S36" s="139"/>
      <c r="T36" s="139"/>
      <c r="U36" s="139"/>
      <c r="V36" s="139"/>
      <c r="W36" s="139">
        <v>0</v>
      </c>
      <c r="X36" s="129">
        <f t="shared" si="1"/>
        <v>0</v>
      </c>
      <c r="Y36" s="130"/>
      <c r="Z36" s="131"/>
      <c r="AB36" s="153" t="s">
        <v>1538</v>
      </c>
      <c r="AC36" s="154">
        <v>2000000</v>
      </c>
    </row>
    <row r="37" spans="1:29" s="132" customFormat="1">
      <c r="A37" s="137" t="s">
        <v>1255</v>
      </c>
      <c r="B37" s="138" t="s">
        <v>1256</v>
      </c>
      <c r="C37" s="139">
        <v>11600000</v>
      </c>
      <c r="D37" s="139">
        <v>-3866000</v>
      </c>
      <c r="E37" s="139">
        <v>7734000</v>
      </c>
      <c r="F37" s="139">
        <v>6354156.6299999999</v>
      </c>
      <c r="G37" s="139">
        <v>4924464.3</v>
      </c>
      <c r="H37" s="139">
        <v>5558714.2999999998</v>
      </c>
      <c r="I37" s="139">
        <v>5558714.2999999998</v>
      </c>
      <c r="J37" s="139">
        <v>6030258.2300000004</v>
      </c>
      <c r="K37" s="139">
        <f t="shared" si="0"/>
        <v>1379843.37</v>
      </c>
      <c r="L37" s="139">
        <v>1395338.4200000002</v>
      </c>
      <c r="M37" s="139">
        <f>L37*1.05</f>
        <v>1465105.3410000002</v>
      </c>
      <c r="N37" s="139">
        <v>1465105.3410000002</v>
      </c>
      <c r="O37" s="139">
        <v>1465105.3410000002</v>
      </c>
      <c r="P37" s="139">
        <v>1465105.3410000002</v>
      </c>
      <c r="Q37" s="139">
        <v>1465105.3410000002</v>
      </c>
      <c r="R37" s="139">
        <v>1395338.4200000002</v>
      </c>
      <c r="S37" s="139">
        <v>1395338.4200000002</v>
      </c>
      <c r="T37" s="139">
        <v>1395338.4200000002</v>
      </c>
      <c r="U37" s="139">
        <v>1395338.4200000002</v>
      </c>
      <c r="V37" s="139">
        <v>1395338.4200000002</v>
      </c>
      <c r="W37" s="139">
        <v>1395338.4200000002</v>
      </c>
      <c r="X37" s="129">
        <f t="shared" si="1"/>
        <v>17092895.645000003</v>
      </c>
      <c r="Y37" s="130"/>
      <c r="Z37" s="131"/>
      <c r="AB37" s="155" t="s">
        <v>86</v>
      </c>
      <c r="AC37" s="155">
        <f>SUM(AC27:AC36)</f>
        <v>69215000</v>
      </c>
    </row>
    <row r="38" spans="1:29" s="132" customFormat="1">
      <c r="A38" s="151" t="s">
        <v>1070</v>
      </c>
      <c r="B38" s="152" t="s">
        <v>1071</v>
      </c>
      <c r="C38" s="139">
        <v>0</v>
      </c>
      <c r="D38" s="139">
        <v>600000</v>
      </c>
      <c r="E38" s="139">
        <v>600000</v>
      </c>
      <c r="F38" s="139">
        <v>345763.99</v>
      </c>
      <c r="G38" s="139">
        <v>168263.99</v>
      </c>
      <c r="H38" s="139">
        <v>168263.99</v>
      </c>
      <c r="I38" s="139">
        <v>168263.99</v>
      </c>
      <c r="J38" s="139">
        <v>345263.99</v>
      </c>
      <c r="K38" s="139">
        <f t="shared" si="0"/>
        <v>254236.01</v>
      </c>
      <c r="L38" s="139">
        <v>500000</v>
      </c>
      <c r="M38" s="139"/>
      <c r="N38" s="139"/>
      <c r="O38" s="139"/>
      <c r="P38" s="139"/>
      <c r="Q38" s="139"/>
      <c r="R38" s="139"/>
      <c r="S38" s="139"/>
      <c r="T38" s="139"/>
      <c r="U38" s="139"/>
      <c r="V38" s="139"/>
      <c r="W38" s="139">
        <v>0</v>
      </c>
      <c r="X38" s="129">
        <f t="shared" si="1"/>
        <v>500000</v>
      </c>
      <c r="Y38" s="130"/>
      <c r="Z38" s="131"/>
      <c r="AB38" s="149" t="s">
        <v>1539</v>
      </c>
      <c r="AC38" s="156">
        <f>+Z28-AC37</f>
        <v>-102344660.97330379</v>
      </c>
    </row>
    <row r="39" spans="1:29" s="132" customFormat="1">
      <c r="A39" s="137" t="s">
        <v>1072</v>
      </c>
      <c r="B39" s="138" t="s">
        <v>1073</v>
      </c>
      <c r="C39" s="139">
        <v>710000</v>
      </c>
      <c r="D39" s="139">
        <v>649999.9</v>
      </c>
      <c r="E39" s="139">
        <v>1359999.9</v>
      </c>
      <c r="F39" s="139">
        <v>0</v>
      </c>
      <c r="G39" s="139">
        <v>0</v>
      </c>
      <c r="H39" s="139">
        <v>0</v>
      </c>
      <c r="I39" s="139">
        <v>0</v>
      </c>
      <c r="J39" s="139">
        <v>0</v>
      </c>
      <c r="K39" s="139">
        <f t="shared" si="0"/>
        <v>1359999.9</v>
      </c>
      <c r="L39" s="139">
        <v>100000</v>
      </c>
      <c r="M39" s="139"/>
      <c r="N39" s="139"/>
      <c r="O39" s="139"/>
      <c r="P39" s="139"/>
      <c r="Q39" s="139"/>
      <c r="R39" s="139"/>
      <c r="S39" s="139"/>
      <c r="T39" s="139"/>
      <c r="U39" s="139"/>
      <c r="V39" s="139"/>
      <c r="W39" s="139">
        <v>0</v>
      </c>
      <c r="X39" s="129">
        <f t="shared" si="1"/>
        <v>100000</v>
      </c>
      <c r="Y39" s="130"/>
      <c r="Z39" s="131"/>
    </row>
    <row r="40" spans="1:29" s="132" customFormat="1">
      <c r="A40" s="137" t="s">
        <v>1028</v>
      </c>
      <c r="B40" s="138" t="s">
        <v>1029</v>
      </c>
      <c r="C40" s="139">
        <v>200000</v>
      </c>
      <c r="D40" s="139">
        <v>0</v>
      </c>
      <c r="E40" s="139">
        <v>200000</v>
      </c>
      <c r="F40" s="139">
        <v>164256</v>
      </c>
      <c r="G40" s="139">
        <v>164256</v>
      </c>
      <c r="H40" s="139">
        <v>164256</v>
      </c>
      <c r="I40" s="139">
        <v>164256</v>
      </c>
      <c r="J40" s="139">
        <v>164256</v>
      </c>
      <c r="K40" s="139">
        <f t="shared" si="0"/>
        <v>35744</v>
      </c>
      <c r="L40" s="139"/>
      <c r="M40" s="139"/>
      <c r="N40" s="139"/>
      <c r="O40" s="139"/>
      <c r="P40" s="139"/>
      <c r="Q40" s="139"/>
      <c r="R40" s="139"/>
      <c r="S40" s="139"/>
      <c r="T40" s="139"/>
      <c r="U40" s="139"/>
      <c r="V40" s="139"/>
      <c r="W40" s="139">
        <v>0</v>
      </c>
      <c r="X40" s="129">
        <f t="shared" si="1"/>
        <v>0</v>
      </c>
      <c r="Y40" s="130"/>
      <c r="Z40" s="131"/>
    </row>
    <row r="41" spans="1:29" s="132" customFormat="1">
      <c r="A41" s="137" t="s">
        <v>1153</v>
      </c>
      <c r="B41" s="138" t="s">
        <v>1154</v>
      </c>
      <c r="C41" s="139">
        <v>500000</v>
      </c>
      <c r="D41" s="139">
        <v>18000000</v>
      </c>
      <c r="E41" s="139">
        <v>18500000</v>
      </c>
      <c r="F41" s="139">
        <v>647620.55000000005</v>
      </c>
      <c r="G41" s="139">
        <v>0</v>
      </c>
      <c r="H41" s="139">
        <v>0</v>
      </c>
      <c r="I41" s="139">
        <v>0</v>
      </c>
      <c r="J41" s="139">
        <v>647620.55000000005</v>
      </c>
      <c r="K41" s="139">
        <f t="shared" si="0"/>
        <v>17852379.449999999</v>
      </c>
      <c r="L41" s="139"/>
      <c r="M41" s="139"/>
      <c r="N41" s="139"/>
      <c r="O41" s="139"/>
      <c r="P41" s="139"/>
      <c r="Q41" s="139">
        <v>18000000</v>
      </c>
      <c r="R41" s="139"/>
      <c r="S41" s="139"/>
      <c r="T41" s="139"/>
      <c r="U41" s="139"/>
      <c r="V41" s="139"/>
      <c r="W41" s="139">
        <v>0</v>
      </c>
      <c r="X41" s="129">
        <v>12000000</v>
      </c>
      <c r="Y41" s="130"/>
      <c r="Z41" s="131"/>
    </row>
    <row r="42" spans="1:29" s="132" customFormat="1">
      <c r="A42" s="137" t="s">
        <v>1008</v>
      </c>
      <c r="B42" s="138" t="s">
        <v>1009</v>
      </c>
      <c r="C42" s="139">
        <v>3000000</v>
      </c>
      <c r="D42" s="139">
        <v>0</v>
      </c>
      <c r="E42" s="139">
        <v>3000000</v>
      </c>
      <c r="F42" s="139">
        <v>1794674.26</v>
      </c>
      <c r="G42" s="139">
        <v>1794674.26</v>
      </c>
      <c r="H42" s="139">
        <v>1794674.26</v>
      </c>
      <c r="I42" s="139">
        <v>1794674.26</v>
      </c>
      <c r="J42" s="139">
        <v>1794674.26</v>
      </c>
      <c r="K42" s="139">
        <f t="shared" si="0"/>
        <v>1205325.74</v>
      </c>
      <c r="L42" s="139"/>
      <c r="M42" s="139"/>
      <c r="N42" s="139">
        <v>1500000</v>
      </c>
      <c r="O42" s="139"/>
      <c r="P42" s="139">
        <v>0</v>
      </c>
      <c r="Q42" s="139"/>
      <c r="R42" s="139"/>
      <c r="S42" s="139"/>
      <c r="T42" s="139"/>
      <c r="U42" s="139"/>
      <c r="V42" s="139"/>
      <c r="W42" s="139">
        <v>0</v>
      </c>
      <c r="X42" s="129">
        <f t="shared" si="1"/>
        <v>1500000</v>
      </c>
      <c r="Y42" s="130"/>
      <c r="Z42" s="131"/>
    </row>
    <row r="43" spans="1:29" s="132" customFormat="1">
      <c r="A43" s="137" t="s">
        <v>1010</v>
      </c>
      <c r="B43" s="138" t="s">
        <v>1011</v>
      </c>
      <c r="C43" s="139">
        <v>1300000</v>
      </c>
      <c r="D43" s="139">
        <v>0</v>
      </c>
      <c r="E43" s="139">
        <v>1300000</v>
      </c>
      <c r="F43" s="139">
        <v>1041326.93</v>
      </c>
      <c r="G43" s="139">
        <v>1041326.93</v>
      </c>
      <c r="H43" s="139">
        <v>1041326.93</v>
      </c>
      <c r="I43" s="139">
        <v>1041326.93</v>
      </c>
      <c r="J43" s="139">
        <v>1041326.93</v>
      </c>
      <c r="K43" s="139">
        <f t="shared" si="0"/>
        <v>258673.06999999995</v>
      </c>
      <c r="L43" s="139"/>
      <c r="M43" s="139"/>
      <c r="N43" s="139">
        <v>1500000</v>
      </c>
      <c r="O43" s="139"/>
      <c r="P43" s="139">
        <v>0</v>
      </c>
      <c r="Q43" s="139"/>
      <c r="R43" s="139"/>
      <c r="S43" s="139"/>
      <c r="T43" s="139"/>
      <c r="U43" s="139"/>
      <c r="V43" s="139"/>
      <c r="W43" s="139">
        <v>0</v>
      </c>
      <c r="X43" s="129">
        <f t="shared" si="1"/>
        <v>1500000</v>
      </c>
      <c r="Y43" s="130"/>
      <c r="Z43" s="131"/>
    </row>
    <row r="44" spans="1:29" s="132" customFormat="1">
      <c r="A44" s="137" t="s">
        <v>1012</v>
      </c>
      <c r="B44" s="138" t="s">
        <v>1013</v>
      </c>
      <c r="C44" s="139">
        <v>1452000</v>
      </c>
      <c r="D44" s="139">
        <v>0</v>
      </c>
      <c r="E44" s="139">
        <v>1452000</v>
      </c>
      <c r="F44" s="139">
        <v>1236297.68</v>
      </c>
      <c r="G44" s="139">
        <v>963735.68</v>
      </c>
      <c r="H44" s="139">
        <v>963735.68</v>
      </c>
      <c r="I44" s="139">
        <v>963735.68</v>
      </c>
      <c r="J44" s="139">
        <v>1236297.68</v>
      </c>
      <c r="K44" s="139">
        <f t="shared" si="0"/>
        <v>215702.32000000007</v>
      </c>
      <c r="L44" s="139">
        <v>350000</v>
      </c>
      <c r="M44" s="139">
        <v>350000</v>
      </c>
      <c r="N44" s="139">
        <v>350000</v>
      </c>
      <c r="O44" s="139">
        <v>350000</v>
      </c>
      <c r="P44" s="139">
        <v>350000</v>
      </c>
      <c r="Q44" s="139">
        <v>350000</v>
      </c>
      <c r="R44" s="139">
        <v>350000</v>
      </c>
      <c r="S44" s="139">
        <v>350000</v>
      </c>
      <c r="T44" s="139">
        <v>350000</v>
      </c>
      <c r="U44" s="139">
        <v>350000</v>
      </c>
      <c r="V44" s="139">
        <v>350000</v>
      </c>
      <c r="W44" s="139">
        <v>350000</v>
      </c>
      <c r="X44" s="129">
        <f t="shared" si="1"/>
        <v>4200000</v>
      </c>
      <c r="Y44" s="130"/>
      <c r="Z44" s="131">
        <f>SUM(X43:X62)</f>
        <v>18700000</v>
      </c>
    </row>
    <row r="45" spans="1:29" s="132" customFormat="1">
      <c r="A45" s="137" t="s">
        <v>1026</v>
      </c>
      <c r="B45" s="138" t="s">
        <v>1027</v>
      </c>
      <c r="C45" s="139">
        <v>480000</v>
      </c>
      <c r="D45" s="139">
        <v>3500000</v>
      </c>
      <c r="E45" s="139">
        <v>3980000</v>
      </c>
      <c r="F45" s="139">
        <v>3529437.16</v>
      </c>
      <c r="G45" s="139">
        <v>1401297.27</v>
      </c>
      <c r="H45" s="139">
        <v>1401297.27</v>
      </c>
      <c r="I45" s="139">
        <v>1401297.27</v>
      </c>
      <c r="J45" s="139">
        <v>3529437.15</v>
      </c>
      <c r="K45" s="139">
        <f t="shared" si="0"/>
        <v>450562.83999999985</v>
      </c>
      <c r="L45" s="139">
        <v>1000000</v>
      </c>
      <c r="M45" s="139"/>
      <c r="N45" s="139"/>
      <c r="O45" s="139"/>
      <c r="P45" s="139"/>
      <c r="Q45" s="139"/>
      <c r="R45" s="139"/>
      <c r="S45" s="139"/>
      <c r="T45" s="139"/>
      <c r="U45" s="139"/>
      <c r="V45" s="139"/>
      <c r="W45" s="139">
        <v>0</v>
      </c>
      <c r="X45" s="129">
        <f t="shared" si="1"/>
        <v>1000000</v>
      </c>
      <c r="Y45" s="130"/>
      <c r="Z45" s="131">
        <f>SUM(X67:X79)</f>
        <v>16500000</v>
      </c>
    </row>
    <row r="46" spans="1:29" s="132" customFormat="1">
      <c r="A46" s="137" t="s">
        <v>1292</v>
      </c>
      <c r="B46" s="138" t="s">
        <v>1293</v>
      </c>
      <c r="C46" s="139">
        <v>200000</v>
      </c>
      <c r="D46" s="139">
        <v>0</v>
      </c>
      <c r="E46" s="139">
        <v>200000</v>
      </c>
      <c r="F46" s="139">
        <v>0</v>
      </c>
      <c r="G46" s="139">
        <v>0</v>
      </c>
      <c r="H46" s="139">
        <v>0</v>
      </c>
      <c r="I46" s="139">
        <v>0</v>
      </c>
      <c r="J46" s="139">
        <v>0</v>
      </c>
      <c r="K46" s="139">
        <f t="shared" si="0"/>
        <v>200000</v>
      </c>
      <c r="L46" s="139">
        <v>500000</v>
      </c>
      <c r="M46" s="139"/>
      <c r="N46" s="139"/>
      <c r="O46" s="139"/>
      <c r="P46" s="139"/>
      <c r="Q46" s="139"/>
      <c r="R46" s="139"/>
      <c r="S46" s="139"/>
      <c r="T46" s="139"/>
      <c r="U46" s="139"/>
      <c r="V46" s="139"/>
      <c r="W46" s="139">
        <v>0</v>
      </c>
      <c r="X46" s="129">
        <f t="shared" si="1"/>
        <v>500000</v>
      </c>
      <c r="Y46" s="130"/>
      <c r="Z46" s="132">
        <f>SUM(X83:X110)</f>
        <v>32400000</v>
      </c>
    </row>
    <row r="47" spans="1:29" s="132" customFormat="1">
      <c r="A47" s="137" t="s">
        <v>1031</v>
      </c>
      <c r="B47" s="138" t="s">
        <v>1032</v>
      </c>
      <c r="C47" s="139">
        <v>165000</v>
      </c>
      <c r="D47" s="139">
        <v>7425000</v>
      </c>
      <c r="E47" s="139">
        <v>7590000</v>
      </c>
      <c r="F47" s="139">
        <v>7425000</v>
      </c>
      <c r="G47" s="139">
        <v>1485000</v>
      </c>
      <c r="H47" s="139">
        <v>1485000</v>
      </c>
      <c r="I47" s="139">
        <v>1485000</v>
      </c>
      <c r="J47" s="139">
        <v>7425000</v>
      </c>
      <c r="K47" s="139">
        <f t="shared" si="0"/>
        <v>165000</v>
      </c>
      <c r="L47" s="139">
        <v>1000000</v>
      </c>
      <c r="M47" s="139"/>
      <c r="N47" s="139"/>
      <c r="O47" s="139"/>
      <c r="P47" s="139"/>
      <c r="Q47" s="139"/>
      <c r="R47" s="139"/>
      <c r="S47" s="139"/>
      <c r="T47" s="139"/>
      <c r="U47" s="139"/>
      <c r="V47" s="139"/>
      <c r="W47" s="139">
        <v>0</v>
      </c>
      <c r="X47" s="129">
        <f t="shared" si="1"/>
        <v>1000000</v>
      </c>
      <c r="Y47" s="130"/>
      <c r="Z47" s="131">
        <f>+Z46+Z45+Z44</f>
        <v>67600000</v>
      </c>
    </row>
    <row r="48" spans="1:29" s="132" customFormat="1">
      <c r="A48" s="137" t="s">
        <v>1034</v>
      </c>
      <c r="B48" s="138" t="s">
        <v>1035</v>
      </c>
      <c r="C48" s="139">
        <v>0</v>
      </c>
      <c r="D48" s="139">
        <v>4000000</v>
      </c>
      <c r="E48" s="139">
        <v>4000000</v>
      </c>
      <c r="F48" s="139">
        <v>3961797.95</v>
      </c>
      <c r="G48" s="139">
        <v>792359.59</v>
      </c>
      <c r="H48" s="139">
        <v>792359.59</v>
      </c>
      <c r="I48" s="139">
        <v>792359.59</v>
      </c>
      <c r="J48" s="139">
        <v>3961797.95</v>
      </c>
      <c r="K48" s="139">
        <f t="shared" si="0"/>
        <v>38202.049999999814</v>
      </c>
      <c r="L48" s="139">
        <v>500000</v>
      </c>
      <c r="M48" s="139"/>
      <c r="N48" s="139"/>
      <c r="O48" s="139"/>
      <c r="P48" s="139"/>
      <c r="Q48" s="139"/>
      <c r="R48" s="139"/>
      <c r="S48" s="139"/>
      <c r="T48" s="139"/>
      <c r="U48" s="139"/>
      <c r="V48" s="139"/>
      <c r="W48" s="139">
        <v>0</v>
      </c>
      <c r="X48" s="129">
        <f t="shared" si="1"/>
        <v>500000</v>
      </c>
      <c r="Y48" s="130"/>
      <c r="Z48" s="131"/>
    </row>
    <row r="49" spans="1:26" s="132" customFormat="1">
      <c r="A49" s="137" t="s">
        <v>1294</v>
      </c>
      <c r="B49" s="138" t="s">
        <v>1295</v>
      </c>
      <c r="C49" s="139">
        <v>260000</v>
      </c>
      <c r="D49" s="139">
        <v>0</v>
      </c>
      <c r="E49" s="139">
        <v>260000</v>
      </c>
      <c r="F49" s="139">
        <v>0</v>
      </c>
      <c r="G49" s="139">
        <v>0</v>
      </c>
      <c r="H49" s="139">
        <v>0</v>
      </c>
      <c r="I49" s="139">
        <v>0</v>
      </c>
      <c r="J49" s="139">
        <v>0</v>
      </c>
      <c r="K49" s="139">
        <f t="shared" si="0"/>
        <v>260000</v>
      </c>
      <c r="L49" s="139">
        <v>500000</v>
      </c>
      <c r="M49" s="139"/>
      <c r="N49" s="139"/>
      <c r="O49" s="139"/>
      <c r="P49" s="139"/>
      <c r="Q49" s="139"/>
      <c r="R49" s="139"/>
      <c r="S49" s="139"/>
      <c r="T49" s="139"/>
      <c r="U49" s="139"/>
      <c r="V49" s="139"/>
      <c r="W49" s="139">
        <v>0</v>
      </c>
      <c r="X49" s="129">
        <f t="shared" si="1"/>
        <v>500000</v>
      </c>
      <c r="Y49" s="130"/>
      <c r="Z49" s="131"/>
    </row>
    <row r="50" spans="1:26" s="132" customFormat="1">
      <c r="A50" s="137" t="s">
        <v>1296</v>
      </c>
      <c r="B50" s="138" t="s">
        <v>1297</v>
      </c>
      <c r="C50" s="139">
        <v>880000</v>
      </c>
      <c r="D50" s="139">
        <v>0</v>
      </c>
      <c r="E50" s="139">
        <v>880000</v>
      </c>
      <c r="F50" s="139">
        <v>0</v>
      </c>
      <c r="G50" s="139">
        <v>0</v>
      </c>
      <c r="H50" s="139">
        <v>0</v>
      </c>
      <c r="I50" s="139">
        <v>0</v>
      </c>
      <c r="J50" s="139">
        <v>0</v>
      </c>
      <c r="K50" s="139">
        <f t="shared" si="0"/>
        <v>880000</v>
      </c>
      <c r="L50" s="139">
        <v>500000</v>
      </c>
      <c r="M50" s="139"/>
      <c r="N50" s="139"/>
      <c r="O50" s="139"/>
      <c r="P50" s="139"/>
      <c r="Q50" s="139"/>
      <c r="R50" s="139"/>
      <c r="S50" s="139"/>
      <c r="T50" s="139"/>
      <c r="U50" s="139"/>
      <c r="V50" s="139"/>
      <c r="W50" s="139">
        <v>0</v>
      </c>
      <c r="X50" s="129">
        <f t="shared" si="1"/>
        <v>500000</v>
      </c>
      <c r="Y50" s="130"/>
      <c r="Z50" s="131"/>
    </row>
    <row r="51" spans="1:26" s="132" customFormat="1">
      <c r="A51" s="137" t="s">
        <v>1298</v>
      </c>
      <c r="B51" s="138" t="s">
        <v>1299</v>
      </c>
      <c r="C51" s="139">
        <v>30000</v>
      </c>
      <c r="D51" s="139">
        <v>0</v>
      </c>
      <c r="E51" s="139">
        <v>30000</v>
      </c>
      <c r="F51" s="139">
        <v>0</v>
      </c>
      <c r="G51" s="139">
        <v>0</v>
      </c>
      <c r="H51" s="139">
        <v>0</v>
      </c>
      <c r="I51" s="139">
        <v>0</v>
      </c>
      <c r="J51" s="139">
        <v>0</v>
      </c>
      <c r="K51" s="139">
        <f t="shared" si="0"/>
        <v>30000</v>
      </c>
      <c r="L51" s="139">
        <v>500000</v>
      </c>
      <c r="M51" s="139"/>
      <c r="N51" s="139"/>
      <c r="O51" s="139"/>
      <c r="P51" s="139"/>
      <c r="Q51" s="139"/>
      <c r="R51" s="139"/>
      <c r="S51" s="139"/>
      <c r="T51" s="139"/>
      <c r="U51" s="139"/>
      <c r="V51" s="139"/>
      <c r="W51" s="139">
        <v>0</v>
      </c>
      <c r="X51" s="129">
        <f t="shared" si="1"/>
        <v>500000</v>
      </c>
      <c r="Y51" s="130"/>
      <c r="Z51" s="131"/>
    </row>
    <row r="52" spans="1:26" s="132" customFormat="1">
      <c r="A52" s="137" t="s">
        <v>1037</v>
      </c>
      <c r="B52" s="138" t="s">
        <v>1038</v>
      </c>
      <c r="C52" s="139">
        <v>1550000</v>
      </c>
      <c r="D52" s="139">
        <v>0</v>
      </c>
      <c r="E52" s="139">
        <v>1550000</v>
      </c>
      <c r="F52" s="139">
        <v>1282556.77</v>
      </c>
      <c r="G52" s="139">
        <v>303264.11</v>
      </c>
      <c r="H52" s="139">
        <v>515546.11</v>
      </c>
      <c r="I52" s="139">
        <v>515546.11</v>
      </c>
      <c r="J52" s="139">
        <v>1076512.77</v>
      </c>
      <c r="K52" s="139">
        <f t="shared" si="0"/>
        <v>267443.23</v>
      </c>
      <c r="L52" s="139">
        <v>500000</v>
      </c>
      <c r="M52" s="139"/>
      <c r="N52" s="139"/>
      <c r="O52" s="139"/>
      <c r="P52" s="139"/>
      <c r="Q52" s="139"/>
      <c r="R52" s="139"/>
      <c r="S52" s="139"/>
      <c r="T52" s="139"/>
      <c r="U52" s="139"/>
      <c r="V52" s="139"/>
      <c r="W52" s="139">
        <v>0</v>
      </c>
      <c r="X52" s="129">
        <f t="shared" si="1"/>
        <v>500000</v>
      </c>
      <c r="Y52" s="130"/>
      <c r="Z52" s="131"/>
    </row>
    <row r="53" spans="1:26" s="132" customFormat="1">
      <c r="A53" s="137" t="s">
        <v>1300</v>
      </c>
      <c r="B53" s="138" t="s">
        <v>1301</v>
      </c>
      <c r="C53" s="139">
        <v>0</v>
      </c>
      <c r="D53" s="139">
        <v>100000</v>
      </c>
      <c r="E53" s="139">
        <v>100000</v>
      </c>
      <c r="F53" s="139">
        <v>53100</v>
      </c>
      <c r="G53" s="139">
        <v>53100</v>
      </c>
      <c r="H53" s="139">
        <v>53100</v>
      </c>
      <c r="I53" s="139">
        <v>53100</v>
      </c>
      <c r="J53" s="139">
        <v>53100</v>
      </c>
      <c r="K53" s="139">
        <f t="shared" si="0"/>
        <v>46900</v>
      </c>
      <c r="L53" s="139">
        <v>500000</v>
      </c>
      <c r="M53" s="139"/>
      <c r="N53" s="139"/>
      <c r="O53" s="139"/>
      <c r="P53" s="139"/>
      <c r="Q53" s="139"/>
      <c r="R53" s="139"/>
      <c r="S53" s="139"/>
      <c r="T53" s="139"/>
      <c r="U53" s="139"/>
      <c r="V53" s="139"/>
      <c r="W53" s="139">
        <v>0</v>
      </c>
      <c r="X53" s="129">
        <f t="shared" si="1"/>
        <v>500000</v>
      </c>
      <c r="Y53" s="130"/>
      <c r="Z53" s="131"/>
    </row>
    <row r="54" spans="1:26" s="132" customFormat="1">
      <c r="A54" s="137" t="s">
        <v>1039</v>
      </c>
      <c r="B54" s="138" t="s">
        <v>1040</v>
      </c>
      <c r="C54" s="139">
        <v>800000</v>
      </c>
      <c r="D54" s="139">
        <v>100000</v>
      </c>
      <c r="E54" s="139">
        <v>900000</v>
      </c>
      <c r="F54" s="139">
        <v>322435</v>
      </c>
      <c r="G54" s="139">
        <v>122248</v>
      </c>
      <c r="H54" s="139">
        <v>122248</v>
      </c>
      <c r="I54" s="139">
        <v>122248</v>
      </c>
      <c r="J54" s="139">
        <v>154403</v>
      </c>
      <c r="K54" s="139">
        <f t="shared" si="0"/>
        <v>577565</v>
      </c>
      <c r="L54" s="139"/>
      <c r="M54" s="139"/>
      <c r="N54" s="139"/>
      <c r="O54" s="139"/>
      <c r="P54" s="139"/>
      <c r="Q54" s="139"/>
      <c r="R54" s="139"/>
      <c r="S54" s="139"/>
      <c r="T54" s="139"/>
      <c r="U54" s="139"/>
      <c r="V54" s="139"/>
      <c r="W54" s="139">
        <v>0</v>
      </c>
      <c r="X54" s="129">
        <f t="shared" si="1"/>
        <v>0</v>
      </c>
      <c r="Y54" s="130"/>
      <c r="Z54" s="131"/>
    </row>
    <row r="55" spans="1:26" s="132" customFormat="1">
      <c r="A55" s="137" t="s">
        <v>1086</v>
      </c>
      <c r="B55" s="138" t="s">
        <v>1087</v>
      </c>
      <c r="C55" s="139">
        <v>20000</v>
      </c>
      <c r="D55" s="139">
        <v>0</v>
      </c>
      <c r="E55" s="139">
        <v>20000</v>
      </c>
      <c r="F55" s="139">
        <v>0</v>
      </c>
      <c r="G55" s="139">
        <v>0</v>
      </c>
      <c r="H55" s="139">
        <v>0</v>
      </c>
      <c r="I55" s="139">
        <v>0</v>
      </c>
      <c r="J55" s="139">
        <v>0</v>
      </c>
      <c r="K55" s="139">
        <f t="shared" si="0"/>
        <v>20000</v>
      </c>
      <c r="L55" s="139"/>
      <c r="M55" s="139"/>
      <c r="N55" s="139"/>
      <c r="O55" s="139"/>
      <c r="P55" s="139"/>
      <c r="Q55" s="139"/>
      <c r="R55" s="139"/>
      <c r="S55" s="139"/>
      <c r="T55" s="139"/>
      <c r="U55" s="139"/>
      <c r="V55" s="139"/>
      <c r="W55" s="139">
        <v>0</v>
      </c>
      <c r="X55" s="129">
        <f t="shared" si="1"/>
        <v>0</v>
      </c>
      <c r="Y55" s="130"/>
      <c r="Z55" s="131"/>
    </row>
    <row r="56" spans="1:26" s="132" customFormat="1">
      <c r="A56" s="137" t="s">
        <v>1041</v>
      </c>
      <c r="B56" s="138" t="s">
        <v>1042</v>
      </c>
      <c r="C56" s="139">
        <v>200000</v>
      </c>
      <c r="D56" s="139">
        <v>0</v>
      </c>
      <c r="E56" s="139">
        <v>200000</v>
      </c>
      <c r="F56" s="139">
        <v>113074</v>
      </c>
      <c r="G56" s="139">
        <v>64101.64</v>
      </c>
      <c r="H56" s="139">
        <v>64101.64</v>
      </c>
      <c r="I56" s="139">
        <v>64101.64</v>
      </c>
      <c r="J56" s="139">
        <v>113074</v>
      </c>
      <c r="K56" s="139">
        <f t="shared" si="0"/>
        <v>86926</v>
      </c>
      <c r="L56" s="139"/>
      <c r="M56" s="139"/>
      <c r="N56" s="139"/>
      <c r="O56" s="139"/>
      <c r="P56" s="139"/>
      <c r="Q56" s="139"/>
      <c r="R56" s="139"/>
      <c r="S56" s="139"/>
      <c r="T56" s="139"/>
      <c r="U56" s="139"/>
      <c r="V56" s="139"/>
      <c r="W56" s="139">
        <v>0</v>
      </c>
      <c r="X56" s="129">
        <f t="shared" si="1"/>
        <v>0</v>
      </c>
      <c r="Y56" s="130"/>
      <c r="Z56" s="131"/>
    </row>
    <row r="57" spans="1:26" s="132" customFormat="1">
      <c r="A57" s="137" t="s">
        <v>1122</v>
      </c>
      <c r="B57" s="138" t="s">
        <v>1123</v>
      </c>
      <c r="C57" s="139">
        <v>63000</v>
      </c>
      <c r="D57" s="139">
        <v>100000</v>
      </c>
      <c r="E57" s="139">
        <v>163000</v>
      </c>
      <c r="F57" s="139">
        <v>0</v>
      </c>
      <c r="G57" s="139">
        <v>0</v>
      </c>
      <c r="H57" s="139">
        <v>0</v>
      </c>
      <c r="I57" s="139">
        <v>0</v>
      </c>
      <c r="J57" s="139">
        <v>0</v>
      </c>
      <c r="K57" s="139">
        <f t="shared" si="0"/>
        <v>163000</v>
      </c>
      <c r="L57" s="139"/>
      <c r="M57" s="139"/>
      <c r="N57" s="139"/>
      <c r="O57" s="139"/>
      <c r="P57" s="139"/>
      <c r="Q57" s="139"/>
      <c r="R57" s="139"/>
      <c r="S57" s="139"/>
      <c r="T57" s="139"/>
      <c r="U57" s="139"/>
      <c r="V57" s="139"/>
      <c r="W57" s="139">
        <v>0</v>
      </c>
      <c r="X57" s="129">
        <f t="shared" si="1"/>
        <v>0</v>
      </c>
      <c r="Y57" s="130"/>
      <c r="Z57" s="131"/>
    </row>
    <row r="58" spans="1:26" s="132" customFormat="1">
      <c r="A58" s="137" t="s">
        <v>1044</v>
      </c>
      <c r="B58" s="138" t="s">
        <v>1045</v>
      </c>
      <c r="C58" s="139">
        <v>2000000</v>
      </c>
      <c r="D58" s="139">
        <v>1150000</v>
      </c>
      <c r="E58" s="139">
        <v>3150000</v>
      </c>
      <c r="F58" s="139">
        <v>1469210.07</v>
      </c>
      <c r="G58" s="139">
        <v>409300.08</v>
      </c>
      <c r="H58" s="139">
        <v>417560.08</v>
      </c>
      <c r="I58" s="139">
        <v>417560.08</v>
      </c>
      <c r="J58" s="139">
        <v>1469210.07</v>
      </c>
      <c r="K58" s="139">
        <f t="shared" si="0"/>
        <v>1680789.93</v>
      </c>
      <c r="L58" s="139"/>
      <c r="M58" s="139"/>
      <c r="N58" s="139"/>
      <c r="O58" s="139"/>
      <c r="P58" s="139"/>
      <c r="Q58" s="139"/>
      <c r="R58" s="139"/>
      <c r="S58" s="139"/>
      <c r="T58" s="139"/>
      <c r="U58" s="139"/>
      <c r="V58" s="139"/>
      <c r="W58" s="139">
        <v>0</v>
      </c>
      <c r="X58" s="129">
        <f t="shared" si="1"/>
        <v>0</v>
      </c>
      <c r="Y58" s="130"/>
      <c r="Z58" s="131"/>
    </row>
    <row r="59" spans="1:26" s="132" customFormat="1">
      <c r="A59" s="137" t="s">
        <v>1162</v>
      </c>
      <c r="B59" s="138" t="s">
        <v>1163</v>
      </c>
      <c r="C59" s="139">
        <v>3300000</v>
      </c>
      <c r="D59" s="139">
        <v>7185000</v>
      </c>
      <c r="E59" s="139">
        <v>10485000</v>
      </c>
      <c r="F59" s="139">
        <v>6009006.0999999996</v>
      </c>
      <c r="G59" s="139">
        <v>863100.29</v>
      </c>
      <c r="H59" s="139">
        <v>863100.29</v>
      </c>
      <c r="I59" s="139">
        <v>863100.29</v>
      </c>
      <c r="J59" s="139">
        <v>6009006.0899999999</v>
      </c>
      <c r="K59" s="139">
        <f t="shared" si="0"/>
        <v>4475993.9000000004</v>
      </c>
      <c r="L59" s="139">
        <v>5000000</v>
      </c>
      <c r="M59" s="139"/>
      <c r="N59" s="139"/>
      <c r="O59" s="139"/>
      <c r="P59" s="139"/>
      <c r="Q59" s="139"/>
      <c r="R59" s="139"/>
      <c r="S59" s="139"/>
      <c r="T59" s="139"/>
      <c r="U59" s="139"/>
      <c r="V59" s="139"/>
      <c r="W59" s="139">
        <v>0</v>
      </c>
      <c r="X59" s="129">
        <f t="shared" si="1"/>
        <v>5000000</v>
      </c>
      <c r="Y59" s="130"/>
      <c r="Z59" s="131"/>
    </row>
    <row r="60" spans="1:26" s="132" customFormat="1">
      <c r="A60" s="137" t="s">
        <v>1302</v>
      </c>
      <c r="B60" s="138" t="s">
        <v>1303</v>
      </c>
      <c r="C60" s="139">
        <v>300000</v>
      </c>
      <c r="D60" s="139">
        <v>0</v>
      </c>
      <c r="E60" s="139">
        <v>300000</v>
      </c>
      <c r="F60" s="139">
        <v>0</v>
      </c>
      <c r="G60" s="139">
        <v>0</v>
      </c>
      <c r="H60" s="139">
        <v>0</v>
      </c>
      <c r="I60" s="139">
        <v>0</v>
      </c>
      <c r="J60" s="139">
        <v>0</v>
      </c>
      <c r="K60" s="139">
        <f t="shared" si="0"/>
        <v>300000</v>
      </c>
      <c r="L60" s="139"/>
      <c r="M60" s="139"/>
      <c r="N60" s="139"/>
      <c r="O60" s="139"/>
      <c r="P60" s="139"/>
      <c r="Q60" s="139"/>
      <c r="R60" s="139"/>
      <c r="S60" s="139"/>
      <c r="T60" s="139"/>
      <c r="U60" s="139"/>
      <c r="V60" s="139"/>
      <c r="W60" s="139">
        <v>0</v>
      </c>
      <c r="X60" s="129">
        <f t="shared" si="1"/>
        <v>0</v>
      </c>
      <c r="Y60" s="130"/>
      <c r="Z60" s="131"/>
    </row>
    <row r="61" spans="1:26" s="132" customFormat="1">
      <c r="A61" s="137" t="s">
        <v>1020</v>
      </c>
      <c r="B61" s="138" t="s">
        <v>1310</v>
      </c>
      <c r="C61" s="139">
        <v>1000000</v>
      </c>
      <c r="D61" s="139">
        <v>800000</v>
      </c>
      <c r="E61" s="139">
        <v>1800000</v>
      </c>
      <c r="F61" s="139">
        <v>888540</v>
      </c>
      <c r="G61" s="139">
        <v>155760</v>
      </c>
      <c r="H61" s="139">
        <v>396480</v>
      </c>
      <c r="I61" s="139">
        <v>396480</v>
      </c>
      <c r="J61" s="139">
        <v>888540</v>
      </c>
      <c r="K61" s="139">
        <f t="shared" si="0"/>
        <v>911460</v>
      </c>
      <c r="L61" s="139"/>
      <c r="M61" s="139"/>
      <c r="N61" s="139"/>
      <c r="O61" s="139"/>
      <c r="P61" s="139"/>
      <c r="Q61" s="139"/>
      <c r="R61" s="139"/>
      <c r="S61" s="139"/>
      <c r="T61" s="139"/>
      <c r="U61" s="139"/>
      <c r="V61" s="139"/>
      <c r="W61" s="139">
        <v>0</v>
      </c>
      <c r="X61" s="129">
        <f t="shared" si="1"/>
        <v>0</v>
      </c>
      <c r="Y61" s="130"/>
      <c r="Z61" s="131"/>
    </row>
    <row r="62" spans="1:26" s="132" customFormat="1">
      <c r="A62" s="137" t="s">
        <v>1143</v>
      </c>
      <c r="B62" s="138" t="s">
        <v>1144</v>
      </c>
      <c r="C62" s="139">
        <v>100000</v>
      </c>
      <c r="D62" s="139">
        <v>3600000</v>
      </c>
      <c r="E62" s="139">
        <v>3700000</v>
      </c>
      <c r="F62" s="139">
        <v>2227676.7400000002</v>
      </c>
      <c r="G62" s="139">
        <v>1121520</v>
      </c>
      <c r="H62" s="139">
        <v>1152395</v>
      </c>
      <c r="I62" s="139">
        <v>1152395</v>
      </c>
      <c r="J62" s="139">
        <v>2227676.7400000002</v>
      </c>
      <c r="K62" s="139">
        <f t="shared" si="0"/>
        <v>1472323.2599999998</v>
      </c>
      <c r="L62" s="139">
        <v>2500000</v>
      </c>
      <c r="M62" s="139"/>
      <c r="N62" s="139"/>
      <c r="O62" s="139"/>
      <c r="P62" s="139"/>
      <c r="Q62" s="139"/>
      <c r="R62" s="139"/>
      <c r="S62" s="139"/>
      <c r="T62" s="139"/>
      <c r="U62" s="139"/>
      <c r="V62" s="139"/>
      <c r="W62" s="139">
        <v>0</v>
      </c>
      <c r="X62" s="129">
        <f t="shared" si="1"/>
        <v>2500000</v>
      </c>
      <c r="Y62" s="130"/>
      <c r="Z62" s="131"/>
    </row>
    <row r="63" spans="1:26" s="132" customFormat="1">
      <c r="A63" s="137" t="s">
        <v>1262</v>
      </c>
      <c r="B63" s="138" t="s">
        <v>1263</v>
      </c>
      <c r="C63" s="139">
        <v>0</v>
      </c>
      <c r="D63" s="139">
        <v>800000</v>
      </c>
      <c r="E63" s="139">
        <v>800000</v>
      </c>
      <c r="F63" s="139">
        <v>0</v>
      </c>
      <c r="G63" s="139">
        <v>0</v>
      </c>
      <c r="H63" s="139">
        <v>0</v>
      </c>
      <c r="I63" s="139">
        <v>0</v>
      </c>
      <c r="J63" s="139">
        <v>0</v>
      </c>
      <c r="K63" s="139">
        <f t="shared" si="0"/>
        <v>800000</v>
      </c>
      <c r="L63" s="139"/>
      <c r="M63" s="139"/>
      <c r="N63" s="139"/>
      <c r="O63" s="139"/>
      <c r="P63" s="139"/>
      <c r="Q63" s="139"/>
      <c r="R63" s="139"/>
      <c r="S63" s="139"/>
      <c r="T63" s="139"/>
      <c r="U63" s="139"/>
      <c r="V63" s="139"/>
      <c r="W63" s="139">
        <v>0</v>
      </c>
      <c r="X63" s="129">
        <f t="shared" si="1"/>
        <v>0</v>
      </c>
      <c r="Y63" s="130"/>
      <c r="Z63" s="131"/>
    </row>
    <row r="64" spans="1:26" s="132" customFormat="1">
      <c r="A64" s="137" t="s">
        <v>1108</v>
      </c>
      <c r="B64" s="138" t="s">
        <v>1109</v>
      </c>
      <c r="C64" s="139">
        <v>23506000</v>
      </c>
      <c r="D64" s="139">
        <v>25045000</v>
      </c>
      <c r="E64" s="139">
        <v>48551000</v>
      </c>
      <c r="F64" s="139">
        <v>25189790</v>
      </c>
      <c r="G64" s="139">
        <v>6220435</v>
      </c>
      <c r="H64" s="139">
        <v>6648685</v>
      </c>
      <c r="I64" s="139">
        <v>6648685</v>
      </c>
      <c r="J64" s="139">
        <v>20469890</v>
      </c>
      <c r="K64" s="139">
        <f t="shared" si="0"/>
        <v>23361210</v>
      </c>
      <c r="L64" s="139">
        <v>2500000</v>
      </c>
      <c r="M64" s="139">
        <v>2500000</v>
      </c>
      <c r="N64" s="139">
        <v>2500000</v>
      </c>
      <c r="O64" s="139">
        <v>2500000</v>
      </c>
      <c r="P64" s="139">
        <v>2500000</v>
      </c>
      <c r="Q64" s="139">
        <v>2500000</v>
      </c>
      <c r="R64" s="139">
        <v>2500000</v>
      </c>
      <c r="S64" s="139">
        <v>2500000</v>
      </c>
      <c r="T64" s="139">
        <v>2500000</v>
      </c>
      <c r="U64" s="139">
        <v>2500000</v>
      </c>
      <c r="V64" s="139">
        <v>2500000</v>
      </c>
      <c r="W64" s="139">
        <v>2500000</v>
      </c>
      <c r="X64" s="129">
        <f t="shared" si="1"/>
        <v>30000000</v>
      </c>
      <c r="Y64" s="130"/>
      <c r="Z64" s="131"/>
    </row>
    <row r="65" spans="1:26" s="132" customFormat="1">
      <c r="A65" s="137" t="s">
        <v>1140</v>
      </c>
      <c r="B65" s="138" t="s">
        <v>1141</v>
      </c>
      <c r="C65" s="139">
        <v>0</v>
      </c>
      <c r="D65" s="139">
        <v>126000</v>
      </c>
      <c r="E65" s="139">
        <v>126000</v>
      </c>
      <c r="F65" s="139">
        <v>0</v>
      </c>
      <c r="G65" s="139">
        <v>0</v>
      </c>
      <c r="H65" s="139">
        <v>0</v>
      </c>
      <c r="I65" s="139">
        <v>0</v>
      </c>
      <c r="J65" s="139">
        <v>0</v>
      </c>
      <c r="K65" s="139">
        <f t="shared" si="0"/>
        <v>126000</v>
      </c>
      <c r="L65" s="139"/>
      <c r="M65" s="139"/>
      <c r="N65" s="139"/>
      <c r="O65" s="139"/>
      <c r="P65" s="139"/>
      <c r="Q65" s="139"/>
      <c r="R65" s="139"/>
      <c r="S65" s="139"/>
      <c r="T65" s="139"/>
      <c r="U65" s="139"/>
      <c r="V65" s="139"/>
      <c r="W65" s="139">
        <v>0</v>
      </c>
      <c r="X65" s="129">
        <f t="shared" si="1"/>
        <v>0</v>
      </c>
      <c r="Y65" s="130"/>
      <c r="Z65" s="131"/>
    </row>
    <row r="66" spans="1:26" s="132" customFormat="1">
      <c r="A66" s="151" t="s">
        <v>1147</v>
      </c>
      <c r="B66" s="152" t="s">
        <v>1148</v>
      </c>
      <c r="C66" s="139">
        <v>0</v>
      </c>
      <c r="D66" s="139">
        <v>3600000</v>
      </c>
      <c r="E66" s="139">
        <v>3600000</v>
      </c>
      <c r="F66" s="139">
        <v>3590860.36</v>
      </c>
      <c r="G66" s="139">
        <v>24780</v>
      </c>
      <c r="H66" s="139">
        <v>24780</v>
      </c>
      <c r="I66" s="139">
        <v>24780</v>
      </c>
      <c r="J66" s="139">
        <v>3590860.36</v>
      </c>
      <c r="K66" s="139">
        <f t="shared" si="0"/>
        <v>9139.6400000001304</v>
      </c>
      <c r="L66" s="139"/>
      <c r="M66" s="139"/>
      <c r="N66" s="139"/>
      <c r="O66" s="139"/>
      <c r="P66" s="139"/>
      <c r="Q66" s="139"/>
      <c r="R66" s="139"/>
      <c r="S66" s="139"/>
      <c r="T66" s="139"/>
      <c r="U66" s="139"/>
      <c r="V66" s="139"/>
      <c r="W66" s="139">
        <v>0</v>
      </c>
      <c r="X66" s="129">
        <f t="shared" si="1"/>
        <v>0</v>
      </c>
      <c r="Y66" s="130"/>
      <c r="Z66" s="131"/>
    </row>
    <row r="67" spans="1:26" s="132" customFormat="1">
      <c r="A67" s="137" t="s">
        <v>1089</v>
      </c>
      <c r="B67" s="138" t="s">
        <v>1090</v>
      </c>
      <c r="C67" s="139">
        <v>5225000</v>
      </c>
      <c r="D67" s="139">
        <v>2000000</v>
      </c>
      <c r="E67" s="139">
        <v>7225000</v>
      </c>
      <c r="F67" s="139">
        <v>3487508.08</v>
      </c>
      <c r="G67" s="139">
        <v>1914008.08</v>
      </c>
      <c r="H67" s="139">
        <v>1914008.08</v>
      </c>
      <c r="I67" s="139">
        <v>1914008.08</v>
      </c>
      <c r="J67" s="139">
        <v>3487508.08</v>
      </c>
      <c r="K67" s="139">
        <f t="shared" ref="K67:K112" si="9">E67-F67</f>
        <v>3737491.92</v>
      </c>
      <c r="L67" s="139">
        <v>6000000</v>
      </c>
      <c r="M67" s="139"/>
      <c r="N67" s="139"/>
      <c r="O67" s="139"/>
      <c r="P67" s="139"/>
      <c r="Q67" s="139"/>
      <c r="R67" s="139"/>
      <c r="S67" s="139"/>
      <c r="T67" s="139"/>
      <c r="U67" s="139"/>
      <c r="V67" s="139"/>
      <c r="W67" s="139">
        <v>0</v>
      </c>
      <c r="X67" s="129">
        <f t="shared" ref="X67:X112" si="10">SUM(L67:W67)</f>
        <v>6000000</v>
      </c>
      <c r="Y67" s="130"/>
      <c r="Z67" s="131"/>
    </row>
    <row r="68" spans="1:26" s="132" customFormat="1">
      <c r="A68" s="137" t="s">
        <v>1128</v>
      </c>
      <c r="B68" s="138" t="s">
        <v>1129</v>
      </c>
      <c r="C68" s="139">
        <v>0</v>
      </c>
      <c r="D68" s="139">
        <v>2000000</v>
      </c>
      <c r="E68" s="139">
        <v>2000000</v>
      </c>
      <c r="F68" s="139">
        <v>1560863.5</v>
      </c>
      <c r="G68" s="139">
        <v>267435.2</v>
      </c>
      <c r="H68" s="139">
        <v>267435.2</v>
      </c>
      <c r="I68" s="139">
        <v>267435.2</v>
      </c>
      <c r="J68" s="139">
        <v>1560863.5</v>
      </c>
      <c r="K68" s="139">
        <f t="shared" si="9"/>
        <v>439136.5</v>
      </c>
      <c r="L68" s="139">
        <v>3000000</v>
      </c>
      <c r="M68" s="139"/>
      <c r="N68" s="139"/>
      <c r="O68" s="139"/>
      <c r="P68" s="139"/>
      <c r="Q68" s="139"/>
      <c r="R68" s="139"/>
      <c r="S68" s="139"/>
      <c r="T68" s="139"/>
      <c r="U68" s="139"/>
      <c r="V68" s="139"/>
      <c r="W68" s="139">
        <v>0</v>
      </c>
      <c r="X68" s="129">
        <f t="shared" si="10"/>
        <v>3000000</v>
      </c>
      <c r="Y68" s="130"/>
      <c r="Z68" s="131"/>
    </row>
    <row r="69" spans="1:26" s="132" customFormat="1">
      <c r="A69" s="137" t="s">
        <v>1259</v>
      </c>
      <c r="B69" s="138" t="s">
        <v>1260</v>
      </c>
      <c r="C69" s="139">
        <v>300000</v>
      </c>
      <c r="D69" s="139">
        <v>200000</v>
      </c>
      <c r="E69" s="139">
        <v>500000</v>
      </c>
      <c r="F69" s="139">
        <v>565356.73</v>
      </c>
      <c r="G69" s="139">
        <v>449624.3</v>
      </c>
      <c r="H69" s="139">
        <v>449624.3</v>
      </c>
      <c r="I69" s="139">
        <v>449624.3</v>
      </c>
      <c r="J69" s="139">
        <v>552430.02</v>
      </c>
      <c r="K69" s="139">
        <f t="shared" si="9"/>
        <v>-65356.729999999981</v>
      </c>
      <c r="L69" s="139">
        <v>2500000</v>
      </c>
      <c r="M69" s="139"/>
      <c r="N69" s="139"/>
      <c r="O69" s="139"/>
      <c r="P69" s="139"/>
      <c r="Q69" s="139"/>
      <c r="R69" s="139"/>
      <c r="S69" s="139"/>
      <c r="T69" s="139"/>
      <c r="U69" s="139"/>
      <c r="V69" s="139"/>
      <c r="W69" s="139">
        <v>0</v>
      </c>
      <c r="X69" s="129">
        <f t="shared" si="10"/>
        <v>2500000</v>
      </c>
      <c r="Y69" s="130"/>
      <c r="Z69" s="131"/>
    </row>
    <row r="70" spans="1:26" s="132" customFormat="1">
      <c r="A70" s="137" t="s">
        <v>1125</v>
      </c>
      <c r="B70" s="138" t="s">
        <v>1126</v>
      </c>
      <c r="C70" s="139">
        <v>450000</v>
      </c>
      <c r="D70" s="139">
        <v>-61450</v>
      </c>
      <c r="E70" s="139">
        <v>388550</v>
      </c>
      <c r="F70" s="139">
        <v>131173.5</v>
      </c>
      <c r="G70" s="139">
        <v>106256.53</v>
      </c>
      <c r="H70" s="139">
        <v>106256.53</v>
      </c>
      <c r="I70" s="139">
        <v>106256.53</v>
      </c>
      <c r="J70" s="139">
        <v>120682.14</v>
      </c>
      <c r="K70" s="139">
        <f t="shared" si="9"/>
        <v>257376.5</v>
      </c>
      <c r="L70" s="139">
        <v>500000</v>
      </c>
      <c r="M70" s="139"/>
      <c r="N70" s="139"/>
      <c r="O70" s="139"/>
      <c r="P70" s="139"/>
      <c r="Q70" s="139"/>
      <c r="R70" s="139"/>
      <c r="S70" s="139"/>
      <c r="T70" s="139"/>
      <c r="U70" s="139"/>
      <c r="V70" s="139"/>
      <c r="W70" s="139">
        <v>0</v>
      </c>
      <c r="X70" s="129">
        <f t="shared" si="10"/>
        <v>500000</v>
      </c>
      <c r="Y70" s="130"/>
      <c r="Z70" s="131"/>
    </row>
    <row r="71" spans="1:26" s="132" customFormat="1">
      <c r="A71" s="137" t="s">
        <v>1119</v>
      </c>
      <c r="B71" s="138" t="s">
        <v>1120</v>
      </c>
      <c r="C71" s="139">
        <v>50000</v>
      </c>
      <c r="D71" s="139">
        <v>172000</v>
      </c>
      <c r="E71" s="139">
        <v>222000</v>
      </c>
      <c r="F71" s="139">
        <v>213480</v>
      </c>
      <c r="G71" s="139">
        <v>42480</v>
      </c>
      <c r="H71" s="139">
        <v>42480</v>
      </c>
      <c r="I71" s="139">
        <v>42480</v>
      </c>
      <c r="J71" s="139">
        <v>212400</v>
      </c>
      <c r="K71" s="139">
        <f t="shared" si="9"/>
        <v>8520</v>
      </c>
      <c r="L71" s="139">
        <v>500000</v>
      </c>
      <c r="M71" s="139"/>
      <c r="N71" s="139"/>
      <c r="O71" s="139"/>
      <c r="P71" s="139"/>
      <c r="Q71" s="139"/>
      <c r="R71" s="139"/>
      <c r="S71" s="139"/>
      <c r="T71" s="139"/>
      <c r="U71" s="139"/>
      <c r="V71" s="139"/>
      <c r="W71" s="139">
        <v>0</v>
      </c>
      <c r="X71" s="129">
        <f t="shared" si="10"/>
        <v>500000</v>
      </c>
      <c r="Y71" s="130"/>
      <c r="Z71" s="131"/>
    </row>
    <row r="72" spans="1:26" s="132" customFormat="1">
      <c r="A72" s="137" t="s">
        <v>1219</v>
      </c>
      <c r="B72" s="138" t="s">
        <v>1220</v>
      </c>
      <c r="C72" s="139">
        <v>300000</v>
      </c>
      <c r="D72" s="139">
        <v>-100000</v>
      </c>
      <c r="E72" s="139">
        <v>200000</v>
      </c>
      <c r="F72" s="139">
        <v>106790</v>
      </c>
      <c r="G72" s="139">
        <v>0</v>
      </c>
      <c r="H72" s="139">
        <v>0</v>
      </c>
      <c r="I72" s="139">
        <v>0</v>
      </c>
      <c r="J72" s="139">
        <v>106790</v>
      </c>
      <c r="K72" s="139">
        <f t="shared" si="9"/>
        <v>93210</v>
      </c>
      <c r="L72" s="139">
        <v>500000</v>
      </c>
      <c r="M72" s="139"/>
      <c r="N72" s="139"/>
      <c r="O72" s="139"/>
      <c r="P72" s="139"/>
      <c r="Q72" s="139"/>
      <c r="R72" s="139"/>
      <c r="S72" s="139"/>
      <c r="T72" s="139"/>
      <c r="U72" s="139"/>
      <c r="V72" s="139"/>
      <c r="W72" s="139">
        <v>0</v>
      </c>
      <c r="X72" s="129">
        <f t="shared" si="10"/>
        <v>500000</v>
      </c>
      <c r="Y72" s="130"/>
      <c r="Z72" s="131"/>
    </row>
    <row r="73" spans="1:26" s="132" customFormat="1">
      <c r="A73" s="151" t="s">
        <v>1311</v>
      </c>
      <c r="B73" s="152" t="s">
        <v>1312</v>
      </c>
      <c r="C73" s="139">
        <v>0</v>
      </c>
      <c r="D73" s="139">
        <v>100000</v>
      </c>
      <c r="E73" s="139">
        <v>100000</v>
      </c>
      <c r="F73" s="139">
        <v>16744.2</v>
      </c>
      <c r="G73" s="139">
        <v>0</v>
      </c>
      <c r="H73" s="139">
        <v>0</v>
      </c>
      <c r="I73" s="139">
        <v>0</v>
      </c>
      <c r="J73" s="139">
        <v>16744.2</v>
      </c>
      <c r="K73" s="139">
        <f t="shared" si="9"/>
        <v>83255.8</v>
      </c>
      <c r="L73" s="139">
        <v>500000</v>
      </c>
      <c r="M73" s="139"/>
      <c r="N73" s="139"/>
      <c r="O73" s="139"/>
      <c r="P73" s="139"/>
      <c r="Q73" s="139"/>
      <c r="R73" s="139"/>
      <c r="S73" s="139"/>
      <c r="T73" s="139"/>
      <c r="U73" s="139"/>
      <c r="V73" s="139"/>
      <c r="W73" s="139">
        <v>0</v>
      </c>
      <c r="X73" s="129">
        <f t="shared" si="10"/>
        <v>500000</v>
      </c>
      <c r="Y73" s="130"/>
      <c r="Z73" s="131"/>
    </row>
    <row r="74" spans="1:26" s="132" customFormat="1">
      <c r="A74" s="137" t="s">
        <v>1074</v>
      </c>
      <c r="B74" s="138" t="s">
        <v>1075</v>
      </c>
      <c r="C74" s="139">
        <v>550000</v>
      </c>
      <c r="D74" s="139">
        <v>2920144.26</v>
      </c>
      <c r="E74" s="139">
        <v>3470144.26</v>
      </c>
      <c r="F74" s="139">
        <v>1857211</v>
      </c>
      <c r="G74" s="139">
        <v>1670497.68</v>
      </c>
      <c r="H74" s="139">
        <v>1670497.68</v>
      </c>
      <c r="I74" s="139">
        <v>1670497.68</v>
      </c>
      <c r="J74" s="139">
        <v>1785264.48</v>
      </c>
      <c r="K74" s="139">
        <f t="shared" si="9"/>
        <v>1612933.2599999998</v>
      </c>
      <c r="L74" s="139">
        <v>500000</v>
      </c>
      <c r="M74" s="139"/>
      <c r="N74" s="139"/>
      <c r="O74" s="139"/>
      <c r="P74" s="139"/>
      <c r="Q74" s="139"/>
      <c r="R74" s="139"/>
      <c r="S74" s="139"/>
      <c r="T74" s="139"/>
      <c r="U74" s="139"/>
      <c r="V74" s="139"/>
      <c r="W74" s="139">
        <v>0</v>
      </c>
      <c r="X74" s="129">
        <f t="shared" si="10"/>
        <v>500000</v>
      </c>
      <c r="Y74" s="130"/>
      <c r="Z74" s="131"/>
    </row>
    <row r="75" spans="1:26" s="132" customFormat="1">
      <c r="A75" s="137" t="s">
        <v>1112</v>
      </c>
      <c r="B75" s="138" t="s">
        <v>1113</v>
      </c>
      <c r="C75" s="139">
        <v>50000</v>
      </c>
      <c r="D75" s="139">
        <v>0</v>
      </c>
      <c r="E75" s="139">
        <v>50000</v>
      </c>
      <c r="F75" s="139">
        <v>40050</v>
      </c>
      <c r="G75" s="139">
        <v>24000</v>
      </c>
      <c r="H75" s="139">
        <v>24000</v>
      </c>
      <c r="I75" s="139">
        <v>24000</v>
      </c>
      <c r="J75" s="139">
        <v>40050</v>
      </c>
      <c r="K75" s="139">
        <f t="shared" si="9"/>
        <v>9950</v>
      </c>
      <c r="L75" s="139">
        <v>500000</v>
      </c>
      <c r="M75" s="139"/>
      <c r="N75" s="139"/>
      <c r="O75" s="139"/>
      <c r="P75" s="139"/>
      <c r="Q75" s="139"/>
      <c r="R75" s="139"/>
      <c r="S75" s="139"/>
      <c r="T75" s="139"/>
      <c r="U75" s="139"/>
      <c r="V75" s="139"/>
      <c r="W75" s="139">
        <v>0</v>
      </c>
      <c r="X75" s="129">
        <f t="shared" si="10"/>
        <v>500000</v>
      </c>
      <c r="Y75" s="130"/>
      <c r="Z75" s="131"/>
    </row>
    <row r="76" spans="1:26" s="132" customFormat="1">
      <c r="A76" s="137" t="s">
        <v>1216</v>
      </c>
      <c r="B76" s="138" t="s">
        <v>1217</v>
      </c>
      <c r="C76" s="139">
        <v>30000</v>
      </c>
      <c r="D76" s="139">
        <v>0</v>
      </c>
      <c r="E76" s="139">
        <v>30000</v>
      </c>
      <c r="F76" s="139">
        <v>0</v>
      </c>
      <c r="G76" s="139">
        <v>0</v>
      </c>
      <c r="H76" s="139">
        <v>0</v>
      </c>
      <c r="I76" s="139">
        <v>0</v>
      </c>
      <c r="J76" s="139">
        <v>0</v>
      </c>
      <c r="K76" s="139">
        <f t="shared" si="9"/>
        <v>30000</v>
      </c>
      <c r="L76" s="139">
        <v>500000</v>
      </c>
      <c r="M76" s="139"/>
      <c r="N76" s="139"/>
      <c r="O76" s="139"/>
      <c r="P76" s="139"/>
      <c r="Q76" s="139"/>
      <c r="R76" s="139"/>
      <c r="S76" s="139"/>
      <c r="T76" s="139"/>
      <c r="U76" s="139"/>
      <c r="V76" s="139"/>
      <c r="W76" s="139">
        <v>0</v>
      </c>
      <c r="X76" s="129">
        <f t="shared" si="10"/>
        <v>500000</v>
      </c>
      <c r="Y76" s="130"/>
      <c r="Z76" s="131"/>
    </row>
    <row r="77" spans="1:26" s="132" customFormat="1">
      <c r="A77" s="137" t="s">
        <v>1046</v>
      </c>
      <c r="B77" s="138" t="s">
        <v>1047</v>
      </c>
      <c r="C77" s="139">
        <v>300000</v>
      </c>
      <c r="D77" s="139">
        <v>0</v>
      </c>
      <c r="E77" s="139">
        <v>300000</v>
      </c>
      <c r="F77" s="139">
        <v>185817.31</v>
      </c>
      <c r="G77" s="139">
        <v>185817.29</v>
      </c>
      <c r="H77" s="139">
        <v>185817.29</v>
      </c>
      <c r="I77" s="139">
        <v>185817.29</v>
      </c>
      <c r="J77" s="139">
        <v>185817.31</v>
      </c>
      <c r="K77" s="139">
        <f t="shared" si="9"/>
        <v>114182.69</v>
      </c>
      <c r="L77" s="139">
        <v>500000</v>
      </c>
      <c r="M77" s="139"/>
      <c r="N77" s="139"/>
      <c r="O77" s="139"/>
      <c r="P77" s="139"/>
      <c r="Q77" s="139"/>
      <c r="R77" s="139"/>
      <c r="S77" s="139"/>
      <c r="T77" s="139"/>
      <c r="U77" s="139"/>
      <c r="V77" s="139"/>
      <c r="W77" s="139">
        <v>0</v>
      </c>
      <c r="X77" s="129">
        <f t="shared" si="10"/>
        <v>500000</v>
      </c>
      <c r="Y77" s="130"/>
      <c r="Z77" s="131"/>
    </row>
    <row r="78" spans="1:26" s="132" customFormat="1">
      <c r="A78" s="137" t="s">
        <v>1048</v>
      </c>
      <c r="B78" s="138" t="s">
        <v>1049</v>
      </c>
      <c r="C78" s="139">
        <v>10000</v>
      </c>
      <c r="D78" s="139">
        <v>50000</v>
      </c>
      <c r="E78" s="139">
        <v>60000</v>
      </c>
      <c r="F78" s="139">
        <v>15219.64</v>
      </c>
      <c r="G78" s="139">
        <v>0</v>
      </c>
      <c r="H78" s="139">
        <v>0</v>
      </c>
      <c r="I78" s="139">
        <v>0</v>
      </c>
      <c r="J78" s="139">
        <v>15219.64</v>
      </c>
      <c r="K78" s="139">
        <f t="shared" si="9"/>
        <v>44780.36</v>
      </c>
      <c r="L78" s="139">
        <v>500000</v>
      </c>
      <c r="M78" s="139"/>
      <c r="N78" s="139"/>
      <c r="O78" s="139"/>
      <c r="P78" s="139"/>
      <c r="Q78" s="139"/>
      <c r="R78" s="139"/>
      <c r="S78" s="139"/>
      <c r="T78" s="139"/>
      <c r="U78" s="139"/>
      <c r="V78" s="139"/>
      <c r="W78" s="139">
        <v>0</v>
      </c>
      <c r="X78" s="129">
        <f t="shared" si="10"/>
        <v>500000</v>
      </c>
      <c r="Y78" s="130"/>
      <c r="Z78" s="131"/>
    </row>
    <row r="79" spans="1:26" s="132" customFormat="1">
      <c r="A79" s="137" t="s">
        <v>1050</v>
      </c>
      <c r="B79" s="138" t="s">
        <v>1051</v>
      </c>
      <c r="C79" s="139">
        <v>10000</v>
      </c>
      <c r="D79" s="139">
        <v>0</v>
      </c>
      <c r="E79" s="139">
        <v>10000</v>
      </c>
      <c r="F79" s="139">
        <v>0</v>
      </c>
      <c r="G79" s="139">
        <v>0</v>
      </c>
      <c r="H79" s="139">
        <v>0</v>
      </c>
      <c r="I79" s="139">
        <v>0</v>
      </c>
      <c r="J79" s="139">
        <v>0</v>
      </c>
      <c r="K79" s="139">
        <f t="shared" si="9"/>
        <v>10000</v>
      </c>
      <c r="L79" s="139">
        <v>500000</v>
      </c>
      <c r="M79" s="139"/>
      <c r="N79" s="139"/>
      <c r="O79" s="139"/>
      <c r="P79" s="139"/>
      <c r="Q79" s="139"/>
      <c r="R79" s="139"/>
      <c r="S79" s="139"/>
      <c r="T79" s="139"/>
      <c r="U79" s="139"/>
      <c r="V79" s="139"/>
      <c r="W79" s="139">
        <v>0</v>
      </c>
      <c r="X79" s="129">
        <f t="shared" si="10"/>
        <v>500000</v>
      </c>
      <c r="Y79" s="130"/>
      <c r="Z79" s="131"/>
    </row>
    <row r="80" spans="1:26" s="132" customFormat="1">
      <c r="A80" s="137" t="s">
        <v>1014</v>
      </c>
      <c r="B80" s="138" t="s">
        <v>1015</v>
      </c>
      <c r="C80" s="139">
        <v>8100000</v>
      </c>
      <c r="D80" s="139">
        <v>0</v>
      </c>
      <c r="E80" s="139">
        <v>8100000</v>
      </c>
      <c r="F80" s="139">
        <v>4600000</v>
      </c>
      <c r="G80" s="139">
        <v>4600000</v>
      </c>
      <c r="H80" s="139">
        <v>4600000</v>
      </c>
      <c r="I80" s="139">
        <v>4600000</v>
      </c>
      <c r="J80" s="139">
        <v>4600000</v>
      </c>
      <c r="K80" s="139">
        <f t="shared" si="9"/>
        <v>3500000</v>
      </c>
      <c r="L80" s="139"/>
      <c r="M80" s="139"/>
      <c r="N80" s="139">
        <f>12*650000</f>
        <v>7800000</v>
      </c>
      <c r="O80" s="139"/>
      <c r="P80" s="139"/>
      <c r="Q80" s="139"/>
      <c r="R80" s="139"/>
      <c r="S80" s="139"/>
      <c r="T80" s="139"/>
      <c r="U80" s="139"/>
      <c r="V80" s="139"/>
      <c r="W80" s="139">
        <v>0</v>
      </c>
      <c r="X80" s="129">
        <f t="shared" si="10"/>
        <v>7800000</v>
      </c>
      <c r="Y80" s="130"/>
      <c r="Z80" s="131"/>
    </row>
    <row r="81" spans="1:26" s="132" customFormat="1">
      <c r="A81" s="137" t="s">
        <v>1017</v>
      </c>
      <c r="B81" s="138" t="s">
        <v>1018</v>
      </c>
      <c r="C81" s="139">
        <v>350000</v>
      </c>
      <c r="D81" s="139">
        <v>0</v>
      </c>
      <c r="E81" s="139">
        <v>350000</v>
      </c>
      <c r="F81" s="139">
        <v>0</v>
      </c>
      <c r="G81" s="139">
        <v>0</v>
      </c>
      <c r="H81" s="139">
        <v>0</v>
      </c>
      <c r="I81" s="139">
        <v>0</v>
      </c>
      <c r="J81" s="139">
        <v>0</v>
      </c>
      <c r="K81" s="139">
        <f t="shared" si="9"/>
        <v>350000</v>
      </c>
      <c r="L81" s="139"/>
      <c r="M81" s="139"/>
      <c r="N81" s="139">
        <v>200000</v>
      </c>
      <c r="O81" s="139"/>
      <c r="P81" s="139"/>
      <c r="Q81" s="139"/>
      <c r="R81" s="139"/>
      <c r="S81" s="139"/>
      <c r="T81" s="139"/>
      <c r="U81" s="139"/>
      <c r="V81" s="139"/>
      <c r="W81" s="139">
        <v>0</v>
      </c>
      <c r="X81" s="129">
        <f t="shared" si="10"/>
        <v>200000</v>
      </c>
      <c r="Y81" s="130"/>
      <c r="Z81" s="131"/>
    </row>
    <row r="82" spans="1:26" s="132" customFormat="1">
      <c r="A82" s="137" t="s">
        <v>1313</v>
      </c>
      <c r="B82" s="138" t="s">
        <v>1314</v>
      </c>
      <c r="C82" s="139">
        <v>0</v>
      </c>
      <c r="D82" s="139">
        <v>10000</v>
      </c>
      <c r="E82" s="139">
        <v>10000</v>
      </c>
      <c r="F82" s="139">
        <v>0</v>
      </c>
      <c r="G82" s="139">
        <v>0</v>
      </c>
      <c r="H82" s="139">
        <v>0</v>
      </c>
      <c r="I82" s="139">
        <v>0</v>
      </c>
      <c r="J82" s="139">
        <v>0</v>
      </c>
      <c r="K82" s="139">
        <f t="shared" si="9"/>
        <v>10000</v>
      </c>
      <c r="L82" s="139">
        <v>500000</v>
      </c>
      <c r="M82" s="139"/>
      <c r="N82" s="139"/>
      <c r="O82" s="139"/>
      <c r="P82" s="139"/>
      <c r="Q82" s="139"/>
      <c r="R82" s="139"/>
      <c r="S82" s="139"/>
      <c r="T82" s="139"/>
      <c r="U82" s="139"/>
      <c r="V82" s="139"/>
      <c r="W82" s="139">
        <v>0</v>
      </c>
      <c r="X82" s="129">
        <f t="shared" si="10"/>
        <v>500000</v>
      </c>
      <c r="Y82" s="130"/>
      <c r="Z82" s="131"/>
    </row>
    <row r="83" spans="1:26" s="132" customFormat="1">
      <c r="A83" s="137" t="s">
        <v>1052</v>
      </c>
      <c r="B83" s="138" t="s">
        <v>1053</v>
      </c>
      <c r="C83" s="139">
        <v>100000</v>
      </c>
      <c r="D83" s="139">
        <v>0</v>
      </c>
      <c r="E83" s="139">
        <v>100000</v>
      </c>
      <c r="F83" s="139">
        <v>0</v>
      </c>
      <c r="G83" s="139">
        <v>0</v>
      </c>
      <c r="H83" s="139">
        <v>0</v>
      </c>
      <c r="I83" s="139">
        <v>0</v>
      </c>
      <c r="J83" s="139">
        <v>0</v>
      </c>
      <c r="K83" s="139">
        <f t="shared" si="9"/>
        <v>100000</v>
      </c>
      <c r="L83" s="139">
        <v>500000</v>
      </c>
      <c r="M83" s="139"/>
      <c r="N83" s="139"/>
      <c r="O83" s="139"/>
      <c r="P83" s="139"/>
      <c r="Q83" s="139"/>
      <c r="R83" s="139"/>
      <c r="S83" s="139"/>
      <c r="T83" s="139"/>
      <c r="U83" s="139"/>
      <c r="V83" s="139"/>
      <c r="W83" s="139">
        <v>0</v>
      </c>
      <c r="X83" s="129">
        <f t="shared" si="10"/>
        <v>500000</v>
      </c>
      <c r="Y83" s="130"/>
      <c r="Z83" s="131"/>
    </row>
    <row r="84" spans="1:26" s="132" customFormat="1">
      <c r="A84" s="151" t="s">
        <v>1076</v>
      </c>
      <c r="B84" s="152" t="s">
        <v>1077</v>
      </c>
      <c r="C84" s="139">
        <v>0</v>
      </c>
      <c r="D84" s="139">
        <v>100000</v>
      </c>
      <c r="E84" s="139">
        <v>100000</v>
      </c>
      <c r="F84" s="139">
        <v>67720.2</v>
      </c>
      <c r="G84" s="139">
        <v>0</v>
      </c>
      <c r="H84" s="139">
        <v>0</v>
      </c>
      <c r="I84" s="139">
        <v>0</v>
      </c>
      <c r="J84" s="139">
        <v>67720.2</v>
      </c>
      <c r="K84" s="139">
        <f t="shared" si="9"/>
        <v>32279.800000000003</v>
      </c>
      <c r="L84" s="139">
        <v>500000</v>
      </c>
      <c r="M84" s="139"/>
      <c r="N84" s="139"/>
      <c r="O84" s="139"/>
      <c r="P84" s="139"/>
      <c r="Q84" s="139"/>
      <c r="R84" s="139"/>
      <c r="S84" s="139"/>
      <c r="T84" s="139"/>
      <c r="U84" s="139"/>
      <c r="V84" s="139"/>
      <c r="W84" s="139">
        <v>0</v>
      </c>
      <c r="X84" s="129">
        <f t="shared" si="10"/>
        <v>500000</v>
      </c>
      <c r="Y84" s="130"/>
      <c r="Z84" s="131"/>
    </row>
    <row r="85" spans="1:26" s="132" customFormat="1">
      <c r="A85" s="137" t="s">
        <v>1054</v>
      </c>
      <c r="B85" s="138" t="s">
        <v>1055</v>
      </c>
      <c r="C85" s="139">
        <v>500000</v>
      </c>
      <c r="D85" s="139">
        <v>950000</v>
      </c>
      <c r="E85" s="139">
        <v>1450000</v>
      </c>
      <c r="F85" s="139">
        <v>703735.2</v>
      </c>
      <c r="G85" s="139">
        <v>427117.98</v>
      </c>
      <c r="H85" s="139">
        <v>427117.98</v>
      </c>
      <c r="I85" s="139">
        <v>427117.98</v>
      </c>
      <c r="J85" s="139">
        <v>670953.18000000005</v>
      </c>
      <c r="K85" s="139">
        <f t="shared" si="9"/>
        <v>746264.8</v>
      </c>
      <c r="L85" s="139">
        <v>5000000</v>
      </c>
      <c r="M85" s="139"/>
      <c r="N85" s="139"/>
      <c r="O85" s="139"/>
      <c r="P85" s="139"/>
      <c r="Q85" s="139"/>
      <c r="R85" s="139"/>
      <c r="S85" s="139"/>
      <c r="T85" s="139"/>
      <c r="U85" s="139"/>
      <c r="V85" s="139"/>
      <c r="W85" s="139">
        <v>0</v>
      </c>
      <c r="X85" s="129">
        <f t="shared" si="10"/>
        <v>5000000</v>
      </c>
      <c r="Y85" s="130"/>
      <c r="Z85" s="131"/>
    </row>
    <row r="86" spans="1:26" s="132" customFormat="1">
      <c r="A86" s="137" t="s">
        <v>1056</v>
      </c>
      <c r="B86" s="138" t="s">
        <v>1057</v>
      </c>
      <c r="C86" s="139">
        <v>1300000</v>
      </c>
      <c r="D86" s="139">
        <v>3411000</v>
      </c>
      <c r="E86" s="139">
        <v>4711000</v>
      </c>
      <c r="F86" s="139">
        <v>3486603.46</v>
      </c>
      <c r="G86" s="139">
        <v>1585303.78</v>
      </c>
      <c r="H86" s="139">
        <v>1585303.78</v>
      </c>
      <c r="I86" s="139">
        <v>1585303.78</v>
      </c>
      <c r="J86" s="139">
        <v>3349778.44</v>
      </c>
      <c r="K86" s="139">
        <f t="shared" si="9"/>
        <v>1224396.54</v>
      </c>
      <c r="L86" s="139">
        <v>10000000</v>
      </c>
      <c r="M86" s="139"/>
      <c r="N86" s="139"/>
      <c r="O86" s="139"/>
      <c r="P86" s="139"/>
      <c r="Q86" s="139"/>
      <c r="R86" s="139"/>
      <c r="S86" s="139"/>
      <c r="T86" s="139"/>
      <c r="U86" s="139"/>
      <c r="V86" s="139"/>
      <c r="W86" s="139">
        <v>0</v>
      </c>
      <c r="X86" s="129">
        <f t="shared" si="10"/>
        <v>10000000</v>
      </c>
      <c r="Y86" s="130"/>
      <c r="Z86" s="131"/>
    </row>
    <row r="87" spans="1:26" s="132" customFormat="1">
      <c r="A87" s="137" t="s">
        <v>1131</v>
      </c>
      <c r="B87" s="138" t="s">
        <v>1132</v>
      </c>
      <c r="C87" s="139">
        <v>250000</v>
      </c>
      <c r="D87" s="139">
        <v>174000</v>
      </c>
      <c r="E87" s="139">
        <v>424000</v>
      </c>
      <c r="F87" s="139">
        <v>37078.75</v>
      </c>
      <c r="G87" s="139">
        <v>33453</v>
      </c>
      <c r="H87" s="139">
        <v>34581.75</v>
      </c>
      <c r="I87" s="139">
        <v>34581.75</v>
      </c>
      <c r="J87" s="139">
        <v>34581.75</v>
      </c>
      <c r="K87" s="139">
        <f t="shared" si="9"/>
        <v>386921.25</v>
      </c>
      <c r="L87" s="139">
        <v>1000000</v>
      </c>
      <c r="M87" s="139"/>
      <c r="N87" s="139"/>
      <c r="O87" s="139"/>
      <c r="P87" s="139"/>
      <c r="Q87" s="139"/>
      <c r="R87" s="139"/>
      <c r="S87" s="139"/>
      <c r="T87" s="139"/>
      <c r="U87" s="139"/>
      <c r="V87" s="139"/>
      <c r="W87" s="139">
        <v>0</v>
      </c>
      <c r="X87" s="129">
        <f t="shared" si="10"/>
        <v>1000000</v>
      </c>
      <c r="Y87" s="130"/>
      <c r="Z87" s="131"/>
    </row>
    <row r="88" spans="1:26" s="132" customFormat="1">
      <c r="A88" s="137" t="s">
        <v>1116</v>
      </c>
      <c r="B88" s="138" t="s">
        <v>1117</v>
      </c>
      <c r="C88" s="139">
        <v>200000</v>
      </c>
      <c r="D88" s="139">
        <v>0</v>
      </c>
      <c r="E88" s="139">
        <v>200000</v>
      </c>
      <c r="F88" s="139">
        <v>1499.55</v>
      </c>
      <c r="G88" s="139">
        <v>1499.55</v>
      </c>
      <c r="H88" s="139">
        <v>1499.55</v>
      </c>
      <c r="I88" s="139">
        <v>1499.55</v>
      </c>
      <c r="J88" s="139">
        <v>1499.55</v>
      </c>
      <c r="K88" s="139">
        <f t="shared" si="9"/>
        <v>198500.45</v>
      </c>
      <c r="L88" s="139">
        <v>500000</v>
      </c>
      <c r="M88" s="139"/>
      <c r="N88" s="139"/>
      <c r="O88" s="139"/>
      <c r="P88" s="139"/>
      <c r="Q88" s="139"/>
      <c r="R88" s="139"/>
      <c r="S88" s="139"/>
      <c r="T88" s="139"/>
      <c r="U88" s="139"/>
      <c r="V88" s="139"/>
      <c r="W88" s="139">
        <v>0</v>
      </c>
      <c r="X88" s="129">
        <f t="shared" si="10"/>
        <v>500000</v>
      </c>
      <c r="Y88" s="130"/>
      <c r="Z88" s="131"/>
    </row>
    <row r="89" spans="1:26" s="132" customFormat="1">
      <c r="A89" s="137" t="s">
        <v>1058</v>
      </c>
      <c r="B89" s="138" t="s">
        <v>1059</v>
      </c>
      <c r="C89" s="139">
        <v>1175000</v>
      </c>
      <c r="D89" s="139">
        <v>0</v>
      </c>
      <c r="E89" s="139">
        <v>1175000</v>
      </c>
      <c r="F89" s="139">
        <v>520896.86</v>
      </c>
      <c r="G89" s="139">
        <v>151807</v>
      </c>
      <c r="H89" s="139">
        <v>151807</v>
      </c>
      <c r="I89" s="139">
        <v>151807</v>
      </c>
      <c r="J89" s="139">
        <v>518169.86</v>
      </c>
      <c r="K89" s="139">
        <f t="shared" si="9"/>
        <v>654103.14</v>
      </c>
      <c r="L89" s="139"/>
      <c r="M89" s="139"/>
      <c r="N89" s="139"/>
      <c r="O89" s="139"/>
      <c r="P89" s="139"/>
      <c r="Q89" s="139"/>
      <c r="R89" s="139"/>
      <c r="S89" s="139"/>
      <c r="T89" s="139"/>
      <c r="U89" s="139"/>
      <c r="V89" s="139"/>
      <c r="W89" s="139">
        <v>0</v>
      </c>
      <c r="X89" s="129">
        <f t="shared" si="10"/>
        <v>0</v>
      </c>
      <c r="Y89" s="130"/>
      <c r="Z89" s="131"/>
    </row>
    <row r="90" spans="1:26" s="132" customFormat="1">
      <c r="A90" s="151" t="s">
        <v>1078</v>
      </c>
      <c r="B90" s="152" t="s">
        <v>1079</v>
      </c>
      <c r="C90" s="139">
        <v>0</v>
      </c>
      <c r="D90" s="139">
        <v>60000</v>
      </c>
      <c r="E90" s="139">
        <v>60000</v>
      </c>
      <c r="F90" s="139">
        <v>32070.04</v>
      </c>
      <c r="G90" s="139">
        <v>0</v>
      </c>
      <c r="H90" s="139">
        <v>0</v>
      </c>
      <c r="I90" s="139">
        <v>0</v>
      </c>
      <c r="J90" s="139">
        <v>32070.04</v>
      </c>
      <c r="K90" s="139">
        <f t="shared" si="9"/>
        <v>27929.96</v>
      </c>
      <c r="L90" s="139"/>
      <c r="M90" s="139"/>
      <c r="N90" s="139"/>
      <c r="O90" s="139"/>
      <c r="P90" s="139"/>
      <c r="Q90" s="139"/>
      <c r="R90" s="139"/>
      <c r="S90" s="139"/>
      <c r="T90" s="139"/>
      <c r="U90" s="139"/>
      <c r="V90" s="139"/>
      <c r="W90" s="139">
        <v>0</v>
      </c>
      <c r="X90" s="129">
        <f t="shared" si="10"/>
        <v>0</v>
      </c>
      <c r="Y90" s="130"/>
      <c r="Z90" s="131"/>
    </row>
    <row r="91" spans="1:26" s="132" customFormat="1">
      <c r="A91" s="137" t="s">
        <v>1080</v>
      </c>
      <c r="B91" s="138" t="s">
        <v>1081</v>
      </c>
      <c r="C91" s="139">
        <v>0</v>
      </c>
      <c r="D91" s="139">
        <v>150000</v>
      </c>
      <c r="E91" s="139">
        <v>150000</v>
      </c>
      <c r="F91" s="139">
        <v>145701.83000000002</v>
      </c>
      <c r="G91" s="139">
        <v>72092.72</v>
      </c>
      <c r="H91" s="139">
        <v>72092.72</v>
      </c>
      <c r="I91" s="139">
        <v>72092.72</v>
      </c>
      <c r="J91" s="139">
        <v>145701.82</v>
      </c>
      <c r="K91" s="139">
        <f t="shared" si="9"/>
        <v>4298.1699999999837</v>
      </c>
      <c r="L91" s="139"/>
      <c r="M91" s="139"/>
      <c r="N91" s="139"/>
      <c r="O91" s="139"/>
      <c r="P91" s="139"/>
      <c r="Q91" s="139"/>
      <c r="R91" s="139"/>
      <c r="S91" s="139"/>
      <c r="T91" s="139"/>
      <c r="U91" s="139"/>
      <c r="V91" s="139"/>
      <c r="W91" s="139">
        <v>0</v>
      </c>
      <c r="X91" s="129">
        <f t="shared" si="10"/>
        <v>0</v>
      </c>
      <c r="Y91" s="130"/>
      <c r="Z91" s="131"/>
    </row>
    <row r="92" spans="1:26" s="132" customFormat="1">
      <c r="A92" s="137" t="s">
        <v>1060</v>
      </c>
      <c r="B92" s="138" t="s">
        <v>1315</v>
      </c>
      <c r="C92" s="139">
        <v>100000</v>
      </c>
      <c r="D92" s="139">
        <v>100000</v>
      </c>
      <c r="E92" s="139">
        <v>200000</v>
      </c>
      <c r="F92" s="139">
        <v>0</v>
      </c>
      <c r="G92" s="139">
        <v>0</v>
      </c>
      <c r="H92" s="139">
        <v>0</v>
      </c>
      <c r="I92" s="139">
        <v>0</v>
      </c>
      <c r="J92" s="139">
        <v>0</v>
      </c>
      <c r="K92" s="139">
        <f t="shared" si="9"/>
        <v>200000</v>
      </c>
      <c r="L92" s="139"/>
      <c r="M92" s="139"/>
      <c r="N92" s="139"/>
      <c r="O92" s="139"/>
      <c r="P92" s="139"/>
      <c r="Q92" s="139"/>
      <c r="R92" s="139"/>
      <c r="S92" s="139"/>
      <c r="T92" s="139"/>
      <c r="U92" s="139"/>
      <c r="V92" s="139"/>
      <c r="W92" s="139">
        <v>0</v>
      </c>
      <c r="X92" s="129">
        <f t="shared" si="10"/>
        <v>0</v>
      </c>
      <c r="Y92" s="130"/>
      <c r="Z92" s="131"/>
    </row>
    <row r="93" spans="1:26" s="132" customFormat="1">
      <c r="A93" s="137" t="s">
        <v>1064</v>
      </c>
      <c r="B93" s="138" t="s">
        <v>1065</v>
      </c>
      <c r="C93" s="139">
        <v>0</v>
      </c>
      <c r="D93" s="139">
        <v>32000</v>
      </c>
      <c r="E93" s="139">
        <v>32000</v>
      </c>
      <c r="F93" s="139">
        <v>118795.32</v>
      </c>
      <c r="G93" s="139">
        <v>0</v>
      </c>
      <c r="H93" s="139">
        <v>0</v>
      </c>
      <c r="I93" s="139">
        <v>0</v>
      </c>
      <c r="J93" s="139">
        <v>118795.32</v>
      </c>
      <c r="K93" s="139">
        <f t="shared" si="9"/>
        <v>-86795.32</v>
      </c>
      <c r="L93" s="139"/>
      <c r="M93" s="139"/>
      <c r="N93" s="139"/>
      <c r="O93" s="139"/>
      <c r="P93" s="139"/>
      <c r="Q93" s="139"/>
      <c r="R93" s="139"/>
      <c r="S93" s="139"/>
      <c r="T93" s="139"/>
      <c r="U93" s="139"/>
      <c r="V93" s="139"/>
      <c r="W93" s="139">
        <v>0</v>
      </c>
      <c r="X93" s="129">
        <f t="shared" si="10"/>
        <v>0</v>
      </c>
      <c r="Y93" s="130"/>
      <c r="Z93" s="131"/>
    </row>
    <row r="94" spans="1:26" s="132" customFormat="1">
      <c r="A94" s="137" t="s">
        <v>1062</v>
      </c>
      <c r="B94" s="138" t="s">
        <v>1063</v>
      </c>
      <c r="C94" s="139">
        <v>142000</v>
      </c>
      <c r="D94" s="139">
        <v>300879.96000000002</v>
      </c>
      <c r="E94" s="139">
        <v>442879.96</v>
      </c>
      <c r="F94" s="139">
        <v>231444.2</v>
      </c>
      <c r="G94" s="139">
        <v>13381.2</v>
      </c>
      <c r="H94" s="139">
        <v>13381.2</v>
      </c>
      <c r="I94" s="139">
        <v>13381.2</v>
      </c>
      <c r="J94" s="139">
        <v>231444.2</v>
      </c>
      <c r="K94" s="139">
        <f t="shared" si="9"/>
        <v>211435.76</v>
      </c>
      <c r="L94" s="139"/>
      <c r="M94" s="139"/>
      <c r="N94" s="139"/>
      <c r="O94" s="139"/>
      <c r="P94" s="139"/>
      <c r="Q94" s="139"/>
      <c r="R94" s="139"/>
      <c r="S94" s="139"/>
      <c r="T94" s="139"/>
      <c r="U94" s="139"/>
      <c r="V94" s="139"/>
      <c r="W94" s="139">
        <v>0</v>
      </c>
      <c r="X94" s="129">
        <f t="shared" si="10"/>
        <v>0</v>
      </c>
      <c r="Y94" s="130"/>
      <c r="Z94" s="131"/>
    </row>
    <row r="95" spans="1:26" s="132" customFormat="1">
      <c r="A95" s="137" t="s">
        <v>1316</v>
      </c>
      <c r="B95" s="138" t="s">
        <v>1317</v>
      </c>
      <c r="C95" s="139">
        <v>100000</v>
      </c>
      <c r="D95" s="139">
        <v>0</v>
      </c>
      <c r="E95" s="139">
        <v>100000</v>
      </c>
      <c r="F95" s="139">
        <v>0</v>
      </c>
      <c r="G95" s="139">
        <v>0</v>
      </c>
      <c r="H95" s="139">
        <v>0</v>
      </c>
      <c r="I95" s="139">
        <v>0</v>
      </c>
      <c r="J95" s="139">
        <v>0</v>
      </c>
      <c r="K95" s="139">
        <f t="shared" si="9"/>
        <v>100000</v>
      </c>
      <c r="L95" s="139"/>
      <c r="M95" s="139"/>
      <c r="N95" s="139">
        <v>100000</v>
      </c>
      <c r="O95" s="139"/>
      <c r="P95" s="139"/>
      <c r="Q95" s="139"/>
      <c r="R95" s="139"/>
      <c r="S95" s="139"/>
      <c r="T95" s="139"/>
      <c r="U95" s="139"/>
      <c r="V95" s="139"/>
      <c r="W95" s="139">
        <v>0</v>
      </c>
      <c r="X95" s="129">
        <f t="shared" si="10"/>
        <v>100000</v>
      </c>
      <c r="Y95" s="130"/>
      <c r="Z95" s="131"/>
    </row>
    <row r="96" spans="1:26" s="132" customFormat="1">
      <c r="A96" s="137" t="s">
        <v>1137</v>
      </c>
      <c r="B96" s="138" t="s">
        <v>1138</v>
      </c>
      <c r="C96" s="139">
        <v>100000</v>
      </c>
      <c r="D96" s="139">
        <v>0</v>
      </c>
      <c r="E96" s="139">
        <v>100000</v>
      </c>
      <c r="F96" s="139">
        <v>100000</v>
      </c>
      <c r="G96" s="139">
        <v>100000</v>
      </c>
      <c r="H96" s="139">
        <v>100000</v>
      </c>
      <c r="I96" s="139">
        <v>100000</v>
      </c>
      <c r="J96" s="139">
        <v>100000</v>
      </c>
      <c r="K96" s="139">
        <f t="shared" si="9"/>
        <v>0</v>
      </c>
      <c r="L96" s="139"/>
      <c r="M96" s="139"/>
      <c r="N96" s="139">
        <v>100000</v>
      </c>
      <c r="O96" s="139"/>
      <c r="P96" s="139"/>
      <c r="Q96" s="139"/>
      <c r="R96" s="139"/>
      <c r="S96" s="139"/>
      <c r="T96" s="139"/>
      <c r="U96" s="139"/>
      <c r="V96" s="139"/>
      <c r="W96" s="139">
        <v>0</v>
      </c>
      <c r="X96" s="129">
        <f t="shared" si="10"/>
        <v>100000</v>
      </c>
      <c r="Y96" s="130"/>
      <c r="Z96" s="131"/>
    </row>
    <row r="97" spans="1:27" s="132" customFormat="1">
      <c r="A97" s="137" t="s">
        <v>1150</v>
      </c>
      <c r="B97" s="138" t="s">
        <v>1151</v>
      </c>
      <c r="C97" s="139">
        <v>1700000</v>
      </c>
      <c r="D97" s="139">
        <v>1000000</v>
      </c>
      <c r="E97" s="139">
        <v>2700000</v>
      </c>
      <c r="F97" s="139">
        <v>1402181.02</v>
      </c>
      <c r="G97" s="139">
        <v>1402181.02</v>
      </c>
      <c r="H97" s="139">
        <v>1402181.02</v>
      </c>
      <c r="I97" s="139">
        <v>1402181.02</v>
      </c>
      <c r="J97" s="139">
        <v>1402181.02</v>
      </c>
      <c r="K97" s="139">
        <f t="shared" si="9"/>
        <v>1297818.98</v>
      </c>
      <c r="L97" s="139"/>
      <c r="M97" s="139"/>
      <c r="N97" s="139">
        <v>2700000</v>
      </c>
      <c r="O97" s="139"/>
      <c r="P97" s="139"/>
      <c r="Q97" s="139"/>
      <c r="R97" s="139"/>
      <c r="S97" s="139"/>
      <c r="T97" s="139"/>
      <c r="U97" s="139"/>
      <c r="V97" s="139"/>
      <c r="W97" s="139">
        <v>0</v>
      </c>
      <c r="X97" s="129">
        <f t="shared" si="10"/>
        <v>2700000</v>
      </c>
      <c r="Y97" s="130"/>
      <c r="Z97" s="131"/>
    </row>
    <row r="98" spans="1:27" s="132" customFormat="1">
      <c r="A98" s="137" t="s">
        <v>1265</v>
      </c>
      <c r="B98" s="138" t="s">
        <v>1266</v>
      </c>
      <c r="C98" s="139">
        <v>100000</v>
      </c>
      <c r="D98" s="139">
        <v>4345000</v>
      </c>
      <c r="E98" s="139">
        <v>4445000</v>
      </c>
      <c r="F98" s="139">
        <v>257428.33</v>
      </c>
      <c r="G98" s="139">
        <v>244448.33</v>
      </c>
      <c r="H98" s="139">
        <v>244448.33</v>
      </c>
      <c r="I98" s="139">
        <v>244448.33</v>
      </c>
      <c r="J98" s="139">
        <v>257428.33</v>
      </c>
      <c r="K98" s="139">
        <f t="shared" si="9"/>
        <v>4187571.67</v>
      </c>
      <c r="L98" s="139">
        <v>4000000</v>
      </c>
      <c r="M98" s="139"/>
      <c r="N98" s="139"/>
      <c r="O98" s="139"/>
      <c r="P98" s="139"/>
      <c r="Q98" s="139"/>
      <c r="R98" s="139"/>
      <c r="S98" s="139"/>
      <c r="T98" s="139"/>
      <c r="U98" s="139"/>
      <c r="V98" s="139"/>
      <c r="W98" s="139">
        <v>0</v>
      </c>
      <c r="X98" s="129">
        <f t="shared" si="10"/>
        <v>4000000</v>
      </c>
      <c r="Y98" s="130"/>
      <c r="Z98" s="131"/>
    </row>
    <row r="99" spans="1:27" s="132" customFormat="1">
      <c r="A99" s="137" t="s">
        <v>1167</v>
      </c>
      <c r="B99" s="138" t="s">
        <v>1223</v>
      </c>
      <c r="C99" s="139">
        <v>100000</v>
      </c>
      <c r="D99" s="139">
        <v>3300000</v>
      </c>
      <c r="E99" s="139">
        <v>3400000</v>
      </c>
      <c r="F99" s="139">
        <v>10450</v>
      </c>
      <c r="G99" s="139">
        <v>0</v>
      </c>
      <c r="H99" s="139">
        <v>0</v>
      </c>
      <c r="I99" s="139">
        <v>0</v>
      </c>
      <c r="J99" s="139">
        <v>10450</v>
      </c>
      <c r="K99" s="139">
        <f t="shared" si="9"/>
        <v>3389550</v>
      </c>
      <c r="L99" s="139"/>
      <c r="M99" s="139"/>
      <c r="N99" s="139"/>
      <c r="O99" s="139"/>
      <c r="P99" s="139"/>
      <c r="Q99" s="139"/>
      <c r="R99" s="139"/>
      <c r="S99" s="139"/>
      <c r="T99" s="139"/>
      <c r="U99" s="139"/>
      <c r="V99" s="139"/>
      <c r="W99" s="139">
        <v>0</v>
      </c>
      <c r="X99" s="129">
        <f t="shared" si="10"/>
        <v>0</v>
      </c>
      <c r="Y99" s="130"/>
      <c r="Z99" s="131"/>
    </row>
    <row r="100" spans="1:27" s="132" customFormat="1">
      <c r="A100" s="137" t="s">
        <v>1267</v>
      </c>
      <c r="B100" s="138" t="s">
        <v>1268</v>
      </c>
      <c r="C100" s="139">
        <v>100000</v>
      </c>
      <c r="D100" s="139">
        <v>1000000</v>
      </c>
      <c r="E100" s="139">
        <v>1100000</v>
      </c>
      <c r="F100" s="139">
        <v>172491.6</v>
      </c>
      <c r="G100" s="139">
        <v>120501.6</v>
      </c>
      <c r="H100" s="139">
        <v>120501.6</v>
      </c>
      <c r="I100" s="139">
        <v>120501.6</v>
      </c>
      <c r="J100" s="139">
        <v>172491.6</v>
      </c>
      <c r="K100" s="139">
        <f t="shared" si="9"/>
        <v>927508.4</v>
      </c>
      <c r="L100" s="139"/>
      <c r="M100" s="139"/>
      <c r="N100" s="139"/>
      <c r="O100" s="139"/>
      <c r="P100" s="139"/>
      <c r="Q100" s="139"/>
      <c r="R100" s="139"/>
      <c r="S100" s="139"/>
      <c r="T100" s="139"/>
      <c r="U100" s="139"/>
      <c r="V100" s="139"/>
      <c r="W100" s="139">
        <v>0</v>
      </c>
      <c r="X100" s="129">
        <f t="shared" si="10"/>
        <v>0</v>
      </c>
      <c r="Y100" s="130"/>
      <c r="Z100" s="131"/>
    </row>
    <row r="101" spans="1:27" s="132" customFormat="1">
      <c r="A101" s="137" t="s">
        <v>1318</v>
      </c>
      <c r="B101" s="138" t="s">
        <v>1319</v>
      </c>
      <c r="C101" s="139">
        <v>100000</v>
      </c>
      <c r="D101" s="139">
        <v>0</v>
      </c>
      <c r="E101" s="139">
        <v>100000</v>
      </c>
      <c r="F101" s="139">
        <v>0</v>
      </c>
      <c r="G101" s="139">
        <v>0</v>
      </c>
      <c r="H101" s="139">
        <v>0</v>
      </c>
      <c r="I101" s="139">
        <v>0</v>
      </c>
      <c r="J101" s="139">
        <v>0</v>
      </c>
      <c r="K101" s="139">
        <f t="shared" si="9"/>
        <v>100000</v>
      </c>
      <c r="L101" s="139"/>
      <c r="M101" s="139"/>
      <c r="N101" s="139"/>
      <c r="O101" s="139"/>
      <c r="P101" s="139"/>
      <c r="Q101" s="139"/>
      <c r="R101" s="139"/>
      <c r="S101" s="139"/>
      <c r="T101" s="139"/>
      <c r="U101" s="139"/>
      <c r="V101" s="139"/>
      <c r="W101" s="139">
        <v>0</v>
      </c>
      <c r="X101" s="129">
        <f t="shared" si="10"/>
        <v>0</v>
      </c>
      <c r="Y101" s="130"/>
      <c r="Z101" s="131"/>
    </row>
    <row r="102" spans="1:27" s="132" customFormat="1">
      <c r="A102" s="137" t="s">
        <v>1134</v>
      </c>
      <c r="B102" s="138" t="s">
        <v>1135</v>
      </c>
      <c r="C102" s="139">
        <v>0</v>
      </c>
      <c r="D102" s="139">
        <v>300000</v>
      </c>
      <c r="E102" s="139">
        <v>300000</v>
      </c>
      <c r="F102" s="139">
        <v>150446.99</v>
      </c>
      <c r="G102" s="139">
        <v>143370</v>
      </c>
      <c r="H102" s="139">
        <v>150446.99</v>
      </c>
      <c r="I102" s="139">
        <v>150446.99</v>
      </c>
      <c r="J102" s="139">
        <v>150446.99</v>
      </c>
      <c r="K102" s="139">
        <f t="shared" si="9"/>
        <v>149553.01</v>
      </c>
      <c r="L102" s="139"/>
      <c r="M102" s="139"/>
      <c r="N102" s="139"/>
      <c r="O102" s="139"/>
      <c r="P102" s="139"/>
      <c r="Q102" s="139"/>
      <c r="R102" s="139"/>
      <c r="S102" s="139"/>
      <c r="T102" s="139"/>
      <c r="U102" s="139"/>
      <c r="V102" s="139"/>
      <c r="W102" s="139">
        <v>0</v>
      </c>
      <c r="X102" s="129">
        <f t="shared" si="10"/>
        <v>0</v>
      </c>
      <c r="Y102" s="130"/>
      <c r="Z102" s="131"/>
    </row>
    <row r="103" spans="1:27" s="132" customFormat="1">
      <c r="A103" s="151" t="s">
        <v>1320</v>
      </c>
      <c r="B103" s="152" t="s">
        <v>1321</v>
      </c>
      <c r="C103" s="139">
        <v>0</v>
      </c>
      <c r="D103" s="139">
        <v>15000</v>
      </c>
      <c r="E103" s="139">
        <v>15000</v>
      </c>
      <c r="F103" s="139">
        <v>14289.8</v>
      </c>
      <c r="G103" s="139">
        <v>0</v>
      </c>
      <c r="H103" s="139">
        <v>0</v>
      </c>
      <c r="I103" s="139">
        <v>0</v>
      </c>
      <c r="J103" s="139">
        <v>14289.8</v>
      </c>
      <c r="K103" s="139">
        <f t="shared" si="9"/>
        <v>710.20000000000073</v>
      </c>
      <c r="L103" s="139"/>
      <c r="M103" s="139"/>
      <c r="N103" s="139"/>
      <c r="O103" s="139"/>
      <c r="P103" s="139"/>
      <c r="Q103" s="139"/>
      <c r="R103" s="139"/>
      <c r="S103" s="139"/>
      <c r="T103" s="139"/>
      <c r="U103" s="139"/>
      <c r="V103" s="139"/>
      <c r="W103" s="139">
        <v>0</v>
      </c>
      <c r="X103" s="129">
        <f t="shared" si="10"/>
        <v>0</v>
      </c>
      <c r="Y103" s="130"/>
      <c r="Z103" s="131"/>
    </row>
    <row r="104" spans="1:27" s="132" customFormat="1">
      <c r="A104" s="137" t="s">
        <v>1084</v>
      </c>
      <c r="B104" s="138" t="s">
        <v>1085</v>
      </c>
      <c r="C104" s="139">
        <v>0</v>
      </c>
      <c r="D104" s="139">
        <v>1400000</v>
      </c>
      <c r="E104" s="139">
        <v>1400000</v>
      </c>
      <c r="F104" s="139">
        <v>475000.01</v>
      </c>
      <c r="G104" s="139">
        <v>0</v>
      </c>
      <c r="H104" s="139">
        <v>475000.01</v>
      </c>
      <c r="I104" s="139">
        <v>475000.01</v>
      </c>
      <c r="J104" s="139">
        <v>475000.01</v>
      </c>
      <c r="K104" s="139">
        <f t="shared" si="9"/>
        <v>924999.99</v>
      </c>
      <c r="L104" s="139">
        <v>2000000</v>
      </c>
      <c r="M104" s="139"/>
      <c r="N104" s="139"/>
      <c r="O104" s="139"/>
      <c r="P104" s="139"/>
      <c r="Q104" s="139"/>
      <c r="R104" s="139"/>
      <c r="S104" s="139"/>
      <c r="T104" s="139"/>
      <c r="U104" s="139"/>
      <c r="V104" s="139"/>
      <c r="W104" s="139">
        <v>0</v>
      </c>
      <c r="X104" s="129">
        <f t="shared" si="10"/>
        <v>2000000</v>
      </c>
      <c r="Y104" s="130"/>
      <c r="Z104" s="131"/>
    </row>
    <row r="105" spans="1:27" s="132" customFormat="1">
      <c r="A105" s="137" t="s">
        <v>1066</v>
      </c>
      <c r="B105" s="138" t="s">
        <v>1067</v>
      </c>
      <c r="C105" s="139">
        <v>0</v>
      </c>
      <c r="D105" s="139">
        <v>4700000</v>
      </c>
      <c r="E105" s="139">
        <v>4700000</v>
      </c>
      <c r="F105" s="139">
        <v>185850</v>
      </c>
      <c r="G105" s="139">
        <v>185850</v>
      </c>
      <c r="H105" s="139">
        <v>185850</v>
      </c>
      <c r="I105" s="139">
        <v>185850</v>
      </c>
      <c r="J105" s="139">
        <v>185850</v>
      </c>
      <c r="K105" s="139">
        <f t="shared" si="9"/>
        <v>4514150</v>
      </c>
      <c r="L105" s="139"/>
      <c r="M105" s="139"/>
      <c r="N105" s="139"/>
      <c r="O105" s="139"/>
      <c r="P105" s="139"/>
      <c r="Q105" s="139"/>
      <c r="R105" s="139"/>
      <c r="S105" s="139"/>
      <c r="T105" s="139"/>
      <c r="U105" s="139"/>
      <c r="V105" s="139"/>
      <c r="W105" s="139">
        <v>0</v>
      </c>
      <c r="X105" s="129">
        <f t="shared" si="10"/>
        <v>0</v>
      </c>
      <c r="Y105" s="130"/>
      <c r="Z105" s="131"/>
    </row>
    <row r="106" spans="1:27" s="132" customFormat="1">
      <c r="A106" s="137" t="s">
        <v>1068</v>
      </c>
      <c r="B106" s="138" t="s">
        <v>1069</v>
      </c>
      <c r="C106" s="139">
        <v>50000</v>
      </c>
      <c r="D106" s="139">
        <v>0</v>
      </c>
      <c r="E106" s="139">
        <v>50000</v>
      </c>
      <c r="F106" s="139">
        <v>0</v>
      </c>
      <c r="G106" s="139">
        <v>0</v>
      </c>
      <c r="H106" s="139">
        <v>0</v>
      </c>
      <c r="I106" s="139">
        <v>0</v>
      </c>
      <c r="J106" s="139">
        <v>0</v>
      </c>
      <c r="K106" s="139">
        <f t="shared" si="9"/>
        <v>50000</v>
      </c>
      <c r="L106" s="139"/>
      <c r="M106" s="139"/>
      <c r="N106" s="139"/>
      <c r="O106" s="139"/>
      <c r="P106" s="139"/>
      <c r="Q106" s="139"/>
      <c r="R106" s="139"/>
      <c r="S106" s="139"/>
      <c r="T106" s="139"/>
      <c r="U106" s="139"/>
      <c r="V106" s="139"/>
      <c r="W106" s="139">
        <v>0</v>
      </c>
      <c r="X106" s="129">
        <f t="shared" si="10"/>
        <v>0</v>
      </c>
      <c r="Y106" s="130"/>
      <c r="Z106" s="131"/>
    </row>
    <row r="107" spans="1:27" s="132" customFormat="1">
      <c r="A107" s="137" t="s">
        <v>1322</v>
      </c>
      <c r="B107" s="138" t="s">
        <v>1323</v>
      </c>
      <c r="C107" s="139">
        <v>0</v>
      </c>
      <c r="D107" s="139">
        <v>740000</v>
      </c>
      <c r="E107" s="139">
        <v>740000</v>
      </c>
      <c r="F107" s="139">
        <v>716378</v>
      </c>
      <c r="G107" s="139">
        <v>690300</v>
      </c>
      <c r="H107" s="139">
        <v>690300</v>
      </c>
      <c r="I107" s="139">
        <v>690300</v>
      </c>
      <c r="J107" s="139">
        <v>716378</v>
      </c>
      <c r="K107" s="139">
        <f t="shared" si="9"/>
        <v>23622</v>
      </c>
      <c r="L107" s="139"/>
      <c r="M107" s="139"/>
      <c r="N107" s="139"/>
      <c r="O107" s="139"/>
      <c r="P107" s="139"/>
      <c r="Q107" s="139"/>
      <c r="R107" s="139"/>
      <c r="S107" s="139"/>
      <c r="T107" s="139"/>
      <c r="U107" s="139"/>
      <c r="V107" s="139"/>
      <c r="W107" s="139">
        <v>0</v>
      </c>
      <c r="X107" s="129">
        <f t="shared" si="10"/>
        <v>0</v>
      </c>
      <c r="Y107" s="130"/>
      <c r="Z107" s="131"/>
    </row>
    <row r="108" spans="1:27" s="132" customFormat="1">
      <c r="A108" s="151" t="s">
        <v>1324</v>
      </c>
      <c r="B108" s="152" t="s">
        <v>1325</v>
      </c>
      <c r="C108" s="139">
        <v>50000</v>
      </c>
      <c r="D108" s="139">
        <v>0</v>
      </c>
      <c r="E108" s="139">
        <v>50000</v>
      </c>
      <c r="F108" s="139">
        <v>0</v>
      </c>
      <c r="G108" s="139">
        <v>0</v>
      </c>
      <c r="H108" s="139">
        <v>0</v>
      </c>
      <c r="I108" s="139">
        <v>0</v>
      </c>
      <c r="J108" s="139">
        <v>0</v>
      </c>
      <c r="K108" s="139">
        <f t="shared" si="9"/>
        <v>50000</v>
      </c>
      <c r="L108" s="139"/>
      <c r="M108" s="139"/>
      <c r="N108" s="139"/>
      <c r="O108" s="139"/>
      <c r="P108" s="139"/>
      <c r="Q108" s="139"/>
      <c r="R108" s="139"/>
      <c r="S108" s="139"/>
      <c r="T108" s="139"/>
      <c r="U108" s="139"/>
      <c r="V108" s="139"/>
      <c r="W108" s="139">
        <v>0</v>
      </c>
      <c r="X108" s="129">
        <f t="shared" si="10"/>
        <v>0</v>
      </c>
      <c r="Y108" s="130"/>
      <c r="Z108" s="131"/>
    </row>
    <row r="109" spans="1:27" s="132" customFormat="1">
      <c r="A109" s="137" t="s">
        <v>1082</v>
      </c>
      <c r="B109" s="138" t="s">
        <v>1083</v>
      </c>
      <c r="C109" s="139">
        <v>0</v>
      </c>
      <c r="D109" s="139">
        <v>100000</v>
      </c>
      <c r="E109" s="139">
        <v>100000</v>
      </c>
      <c r="F109" s="139">
        <v>0</v>
      </c>
      <c r="G109" s="139">
        <v>0</v>
      </c>
      <c r="H109" s="139">
        <v>0</v>
      </c>
      <c r="I109" s="139">
        <v>0</v>
      </c>
      <c r="J109" s="139">
        <v>0</v>
      </c>
      <c r="K109" s="139">
        <f t="shared" si="9"/>
        <v>100000</v>
      </c>
      <c r="L109" s="139"/>
      <c r="M109" s="139"/>
      <c r="N109" s="139"/>
      <c r="O109" s="139"/>
      <c r="P109" s="139"/>
      <c r="Q109" s="139"/>
      <c r="R109" s="139"/>
      <c r="S109" s="139"/>
      <c r="T109" s="139"/>
      <c r="U109" s="139"/>
      <c r="V109" s="139"/>
      <c r="W109" s="139">
        <v>0</v>
      </c>
      <c r="X109" s="129">
        <v>6000000</v>
      </c>
      <c r="Y109" s="130"/>
      <c r="Z109" s="131"/>
    </row>
    <row r="110" spans="1:27" s="132" customFormat="1">
      <c r="A110" s="137" t="s">
        <v>1272</v>
      </c>
      <c r="B110" s="138" t="s">
        <v>1273</v>
      </c>
      <c r="C110" s="139">
        <v>0</v>
      </c>
      <c r="D110" s="139">
        <v>14740000</v>
      </c>
      <c r="E110" s="139">
        <v>14740000</v>
      </c>
      <c r="F110" s="139">
        <v>0</v>
      </c>
      <c r="G110" s="139">
        <v>0</v>
      </c>
      <c r="H110" s="139">
        <v>0</v>
      </c>
      <c r="I110" s="139">
        <v>0</v>
      </c>
      <c r="J110" s="139">
        <v>0</v>
      </c>
      <c r="K110" s="139">
        <f t="shared" si="9"/>
        <v>14740000</v>
      </c>
      <c r="L110" s="139"/>
      <c r="M110" s="139"/>
      <c r="N110" s="139"/>
      <c r="O110" s="139"/>
      <c r="P110" s="139"/>
      <c r="Q110" s="139"/>
      <c r="R110" s="139"/>
      <c r="S110" s="139"/>
      <c r="T110" s="139"/>
      <c r="U110" s="139"/>
      <c r="V110" s="139"/>
      <c r="W110" s="139">
        <v>0</v>
      </c>
      <c r="X110" s="129">
        <f t="shared" si="10"/>
        <v>0</v>
      </c>
      <c r="Y110" s="258"/>
      <c r="Z110" s="259"/>
      <c r="AA110" s="260"/>
    </row>
    <row r="111" spans="1:27" s="132" customFormat="1">
      <c r="A111" s="137" t="s">
        <v>1328</v>
      </c>
      <c r="B111" s="138" t="s">
        <v>1329</v>
      </c>
      <c r="C111" s="139">
        <v>0</v>
      </c>
      <c r="D111" s="139">
        <v>6550000</v>
      </c>
      <c r="E111" s="139">
        <v>6550000</v>
      </c>
      <c r="F111" s="139">
        <v>0</v>
      </c>
      <c r="G111" s="139">
        <v>0</v>
      </c>
      <c r="H111" s="139">
        <v>0</v>
      </c>
      <c r="I111" s="139">
        <v>0</v>
      </c>
      <c r="J111" s="139">
        <v>0</v>
      </c>
      <c r="K111" s="139">
        <f t="shared" si="9"/>
        <v>6550000</v>
      </c>
      <c r="L111" s="139">
        <v>14420000</v>
      </c>
      <c r="M111" s="139"/>
      <c r="N111" s="139"/>
      <c r="O111" s="139"/>
      <c r="P111" s="139"/>
      <c r="Q111" s="139"/>
      <c r="R111" s="139"/>
      <c r="S111" s="139"/>
      <c r="T111" s="139"/>
      <c r="U111" s="139"/>
      <c r="V111" s="139"/>
      <c r="W111" s="139">
        <v>0</v>
      </c>
      <c r="X111" s="129">
        <v>0</v>
      </c>
      <c r="Y111" s="258"/>
      <c r="Z111" s="259"/>
      <c r="AA111" s="260"/>
    </row>
    <row r="112" spans="1:27" s="132" customFormat="1">
      <c r="A112" s="151" t="s">
        <v>148</v>
      </c>
      <c r="B112" s="152" t="s">
        <v>148</v>
      </c>
      <c r="C112" s="138"/>
      <c r="D112" s="138"/>
      <c r="E112" s="138"/>
      <c r="F112" s="138"/>
      <c r="G112" s="138"/>
      <c r="H112" s="138"/>
      <c r="I112" s="138"/>
      <c r="J112" s="138"/>
      <c r="K112" s="139">
        <f t="shared" si="9"/>
        <v>0</v>
      </c>
      <c r="L112" s="139"/>
      <c r="M112" s="139"/>
      <c r="N112" s="139"/>
      <c r="O112" s="139"/>
      <c r="P112" s="139"/>
      <c r="Q112" s="139"/>
      <c r="R112" s="139"/>
      <c r="S112" s="139"/>
      <c r="T112" s="139"/>
      <c r="U112" s="139"/>
      <c r="V112" s="139"/>
      <c r="W112" s="139">
        <v>0</v>
      </c>
      <c r="X112" s="129">
        <f t="shared" si="10"/>
        <v>0</v>
      </c>
      <c r="Y112" s="258"/>
      <c r="Z112" s="259"/>
      <c r="AA112" s="260"/>
    </row>
    <row r="113" spans="1:29" s="160" customFormat="1">
      <c r="A113" s="157"/>
      <c r="B113" s="158"/>
      <c r="C113" s="159">
        <f>SUM(C2:C112)</f>
        <v>335288000</v>
      </c>
      <c r="D113" s="159">
        <f t="shared" ref="D113:W113" si="11">SUM(D2:D112)</f>
        <v>160376074.12</v>
      </c>
      <c r="E113" s="159">
        <f t="shared" si="11"/>
        <v>495664074.11999995</v>
      </c>
      <c r="F113" s="159">
        <f t="shared" si="11"/>
        <v>179209441.68000001</v>
      </c>
      <c r="G113" s="159">
        <f t="shared" si="11"/>
        <v>118854691.85000005</v>
      </c>
      <c r="H113" s="159">
        <f t="shared" si="11"/>
        <v>122129703.33000004</v>
      </c>
      <c r="I113" s="159">
        <f t="shared" si="11"/>
        <v>123220833.97000004</v>
      </c>
      <c r="J113" s="159">
        <f t="shared" si="11"/>
        <v>173367709.33000001</v>
      </c>
      <c r="K113" s="159">
        <f t="shared" si="11"/>
        <v>316454632.43999994</v>
      </c>
      <c r="L113" s="159">
        <f t="shared" si="11"/>
        <v>100537712.72</v>
      </c>
      <c r="M113" s="159">
        <f t="shared" si="11"/>
        <v>23587480.793900002</v>
      </c>
      <c r="N113" s="159">
        <f t="shared" si="11"/>
        <v>37487481.946800001</v>
      </c>
      <c r="O113" s="159">
        <f t="shared" si="11"/>
        <v>38187483.099699996</v>
      </c>
      <c r="P113" s="159">
        <f t="shared" si="11"/>
        <v>23822479.641000003</v>
      </c>
      <c r="Q113" s="159">
        <f t="shared" si="11"/>
        <v>42152892.641000003</v>
      </c>
      <c r="R113" s="159">
        <f t="shared" si="11"/>
        <v>23683125.720000003</v>
      </c>
      <c r="S113" s="159">
        <f t="shared" si="11"/>
        <v>23683125.720000003</v>
      </c>
      <c r="T113" s="159">
        <f t="shared" si="11"/>
        <v>23683125.720000003</v>
      </c>
      <c r="U113" s="159">
        <f t="shared" si="11"/>
        <v>38605125.719999999</v>
      </c>
      <c r="V113" s="159">
        <f t="shared" si="11"/>
        <v>23683125.720000003</v>
      </c>
      <c r="W113" s="159">
        <f t="shared" si="11"/>
        <v>38283125.719999999</v>
      </c>
      <c r="X113" s="129">
        <f>SUM(L113:W113)</f>
        <v>437396285.16240013</v>
      </c>
      <c r="Y113" s="258"/>
      <c r="Z113" s="259"/>
      <c r="AA113" s="260"/>
      <c r="AB113" s="132"/>
      <c r="AC113" s="132"/>
    </row>
    <row r="114" spans="1:29">
      <c r="X114" s="259"/>
      <c r="Y114" s="259"/>
      <c r="Z114" s="259">
        <f>SUM(X45:X112)</f>
        <v>100400000</v>
      </c>
      <c r="AA114" s="260"/>
      <c r="AB114" s="132"/>
      <c r="AC114" s="132"/>
    </row>
    <row r="115" spans="1:29">
      <c r="X115" s="259"/>
      <c r="Y115" s="259"/>
      <c r="Z115" s="261">
        <f>+Z114+Z24+Z21</f>
        <v>455876285.16240001</v>
      </c>
      <c r="AA115" s="262"/>
      <c r="AB115" s="132"/>
      <c r="AC115" s="132"/>
    </row>
    <row r="116" spans="1:29">
      <c r="X116" s="259">
        <f>325000000+50000000+15000000</f>
        <v>390000000</v>
      </c>
      <c r="Y116" s="259"/>
      <c r="Z116" s="262"/>
      <c r="AA116" s="263"/>
      <c r="AB116" s="132"/>
      <c r="AC116" s="132"/>
    </row>
    <row r="117" spans="1:29">
      <c r="X117" s="259"/>
      <c r="Y117" s="259"/>
      <c r="Z117" s="262"/>
      <c r="AA117" s="263"/>
      <c r="AB117" s="160"/>
      <c r="AC117" s="160"/>
    </row>
    <row r="118" spans="1:29">
      <c r="X118" s="259"/>
      <c r="Y118" s="259"/>
      <c r="Z118" s="262"/>
      <c r="AA118" s="263"/>
    </row>
    <row r="119" spans="1:29">
      <c r="X119" s="259"/>
      <c r="Y119" s="259"/>
      <c r="Z119" s="262"/>
      <c r="AA119" s="263"/>
    </row>
    <row r="120" spans="1:29">
      <c r="X120" s="259"/>
      <c r="Y120" s="259"/>
      <c r="Z120" s="262"/>
      <c r="AA120" s="263"/>
    </row>
    <row r="121" spans="1:29">
      <c r="Y121" s="259"/>
      <c r="Z121" s="262"/>
      <c r="AA121" s="263"/>
    </row>
    <row r="122" spans="1:29">
      <c r="Y122" s="259"/>
      <c r="Z122" s="262"/>
      <c r="AA122" s="263"/>
    </row>
    <row r="123" spans="1:29">
      <c r="Y123" s="259"/>
      <c r="Z123" s="262"/>
      <c r="AA123" s="263"/>
    </row>
    <row r="124" spans="1:29">
      <c r="Y124" s="259"/>
      <c r="Z124" s="262"/>
      <c r="AA124" s="263"/>
    </row>
    <row r="125" spans="1:29">
      <c r="Y125" s="259"/>
      <c r="Z125" s="262"/>
      <c r="AA125" s="263"/>
    </row>
  </sheetData>
  <pageMargins left="0.7" right="0.7" top="0.75" bottom="0.75" header="0.3" footer="0.3"/>
  <pageSetup scale="16" fitToHeight="0" orientation="portrait"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J144"/>
  <sheetViews>
    <sheetView showGridLines="0" topLeftCell="A43" zoomScale="60" zoomScaleNormal="60" workbookViewId="0">
      <selection activeCell="B52" sqref="B52"/>
    </sheetView>
  </sheetViews>
  <sheetFormatPr baseColWidth="10" defaultColWidth="9.140625" defaultRowHeight="15"/>
  <cols>
    <col min="1" max="1" width="41.5703125" customWidth="1"/>
    <col min="2" max="2" width="42.42578125" customWidth="1"/>
    <col min="3" max="3" width="13" customWidth="1"/>
    <col min="4" max="4" width="15" customWidth="1"/>
    <col min="5" max="5" width="20.140625" bestFit="1" customWidth="1"/>
    <col min="6" max="6" width="21.85546875" customWidth="1"/>
    <col min="7" max="7" width="20.140625" bestFit="1" customWidth="1"/>
    <col min="8" max="8" width="19.5703125" bestFit="1" customWidth="1"/>
    <col min="9" max="9" width="20.140625" bestFit="1" customWidth="1"/>
    <col min="10" max="10" width="19.5703125" bestFit="1" customWidth="1"/>
    <col min="11" max="11" width="20.140625" bestFit="1" customWidth="1"/>
    <col min="12" max="12" width="19.5703125" style="243" bestFit="1" customWidth="1"/>
    <col min="13" max="14" width="19.5703125" style="186" customWidth="1"/>
    <col min="15" max="15" width="48.5703125" style="184" customWidth="1"/>
    <col min="16" max="16" width="35.85546875" customWidth="1"/>
    <col min="17" max="17" width="20.42578125" bestFit="1" customWidth="1"/>
    <col min="18" max="18" width="19.85546875" bestFit="1" customWidth="1"/>
    <col min="19" max="19" width="23.140625" customWidth="1"/>
    <col min="20" max="20" width="23.5703125" customWidth="1"/>
    <col min="21" max="21" width="19.7109375" customWidth="1"/>
    <col min="22" max="22" width="22.28515625" customWidth="1"/>
    <col min="23" max="23" width="24.140625" customWidth="1"/>
    <col min="24" max="24" width="22" customWidth="1"/>
    <col min="25" max="25" width="31.85546875" style="185" bestFit="1" customWidth="1"/>
    <col min="26" max="62" width="9.140625" style="186"/>
  </cols>
  <sheetData>
    <row r="1" spans="1:62" ht="61.5">
      <c r="A1" s="496"/>
      <c r="B1" s="496"/>
      <c r="C1" s="496"/>
      <c r="D1" s="496"/>
      <c r="E1" s="496"/>
      <c r="F1" s="496"/>
      <c r="G1" s="496"/>
      <c r="H1" s="496"/>
      <c r="I1" s="496"/>
      <c r="J1" s="496"/>
      <c r="K1" s="496"/>
      <c r="L1" s="182"/>
      <c r="M1" s="183"/>
      <c r="N1" s="183"/>
    </row>
    <row r="2" spans="1:62" ht="33.75">
      <c r="A2" s="497"/>
      <c r="B2" s="497"/>
      <c r="C2" s="497"/>
      <c r="D2" s="497"/>
      <c r="E2" s="497"/>
      <c r="F2" s="497"/>
      <c r="G2" s="497"/>
      <c r="H2" s="497"/>
      <c r="I2" s="497"/>
      <c r="J2" s="497"/>
      <c r="K2" s="497"/>
      <c r="L2" s="187"/>
      <c r="M2" s="188"/>
      <c r="N2" s="188"/>
    </row>
    <row r="3" spans="1:62" ht="36">
      <c r="A3" s="498"/>
      <c r="B3" s="498"/>
      <c r="C3" s="498"/>
      <c r="D3" s="498"/>
      <c r="E3" s="498"/>
      <c r="F3" s="498"/>
      <c r="G3" s="498"/>
      <c r="H3" s="498"/>
      <c r="I3" s="498"/>
      <c r="J3" s="498"/>
      <c r="K3" s="498"/>
      <c r="L3" s="189"/>
      <c r="M3" s="190"/>
      <c r="N3" s="190"/>
    </row>
    <row r="9" spans="1:62" ht="61.5">
      <c r="B9" s="499" t="s">
        <v>1540</v>
      </c>
      <c r="C9" s="499"/>
      <c r="D9" s="499"/>
      <c r="E9" s="499"/>
      <c r="F9" s="499"/>
      <c r="G9" s="499"/>
      <c r="H9" s="499"/>
      <c r="I9" s="499"/>
      <c r="J9" s="499"/>
      <c r="K9" s="499"/>
      <c r="L9" s="499"/>
      <c r="M9" s="499"/>
      <c r="N9" s="499"/>
      <c r="O9" s="499"/>
      <c r="P9" s="499"/>
      <c r="Q9" s="499"/>
      <c r="R9" s="499"/>
      <c r="S9" s="499"/>
      <c r="T9" s="499"/>
      <c r="U9" s="499"/>
      <c r="V9" s="499"/>
      <c r="W9" s="499"/>
      <c r="X9" s="191"/>
    </row>
    <row r="10" spans="1:62" s="192" customFormat="1" ht="25.5" customHeight="1">
      <c r="L10" s="193"/>
      <c r="O10" s="194"/>
      <c r="Y10" s="195"/>
    </row>
    <row r="11" spans="1:62" s="192" customFormat="1" ht="30" customHeight="1">
      <c r="A11" s="500"/>
      <c r="B11" s="500"/>
      <c r="L11" s="193"/>
      <c r="O11" s="194"/>
      <c r="Y11" s="195"/>
    </row>
    <row r="12" spans="1:62" s="199" customFormat="1" ht="38.25" customHeight="1">
      <c r="A12" s="501" t="s">
        <v>1541</v>
      </c>
      <c r="B12" s="502"/>
      <c r="C12" s="502"/>
      <c r="D12" s="502"/>
      <c r="E12" s="502"/>
      <c r="F12" s="502"/>
      <c r="G12" s="502"/>
      <c r="H12" s="502"/>
      <c r="I12" s="502"/>
      <c r="J12" s="502"/>
      <c r="K12" s="502"/>
      <c r="L12" s="503"/>
      <c r="M12" s="196"/>
      <c r="N12" s="505" t="s">
        <v>970</v>
      </c>
      <c r="O12" s="501" t="s">
        <v>1542</v>
      </c>
      <c r="P12" s="502"/>
      <c r="Q12" s="502"/>
      <c r="R12" s="502"/>
      <c r="S12" s="502"/>
      <c r="T12" s="502"/>
      <c r="U12" s="502"/>
      <c r="V12" s="502"/>
      <c r="W12" s="503"/>
      <c r="X12" s="197"/>
      <c r="Y12" s="197"/>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row>
    <row r="13" spans="1:62" s="199" customFormat="1" ht="75.75" customHeight="1">
      <c r="A13" s="513" t="s">
        <v>1543</v>
      </c>
      <c r="B13" s="513" t="s">
        <v>1544</v>
      </c>
      <c r="C13" s="515" t="s">
        <v>1545</v>
      </c>
      <c r="D13" s="516"/>
      <c r="E13" s="501">
        <v>2021</v>
      </c>
      <c r="F13" s="503"/>
      <c r="G13" s="501">
        <v>2022</v>
      </c>
      <c r="H13" s="503" t="s">
        <v>1546</v>
      </c>
      <c r="I13" s="501">
        <v>2023</v>
      </c>
      <c r="J13" s="503" t="s">
        <v>1546</v>
      </c>
      <c r="K13" s="501">
        <v>2024</v>
      </c>
      <c r="L13" s="503" t="s">
        <v>1546</v>
      </c>
      <c r="M13" s="196"/>
      <c r="N13" s="505"/>
      <c r="O13" s="511" t="s">
        <v>1543</v>
      </c>
      <c r="P13" s="507" t="s">
        <v>313</v>
      </c>
      <c r="Q13" s="501">
        <v>2021</v>
      </c>
      <c r="R13" s="503"/>
      <c r="S13" s="501">
        <v>2022</v>
      </c>
      <c r="T13" s="503" t="s">
        <v>1546</v>
      </c>
      <c r="U13" s="501">
        <v>2023</v>
      </c>
      <c r="V13" s="503" t="s">
        <v>1546</v>
      </c>
      <c r="W13" s="501">
        <v>2024</v>
      </c>
      <c r="X13" s="503" t="s">
        <v>1546</v>
      </c>
      <c r="Y13" s="197"/>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row>
    <row r="14" spans="1:62" s="199" customFormat="1" ht="43.5" customHeight="1">
      <c r="A14" s="514"/>
      <c r="B14" s="514"/>
      <c r="C14" s="200" t="s">
        <v>1547</v>
      </c>
      <c r="D14" s="200" t="s">
        <v>1548</v>
      </c>
      <c r="E14" s="504" t="s">
        <v>1549</v>
      </c>
      <c r="F14" s="505"/>
      <c r="G14" s="505"/>
      <c r="H14" s="505"/>
      <c r="I14" s="505"/>
      <c r="J14" s="505"/>
      <c r="K14" s="505"/>
      <c r="L14" s="506"/>
      <c r="M14" s="196"/>
      <c r="N14" s="505"/>
      <c r="O14" s="512"/>
      <c r="P14" s="508"/>
      <c r="Q14" s="504" t="s">
        <v>1549</v>
      </c>
      <c r="R14" s="505"/>
      <c r="S14" s="505"/>
      <c r="T14" s="505"/>
      <c r="U14" s="505"/>
      <c r="V14" s="505"/>
      <c r="W14" s="505"/>
      <c r="X14" s="506"/>
      <c r="Y14" s="197"/>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row>
    <row r="15" spans="1:62" s="199" customFormat="1" ht="62.25" customHeight="1">
      <c r="A15" s="201"/>
      <c r="B15" s="201"/>
      <c r="C15" s="201"/>
      <c r="D15" s="201"/>
      <c r="E15" s="197" t="s">
        <v>1550</v>
      </c>
      <c r="F15" s="197" t="s">
        <v>1546</v>
      </c>
      <c r="G15" s="197" t="s">
        <v>1550</v>
      </c>
      <c r="H15" s="197" t="s">
        <v>1546</v>
      </c>
      <c r="I15" s="197" t="s">
        <v>1550</v>
      </c>
      <c r="J15" s="197" t="s">
        <v>1546</v>
      </c>
      <c r="K15" s="197" t="s">
        <v>1550</v>
      </c>
      <c r="L15" s="202" t="s">
        <v>1546</v>
      </c>
      <c r="M15" s="196"/>
      <c r="N15" s="505"/>
      <c r="O15" s="203"/>
      <c r="P15" s="201"/>
      <c r="Q15" s="197" t="s">
        <v>1550</v>
      </c>
      <c r="R15" s="197" t="s">
        <v>1546</v>
      </c>
      <c r="S15" s="197" t="s">
        <v>1550</v>
      </c>
      <c r="T15" s="197" t="s">
        <v>1546</v>
      </c>
      <c r="U15" s="197" t="s">
        <v>1550</v>
      </c>
      <c r="V15" s="197" t="s">
        <v>1546</v>
      </c>
      <c r="W15" s="197" t="s">
        <v>1550</v>
      </c>
      <c r="X15" s="197" t="s">
        <v>1546</v>
      </c>
      <c r="Y15" s="197" t="s">
        <v>158</v>
      </c>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row>
    <row r="16" spans="1:62" s="207" customFormat="1" ht="78.75" customHeight="1">
      <c r="A16" s="509" t="s">
        <v>1551</v>
      </c>
      <c r="B16" s="509" t="s">
        <v>1552</v>
      </c>
      <c r="C16" s="509">
        <v>2019</v>
      </c>
      <c r="D16" s="510">
        <v>0.15</v>
      </c>
      <c r="E16" s="510">
        <v>0.61970000000000003</v>
      </c>
      <c r="F16" s="510"/>
      <c r="G16" s="510">
        <v>0.64329999999999998</v>
      </c>
      <c r="H16" s="510"/>
      <c r="I16" s="510">
        <v>0.6583</v>
      </c>
      <c r="J16" s="510"/>
      <c r="K16" s="510">
        <v>0.67549999999999999</v>
      </c>
      <c r="L16" s="510"/>
      <c r="M16" s="204"/>
      <c r="N16" s="204"/>
      <c r="O16" s="509" t="s">
        <v>1553</v>
      </c>
      <c r="P16" s="520" t="s">
        <v>1554</v>
      </c>
      <c r="Q16" s="517">
        <v>32</v>
      </c>
      <c r="R16" s="517"/>
      <c r="S16" s="517">
        <v>0</v>
      </c>
      <c r="T16" s="517"/>
      <c r="U16" s="517">
        <v>0</v>
      </c>
      <c r="V16" s="517"/>
      <c r="W16" s="517">
        <v>0</v>
      </c>
      <c r="X16" s="517"/>
      <c r="Y16" s="518" t="s">
        <v>1555</v>
      </c>
      <c r="Z16" s="205"/>
      <c r="AA16" s="205"/>
      <c r="AB16" s="205"/>
      <c r="AC16" s="205"/>
      <c r="AD16" s="205"/>
      <c r="AE16" s="205"/>
      <c r="AF16" s="205"/>
      <c r="AG16" s="205"/>
      <c r="AH16" s="205"/>
      <c r="AI16" s="205"/>
      <c r="AJ16" s="205"/>
      <c r="AK16" s="206"/>
    </row>
    <row r="17" spans="1:37" s="207" customFormat="1" ht="72.75" customHeight="1">
      <c r="A17" s="509"/>
      <c r="B17" s="509"/>
      <c r="C17" s="509"/>
      <c r="D17" s="510"/>
      <c r="E17" s="510"/>
      <c r="F17" s="510"/>
      <c r="G17" s="510"/>
      <c r="H17" s="510"/>
      <c r="I17" s="510"/>
      <c r="J17" s="510"/>
      <c r="K17" s="510"/>
      <c r="L17" s="510"/>
      <c r="M17" s="204"/>
      <c r="N17" s="204"/>
      <c r="O17" s="509"/>
      <c r="P17" s="520"/>
      <c r="Q17" s="517"/>
      <c r="R17" s="517"/>
      <c r="S17" s="517"/>
      <c r="T17" s="517"/>
      <c r="U17" s="517"/>
      <c r="V17" s="517"/>
      <c r="W17" s="517"/>
      <c r="X17" s="517"/>
      <c r="Y17" s="519"/>
      <c r="AK17" s="208"/>
    </row>
    <row r="18" spans="1:37" s="207" customFormat="1" ht="103.5" customHeight="1">
      <c r="A18" s="509"/>
      <c r="B18" s="509"/>
      <c r="C18" s="509"/>
      <c r="D18" s="510"/>
      <c r="E18" s="510"/>
      <c r="F18" s="510"/>
      <c r="G18" s="510"/>
      <c r="H18" s="510"/>
      <c r="I18" s="510"/>
      <c r="J18" s="510"/>
      <c r="K18" s="510"/>
      <c r="L18" s="510"/>
      <c r="M18" s="204"/>
      <c r="N18" s="204"/>
      <c r="O18" s="509" t="s">
        <v>1556</v>
      </c>
      <c r="P18" s="520" t="s">
        <v>1557</v>
      </c>
      <c r="Q18" s="517">
        <v>0</v>
      </c>
      <c r="R18" s="517"/>
      <c r="S18" s="517">
        <v>300000</v>
      </c>
      <c r="T18" s="517"/>
      <c r="U18" s="517">
        <v>900000</v>
      </c>
      <c r="V18" s="517"/>
      <c r="W18" s="517">
        <v>1400000</v>
      </c>
      <c r="X18" s="517"/>
      <c r="Y18" s="518" t="s">
        <v>1555</v>
      </c>
      <c r="AD18" s="207" t="s">
        <v>1558</v>
      </c>
      <c r="AK18" s="208"/>
    </row>
    <row r="19" spans="1:37" s="207" customFormat="1" ht="24.75" customHeight="1">
      <c r="A19" s="509"/>
      <c r="B19" s="509"/>
      <c r="C19" s="509"/>
      <c r="D19" s="510"/>
      <c r="E19" s="510"/>
      <c r="F19" s="510"/>
      <c r="G19" s="510"/>
      <c r="H19" s="510"/>
      <c r="I19" s="510"/>
      <c r="J19" s="510"/>
      <c r="K19" s="510"/>
      <c r="L19" s="510"/>
      <c r="M19" s="204"/>
      <c r="N19" s="204"/>
      <c r="O19" s="509"/>
      <c r="P19" s="520"/>
      <c r="Q19" s="517"/>
      <c r="R19" s="517"/>
      <c r="S19" s="517"/>
      <c r="T19" s="517"/>
      <c r="U19" s="517"/>
      <c r="V19" s="517"/>
      <c r="W19" s="517"/>
      <c r="X19" s="517"/>
      <c r="Y19" s="519"/>
      <c r="AK19" s="208"/>
    </row>
    <row r="20" spans="1:37" s="207" customFormat="1" ht="93.75">
      <c r="A20" s="209" t="s">
        <v>1559</v>
      </c>
      <c r="B20" s="209" t="s">
        <v>1560</v>
      </c>
      <c r="C20" s="209">
        <v>2019</v>
      </c>
      <c r="D20" s="210">
        <v>0.4</v>
      </c>
      <c r="E20" s="210">
        <v>0.5</v>
      </c>
      <c r="F20" s="210"/>
      <c r="G20" s="210">
        <v>0.6</v>
      </c>
      <c r="H20" s="210"/>
      <c r="I20" s="210">
        <v>0.7</v>
      </c>
      <c r="J20" s="210"/>
      <c r="K20" s="210">
        <v>0.8</v>
      </c>
      <c r="L20" s="210"/>
      <c r="M20" s="204"/>
      <c r="N20" s="204"/>
      <c r="O20" s="209" t="s">
        <v>1561</v>
      </c>
      <c r="P20" s="209" t="s">
        <v>1562</v>
      </c>
      <c r="Q20" s="211">
        <v>100</v>
      </c>
      <c r="R20" s="211"/>
      <c r="S20" s="211">
        <v>250</v>
      </c>
      <c r="T20" s="211"/>
      <c r="U20" s="211">
        <v>350</v>
      </c>
      <c r="V20" s="211"/>
      <c r="W20" s="211">
        <v>435</v>
      </c>
      <c r="X20" s="212"/>
      <c r="Y20" s="211" t="s">
        <v>1563</v>
      </c>
      <c r="AK20" s="208"/>
    </row>
    <row r="21" spans="1:37" s="86" customFormat="1" ht="66.75" customHeight="1">
      <c r="A21" s="213" t="s">
        <v>1564</v>
      </c>
      <c r="B21" s="213" t="s">
        <v>1565</v>
      </c>
      <c r="C21" s="213">
        <v>2019</v>
      </c>
      <c r="D21" s="214">
        <v>0.4</v>
      </c>
      <c r="E21" s="214">
        <v>0.7</v>
      </c>
      <c r="F21" s="214"/>
      <c r="G21" s="215">
        <v>1</v>
      </c>
      <c r="H21" s="215"/>
      <c r="I21" s="215">
        <v>1</v>
      </c>
      <c r="J21" s="215"/>
      <c r="K21" s="215">
        <v>1</v>
      </c>
      <c r="L21" s="215"/>
      <c r="M21" s="216"/>
      <c r="N21" s="216"/>
      <c r="O21" s="213" t="s">
        <v>1566</v>
      </c>
      <c r="P21" s="213" t="s">
        <v>1567</v>
      </c>
      <c r="Q21" s="213">
        <v>2</v>
      </c>
      <c r="R21" s="213"/>
      <c r="S21" s="213">
        <v>2</v>
      </c>
      <c r="T21" s="213"/>
      <c r="U21" s="213">
        <v>2</v>
      </c>
      <c r="V21" s="213"/>
      <c r="W21" s="213">
        <v>2</v>
      </c>
      <c r="X21" s="217"/>
      <c r="Y21" s="213" t="s">
        <v>1568</v>
      </c>
      <c r="AK21" s="218"/>
    </row>
    <row r="22" spans="1:37" s="186" customFormat="1" ht="138" customHeight="1">
      <c r="A22" s="209" t="s">
        <v>1569</v>
      </c>
      <c r="B22" s="209" t="s">
        <v>1570</v>
      </c>
      <c r="C22" s="209">
        <v>2019</v>
      </c>
      <c r="D22" s="219">
        <v>2E-3</v>
      </c>
      <c r="E22" s="210"/>
      <c r="F22" s="210"/>
      <c r="G22" s="220">
        <v>2.3700000000000001E-3</v>
      </c>
      <c r="H22" s="220"/>
      <c r="I22" s="221"/>
      <c r="J22" s="221"/>
      <c r="K22" s="221"/>
      <c r="L22" s="221"/>
      <c r="M22" s="222"/>
      <c r="N22" s="222"/>
      <c r="O22" s="209" t="s">
        <v>1571</v>
      </c>
      <c r="P22" s="209" t="s">
        <v>1572</v>
      </c>
      <c r="Q22" s="209">
        <v>0</v>
      </c>
      <c r="R22" s="209"/>
      <c r="S22" s="209">
        <v>2</v>
      </c>
      <c r="T22" s="209"/>
      <c r="U22" s="209">
        <v>0</v>
      </c>
      <c r="V22" s="209"/>
      <c r="W22" s="209">
        <v>2</v>
      </c>
      <c r="X22" s="223"/>
      <c r="Y22" s="224" t="s">
        <v>1555</v>
      </c>
      <c r="AK22" s="225"/>
    </row>
    <row r="23" spans="1:37" s="186" customFormat="1" ht="56.25">
      <c r="A23" s="209" t="s">
        <v>1573</v>
      </c>
      <c r="B23" s="213" t="s">
        <v>1574</v>
      </c>
      <c r="C23" s="213">
        <v>2019</v>
      </c>
      <c r="D23" s="215">
        <v>0.15</v>
      </c>
      <c r="E23" s="215">
        <v>0.24</v>
      </c>
      <c r="F23" s="215"/>
      <c r="G23" s="215">
        <v>0.55000000000000004</v>
      </c>
      <c r="H23" s="215"/>
      <c r="I23" s="215">
        <v>0.85</v>
      </c>
      <c r="J23" s="215"/>
      <c r="K23" s="215">
        <v>1</v>
      </c>
      <c r="L23" s="215"/>
      <c r="M23" s="216"/>
      <c r="N23" s="216"/>
      <c r="O23" s="209" t="s">
        <v>1575</v>
      </c>
      <c r="P23" s="209" t="s">
        <v>1576</v>
      </c>
      <c r="Q23" s="209">
        <v>16000</v>
      </c>
      <c r="R23" s="209"/>
      <c r="S23" s="209">
        <v>35000</v>
      </c>
      <c r="T23" s="209"/>
      <c r="U23" s="209">
        <v>55000</v>
      </c>
      <c r="V23" s="209"/>
      <c r="W23" s="209">
        <v>65000</v>
      </c>
      <c r="X23" s="223"/>
      <c r="Y23" s="224" t="s">
        <v>1306</v>
      </c>
      <c r="AK23" s="225"/>
    </row>
    <row r="24" spans="1:37" s="186" customFormat="1" ht="75">
      <c r="A24" s="209" t="s">
        <v>1577</v>
      </c>
      <c r="B24" s="209" t="s">
        <v>1578</v>
      </c>
      <c r="C24" s="209">
        <v>2019</v>
      </c>
      <c r="D24" s="209">
        <v>0</v>
      </c>
      <c r="E24" s="209">
        <v>0</v>
      </c>
      <c r="F24" s="209"/>
      <c r="G24" s="211">
        <v>0</v>
      </c>
      <c r="H24" s="211"/>
      <c r="I24" s="221">
        <v>0.35</v>
      </c>
      <c r="J24" s="221"/>
      <c r="K24" s="221">
        <v>0.5</v>
      </c>
      <c r="L24" s="221"/>
      <c r="M24" s="222"/>
      <c r="N24" s="222"/>
      <c r="O24" s="209" t="s">
        <v>1579</v>
      </c>
      <c r="P24" s="209" t="s">
        <v>1580</v>
      </c>
      <c r="Q24" s="209">
        <v>0</v>
      </c>
      <c r="R24" s="209"/>
      <c r="S24" s="209">
        <v>14</v>
      </c>
      <c r="T24" s="209"/>
      <c r="U24" s="209">
        <v>28</v>
      </c>
      <c r="V24" s="209"/>
      <c r="W24" s="209">
        <v>48</v>
      </c>
      <c r="X24" s="223"/>
      <c r="Y24" s="209" t="s">
        <v>1555</v>
      </c>
      <c r="AK24" s="225"/>
    </row>
    <row r="25" spans="1:37" s="186" customFormat="1" ht="56.25">
      <c r="A25" s="209" t="s">
        <v>1581</v>
      </c>
      <c r="B25" s="209" t="s">
        <v>1582</v>
      </c>
      <c r="C25" s="209">
        <v>2020</v>
      </c>
      <c r="D25" s="209">
        <v>1</v>
      </c>
      <c r="E25" s="209">
        <v>1</v>
      </c>
      <c r="F25" s="209"/>
      <c r="G25" s="211">
        <v>1</v>
      </c>
      <c r="H25" s="211"/>
      <c r="I25" s="221">
        <v>1</v>
      </c>
      <c r="J25" s="221"/>
      <c r="K25" s="221">
        <v>1</v>
      </c>
      <c r="L25" s="221"/>
      <c r="M25" s="222"/>
      <c r="N25" s="222"/>
      <c r="O25" s="209" t="s">
        <v>1583</v>
      </c>
      <c r="P25" s="209" t="s">
        <v>1584</v>
      </c>
      <c r="Q25" s="209">
        <v>12</v>
      </c>
      <c r="R25" s="209"/>
      <c r="S25" s="209">
        <v>12</v>
      </c>
      <c r="T25" s="209"/>
      <c r="U25" s="209">
        <v>12</v>
      </c>
      <c r="V25" s="209"/>
      <c r="W25" s="209">
        <v>12</v>
      </c>
      <c r="X25" s="223"/>
      <c r="Y25" s="209" t="s">
        <v>1585</v>
      </c>
      <c r="AK25" s="225"/>
    </row>
    <row r="26" spans="1:37" s="186" customFormat="1" ht="116.25" customHeight="1">
      <c r="A26" s="209" t="s">
        <v>1586</v>
      </c>
      <c r="B26" s="209" t="s">
        <v>1587</v>
      </c>
      <c r="C26" s="209">
        <v>2019</v>
      </c>
      <c r="D26" s="210">
        <v>0.8</v>
      </c>
      <c r="E26" s="210">
        <v>0.8</v>
      </c>
      <c r="F26" s="210"/>
      <c r="G26" s="210">
        <v>0.9</v>
      </c>
      <c r="H26" s="210"/>
      <c r="I26" s="210">
        <v>0.93</v>
      </c>
      <c r="J26" s="210"/>
      <c r="K26" s="210">
        <v>0.95</v>
      </c>
      <c r="L26" s="210"/>
      <c r="M26" s="204"/>
      <c r="N26" s="204"/>
      <c r="O26" s="209" t="s">
        <v>1588</v>
      </c>
      <c r="P26" s="209" t="s">
        <v>1589</v>
      </c>
      <c r="Q26" s="209">
        <v>230</v>
      </c>
      <c r="R26" s="209"/>
      <c r="S26" s="209">
        <v>244</v>
      </c>
      <c r="T26" s="209"/>
      <c r="U26" s="209">
        <v>256</v>
      </c>
      <c r="V26" s="209"/>
      <c r="W26" s="209">
        <v>270</v>
      </c>
      <c r="X26" s="226"/>
      <c r="Y26" s="209" t="s">
        <v>1563</v>
      </c>
      <c r="AK26" s="225"/>
    </row>
    <row r="27" spans="1:37" s="186" customFormat="1" ht="131.25" customHeight="1">
      <c r="A27" s="209" t="s">
        <v>1586</v>
      </c>
      <c r="B27" s="209" t="s">
        <v>1587</v>
      </c>
      <c r="C27" s="209">
        <v>2019</v>
      </c>
      <c r="D27" s="210">
        <v>0.8</v>
      </c>
      <c r="E27" s="210">
        <v>0.8</v>
      </c>
      <c r="F27" s="210"/>
      <c r="G27" s="210">
        <v>0.9</v>
      </c>
      <c r="H27" s="210"/>
      <c r="I27" s="210">
        <v>0.93</v>
      </c>
      <c r="J27" s="210"/>
      <c r="K27" s="210">
        <v>0.95</v>
      </c>
      <c r="L27" s="210"/>
      <c r="M27" s="204"/>
      <c r="N27" s="204"/>
      <c r="O27" s="213" t="s">
        <v>1590</v>
      </c>
      <c r="P27" s="209" t="s">
        <v>1591</v>
      </c>
      <c r="Q27" s="209">
        <v>100</v>
      </c>
      <c r="R27" s="209"/>
      <c r="S27" s="209">
        <v>100</v>
      </c>
      <c r="T27" s="209"/>
      <c r="U27" s="209">
        <v>100</v>
      </c>
      <c r="V27" s="209"/>
      <c r="W27" s="209">
        <v>100</v>
      </c>
      <c r="X27" s="226"/>
      <c r="Y27" s="209" t="s">
        <v>1592</v>
      </c>
      <c r="AK27" s="225"/>
    </row>
    <row r="28" spans="1:37" s="186" customFormat="1" ht="15" customHeight="1">
      <c r="A28" s="509" t="s">
        <v>1593</v>
      </c>
      <c r="B28" s="509" t="s">
        <v>1594</v>
      </c>
      <c r="C28" s="509">
        <v>2019</v>
      </c>
      <c r="D28" s="509">
        <v>35</v>
      </c>
      <c r="E28" s="509">
        <v>80</v>
      </c>
      <c r="F28" s="510"/>
      <c r="G28" s="509">
        <v>110</v>
      </c>
      <c r="H28" s="510"/>
      <c r="I28" s="509">
        <v>170</v>
      </c>
      <c r="J28" s="510"/>
      <c r="K28" s="509">
        <v>209</v>
      </c>
      <c r="L28" s="510"/>
      <c r="M28" s="204"/>
      <c r="N28" s="204"/>
      <c r="O28" s="509" t="s">
        <v>1595</v>
      </c>
      <c r="P28" s="509" t="s">
        <v>1596</v>
      </c>
      <c r="Q28" s="509">
        <v>1</v>
      </c>
      <c r="R28" s="510"/>
      <c r="S28" s="509"/>
      <c r="T28" s="509"/>
      <c r="U28" s="509"/>
      <c r="V28" s="509"/>
      <c r="W28" s="509"/>
      <c r="X28" s="526"/>
      <c r="Y28" s="521" t="s">
        <v>1592</v>
      </c>
      <c r="AK28" s="225"/>
    </row>
    <row r="29" spans="1:37" s="186" customFormat="1" ht="75" customHeight="1">
      <c r="A29" s="509"/>
      <c r="B29" s="509"/>
      <c r="C29" s="509"/>
      <c r="D29" s="509"/>
      <c r="E29" s="509"/>
      <c r="F29" s="510"/>
      <c r="G29" s="509"/>
      <c r="H29" s="510"/>
      <c r="I29" s="509"/>
      <c r="J29" s="510"/>
      <c r="K29" s="509"/>
      <c r="L29" s="510"/>
      <c r="M29" s="204"/>
      <c r="N29" s="204"/>
      <c r="O29" s="509"/>
      <c r="P29" s="509"/>
      <c r="Q29" s="509"/>
      <c r="R29" s="510"/>
      <c r="S29" s="509" t="s">
        <v>1597</v>
      </c>
      <c r="T29" s="509"/>
      <c r="U29" s="509"/>
      <c r="V29" s="509"/>
      <c r="W29" s="509"/>
      <c r="X29" s="526"/>
      <c r="Y29" s="522"/>
      <c r="AK29" s="225"/>
    </row>
    <row r="30" spans="1:37" s="186" customFormat="1" ht="56.25">
      <c r="A30" s="209" t="s">
        <v>1598</v>
      </c>
      <c r="B30" s="209" t="s">
        <v>1599</v>
      </c>
      <c r="C30" s="209">
        <v>2020</v>
      </c>
      <c r="D30" s="210">
        <v>0</v>
      </c>
      <c r="E30" s="210">
        <v>0.1</v>
      </c>
      <c r="F30" s="210"/>
      <c r="G30" s="210">
        <v>0.25</v>
      </c>
      <c r="H30" s="210"/>
      <c r="I30" s="210">
        <v>0.7</v>
      </c>
      <c r="J30" s="210"/>
      <c r="K30" s="210">
        <v>1</v>
      </c>
      <c r="L30" s="210"/>
      <c r="M30" s="204"/>
      <c r="N30" s="204"/>
      <c r="O30" s="209" t="s">
        <v>1600</v>
      </c>
      <c r="P30" s="209" t="s">
        <v>1601</v>
      </c>
      <c r="Q30" s="209">
        <v>0</v>
      </c>
      <c r="R30" s="209"/>
      <c r="S30" s="209">
        <v>1</v>
      </c>
      <c r="T30" s="209"/>
      <c r="U30" s="209">
        <v>1</v>
      </c>
      <c r="V30" s="209"/>
      <c r="W30" s="209">
        <v>1</v>
      </c>
      <c r="X30" s="226"/>
      <c r="Y30" s="209" t="s">
        <v>62</v>
      </c>
      <c r="AK30" s="225"/>
    </row>
    <row r="31" spans="1:37" s="186" customFormat="1" ht="48.6" customHeight="1">
      <c r="A31" s="530" t="s">
        <v>1602</v>
      </c>
      <c r="B31" s="509" t="s">
        <v>1603</v>
      </c>
      <c r="C31" s="509">
        <v>2020</v>
      </c>
      <c r="D31" s="531">
        <v>0.88229999999999997</v>
      </c>
      <c r="E31" s="527">
        <v>0.88229999999999997</v>
      </c>
      <c r="F31" s="527"/>
      <c r="G31" s="510">
        <v>0.9</v>
      </c>
      <c r="H31" s="510"/>
      <c r="I31" s="510">
        <v>0.95</v>
      </c>
      <c r="J31" s="510"/>
      <c r="K31" s="510">
        <v>1</v>
      </c>
      <c r="L31" s="510"/>
      <c r="M31" s="204"/>
      <c r="N31" s="204"/>
      <c r="O31" s="253" t="s">
        <v>1604</v>
      </c>
      <c r="P31" s="509" t="s">
        <v>1605</v>
      </c>
      <c r="Q31" s="523">
        <v>220</v>
      </c>
      <c r="R31" s="523"/>
      <c r="S31" s="523">
        <v>350</v>
      </c>
      <c r="T31" s="523"/>
      <c r="U31" s="523">
        <v>500</v>
      </c>
      <c r="V31" s="523"/>
      <c r="W31" s="523">
        <v>800</v>
      </c>
      <c r="X31" s="523"/>
      <c r="Y31" s="524" t="s">
        <v>69</v>
      </c>
      <c r="AK31" s="225"/>
    </row>
    <row r="32" spans="1:37" s="186" customFormat="1" ht="84" customHeight="1">
      <c r="A32" s="530"/>
      <c r="B32" s="509"/>
      <c r="C32" s="509"/>
      <c r="D32" s="531"/>
      <c r="E32" s="527"/>
      <c r="F32" s="527"/>
      <c r="G32" s="510"/>
      <c r="H32" s="510"/>
      <c r="I32" s="510"/>
      <c r="J32" s="510"/>
      <c r="K32" s="510"/>
      <c r="L32" s="510"/>
      <c r="M32" s="204"/>
      <c r="N32" s="204"/>
      <c r="O32" s="254"/>
      <c r="P32" s="509"/>
      <c r="Q32" s="523"/>
      <c r="R32" s="523"/>
      <c r="S32" s="523"/>
      <c r="T32" s="523"/>
      <c r="U32" s="523"/>
      <c r="V32" s="523"/>
      <c r="W32" s="523"/>
      <c r="X32" s="523"/>
      <c r="Y32" s="525"/>
      <c r="AK32" s="225"/>
    </row>
    <row r="33" spans="1:37" s="186" customFormat="1" ht="73.5">
      <c r="A33" s="209" t="s">
        <v>1606</v>
      </c>
      <c r="B33" s="213" t="s">
        <v>1607</v>
      </c>
      <c r="C33" s="209">
        <v>2019</v>
      </c>
      <c r="D33" s="210">
        <v>0</v>
      </c>
      <c r="E33" s="221">
        <v>0.1</v>
      </c>
      <c r="F33" s="221"/>
      <c r="G33" s="221">
        <v>0.3</v>
      </c>
      <c r="H33" s="221"/>
      <c r="I33" s="221">
        <v>0.5</v>
      </c>
      <c r="J33" s="221"/>
      <c r="K33" s="221">
        <v>0.8</v>
      </c>
      <c r="L33" s="221"/>
      <c r="M33" s="222"/>
      <c r="N33" s="222"/>
      <c r="O33" s="209" t="s">
        <v>1608</v>
      </c>
      <c r="P33" s="209" t="s">
        <v>1609</v>
      </c>
      <c r="Q33" s="221">
        <v>0.1</v>
      </c>
      <c r="R33" s="221"/>
      <c r="S33" s="221">
        <v>0.35</v>
      </c>
      <c r="T33" s="221"/>
      <c r="U33" s="221">
        <v>0.6</v>
      </c>
      <c r="V33" s="221"/>
      <c r="W33" s="221">
        <v>0.85</v>
      </c>
      <c r="X33" s="227"/>
      <c r="Y33" s="221" t="s">
        <v>1585</v>
      </c>
      <c r="AK33" s="225"/>
    </row>
    <row r="34" spans="1:37" s="186" customFormat="1" ht="199.5">
      <c r="A34" s="209" t="s">
        <v>1610</v>
      </c>
      <c r="B34" s="209" t="s">
        <v>1611</v>
      </c>
      <c r="C34" s="209">
        <v>2019</v>
      </c>
      <c r="D34" s="221">
        <v>0.25</v>
      </c>
      <c r="E34" s="221">
        <v>0.3</v>
      </c>
      <c r="F34" s="221"/>
      <c r="G34" s="221">
        <v>0.5</v>
      </c>
      <c r="H34" s="221"/>
      <c r="I34" s="221">
        <v>0.7</v>
      </c>
      <c r="J34" s="221"/>
      <c r="K34" s="221">
        <v>0.85</v>
      </c>
      <c r="L34" s="221"/>
      <c r="M34" s="222"/>
      <c r="N34" s="222"/>
      <c r="O34" s="255" t="s">
        <v>1612</v>
      </c>
      <c r="P34" s="255" t="s">
        <v>1613</v>
      </c>
      <c r="Q34" s="256">
        <v>250</v>
      </c>
      <c r="R34" s="256"/>
      <c r="S34" s="256">
        <v>375</v>
      </c>
      <c r="T34" s="256"/>
      <c r="U34" s="256">
        <v>550</v>
      </c>
      <c r="V34" s="256"/>
      <c r="W34" s="256">
        <v>700</v>
      </c>
      <c r="X34" s="257"/>
      <c r="Y34" s="256" t="s">
        <v>69</v>
      </c>
      <c r="AK34" s="225"/>
    </row>
    <row r="35" spans="1:37" s="186" customFormat="1" ht="127.5">
      <c r="A35" s="213" t="s">
        <v>1614</v>
      </c>
      <c r="B35" s="213" t="s">
        <v>1615</v>
      </c>
      <c r="C35" s="213">
        <v>2019</v>
      </c>
      <c r="D35" s="215">
        <v>0.05</v>
      </c>
      <c r="E35" s="221">
        <v>0.2</v>
      </c>
      <c r="F35" s="221"/>
      <c r="G35" s="221">
        <v>0.4</v>
      </c>
      <c r="H35" s="221"/>
      <c r="I35" s="221">
        <v>0.6</v>
      </c>
      <c r="J35" s="221"/>
      <c r="K35" s="221">
        <v>1</v>
      </c>
      <c r="L35" s="221"/>
      <c r="M35" s="222"/>
      <c r="N35" s="222"/>
      <c r="O35" s="213" t="s">
        <v>1616</v>
      </c>
      <c r="P35" s="209" t="s">
        <v>196</v>
      </c>
      <c r="Q35" s="221">
        <v>0.2</v>
      </c>
      <c r="R35" s="221"/>
      <c r="S35" s="221">
        <v>0.35</v>
      </c>
      <c r="T35" s="221"/>
      <c r="U35" s="221">
        <v>0.56999999999999995</v>
      </c>
      <c r="V35" s="221"/>
      <c r="W35" s="221">
        <v>0.85</v>
      </c>
      <c r="X35" s="228"/>
      <c r="Y35" s="229" t="s">
        <v>69</v>
      </c>
      <c r="AK35" s="225"/>
    </row>
    <row r="36" spans="1:37" s="246" customFormat="1" ht="162.75">
      <c r="A36" s="213" t="s">
        <v>1617</v>
      </c>
      <c r="B36" s="213" t="s">
        <v>1618</v>
      </c>
      <c r="C36" s="213">
        <v>2019</v>
      </c>
      <c r="D36" s="221">
        <v>0</v>
      </c>
      <c r="E36" s="221">
        <v>0.15</v>
      </c>
      <c r="F36" s="221"/>
      <c r="G36" s="221">
        <v>0.3</v>
      </c>
      <c r="H36" s="221"/>
      <c r="I36" s="221">
        <v>0.65</v>
      </c>
      <c r="J36" s="221"/>
      <c r="K36" s="221">
        <v>1</v>
      </c>
      <c r="L36" s="221"/>
      <c r="M36" s="222"/>
      <c r="N36" s="222"/>
      <c r="O36" s="213" t="s">
        <v>1619</v>
      </c>
      <c r="P36" s="209" t="s">
        <v>1620</v>
      </c>
      <c r="Q36" s="213">
        <v>2</v>
      </c>
      <c r="R36" s="213"/>
      <c r="S36" s="213">
        <v>2</v>
      </c>
      <c r="T36" s="213"/>
      <c r="U36" s="213">
        <v>2</v>
      </c>
      <c r="V36" s="213"/>
      <c r="W36" s="213">
        <v>2</v>
      </c>
      <c r="X36" s="244"/>
      <c r="Y36" s="245" t="s">
        <v>1585</v>
      </c>
      <c r="AK36" s="247"/>
    </row>
    <row r="37" spans="1:37" s="186" customFormat="1" ht="90">
      <c r="A37" s="209" t="s">
        <v>1621</v>
      </c>
      <c r="B37" s="209" t="s">
        <v>1622</v>
      </c>
      <c r="C37" s="209">
        <v>2020</v>
      </c>
      <c r="D37" s="210">
        <v>0</v>
      </c>
      <c r="E37" s="221">
        <v>0.1</v>
      </c>
      <c r="F37" s="221"/>
      <c r="G37" s="210">
        <v>0.25</v>
      </c>
      <c r="H37" s="210"/>
      <c r="I37" s="210">
        <v>0.35</v>
      </c>
      <c r="J37" s="210"/>
      <c r="K37" s="210">
        <v>0.3</v>
      </c>
      <c r="L37" s="210"/>
      <c r="M37" s="204"/>
      <c r="N37" s="204"/>
      <c r="O37" s="209" t="s">
        <v>1623</v>
      </c>
      <c r="P37" s="230" t="s">
        <v>1624</v>
      </c>
      <c r="Q37" s="209">
        <v>12</v>
      </c>
      <c r="R37" s="209"/>
      <c r="S37" s="209">
        <v>12</v>
      </c>
      <c r="T37" s="209"/>
      <c r="U37" s="209">
        <v>12</v>
      </c>
      <c r="V37" s="209"/>
      <c r="W37" s="209">
        <v>12</v>
      </c>
      <c r="X37" s="231"/>
      <c r="Y37" s="209" t="s">
        <v>1625</v>
      </c>
      <c r="AK37" s="225"/>
    </row>
    <row r="38" spans="1:37" s="186" customFormat="1" ht="109.5">
      <c r="A38" s="209" t="s">
        <v>1626</v>
      </c>
      <c r="B38" s="209" t="s">
        <v>1627</v>
      </c>
      <c r="C38" s="209">
        <v>2020</v>
      </c>
      <c r="D38" s="210">
        <v>0</v>
      </c>
      <c r="E38" s="221">
        <v>0.1</v>
      </c>
      <c r="F38" s="221"/>
      <c r="G38" s="210">
        <v>0.25</v>
      </c>
      <c r="H38" s="210"/>
      <c r="I38" s="210">
        <v>0.35</v>
      </c>
      <c r="J38" s="210"/>
      <c r="K38" s="210">
        <v>0.3</v>
      </c>
      <c r="L38" s="210"/>
      <c r="M38" s="204"/>
      <c r="N38" s="204"/>
      <c r="O38" s="209" t="s">
        <v>1628</v>
      </c>
      <c r="P38" s="230" t="s">
        <v>1629</v>
      </c>
      <c r="Q38" s="209">
        <v>12</v>
      </c>
      <c r="R38" s="209"/>
      <c r="S38" s="209">
        <v>12</v>
      </c>
      <c r="T38" s="209"/>
      <c r="U38" s="209">
        <v>12</v>
      </c>
      <c r="V38" s="209"/>
      <c r="W38" s="209">
        <v>12</v>
      </c>
      <c r="X38" s="231"/>
      <c r="Y38" s="209" t="s">
        <v>1625</v>
      </c>
      <c r="AK38" s="225"/>
    </row>
    <row r="39" spans="1:37" s="186" customFormat="1" ht="15" customHeight="1">
      <c r="A39" s="528" t="s">
        <v>1630</v>
      </c>
      <c r="B39" s="509" t="s">
        <v>1631</v>
      </c>
      <c r="C39" s="509">
        <v>2020</v>
      </c>
      <c r="D39" s="510">
        <v>0</v>
      </c>
      <c r="E39" s="529">
        <v>0</v>
      </c>
      <c r="F39" s="529"/>
      <c r="G39" s="529">
        <v>0.2</v>
      </c>
      <c r="H39" s="529"/>
      <c r="I39" s="529">
        <v>0.4</v>
      </c>
      <c r="J39" s="529"/>
      <c r="K39" s="529">
        <v>0.4</v>
      </c>
      <c r="L39" s="529"/>
      <c r="M39" s="222"/>
      <c r="N39" s="222"/>
      <c r="O39" s="509" t="s">
        <v>1632</v>
      </c>
      <c r="P39" s="509" t="s">
        <v>1633</v>
      </c>
      <c r="Q39" s="523">
        <v>6</v>
      </c>
      <c r="R39" s="523"/>
      <c r="S39" s="523">
        <v>8</v>
      </c>
      <c r="T39" s="523"/>
      <c r="U39" s="523">
        <v>10</v>
      </c>
      <c r="V39" s="523"/>
      <c r="W39" s="523">
        <v>12</v>
      </c>
      <c r="X39" s="523"/>
      <c r="Y39" s="524" t="s">
        <v>1634</v>
      </c>
      <c r="AK39" s="225"/>
    </row>
    <row r="40" spans="1:37" s="186" customFormat="1" ht="30" customHeight="1">
      <c r="A40" s="509"/>
      <c r="B40" s="509"/>
      <c r="C40" s="509"/>
      <c r="D40" s="510"/>
      <c r="E40" s="529"/>
      <c r="F40" s="529"/>
      <c r="G40" s="529"/>
      <c r="H40" s="529"/>
      <c r="I40" s="529"/>
      <c r="J40" s="529"/>
      <c r="K40" s="529"/>
      <c r="L40" s="529"/>
      <c r="M40" s="222"/>
      <c r="N40" s="222"/>
      <c r="O40" s="509"/>
      <c r="P40" s="509"/>
      <c r="Q40" s="523"/>
      <c r="R40" s="523"/>
      <c r="S40" s="523"/>
      <c r="T40" s="523"/>
      <c r="U40" s="523"/>
      <c r="V40" s="523"/>
      <c r="W40" s="523"/>
      <c r="X40" s="523"/>
      <c r="Y40" s="525"/>
      <c r="AK40" s="225"/>
    </row>
    <row r="41" spans="1:37" s="186" customFormat="1" ht="75">
      <c r="A41" s="232" t="s">
        <v>1635</v>
      </c>
      <c r="B41" s="209" t="s">
        <v>1636</v>
      </c>
      <c r="C41" s="209">
        <v>2020</v>
      </c>
      <c r="D41" s="210">
        <v>0</v>
      </c>
      <c r="E41" s="221">
        <v>0.2</v>
      </c>
      <c r="F41" s="221"/>
      <c r="G41" s="210">
        <v>0.8</v>
      </c>
      <c r="H41" s="210"/>
      <c r="I41" s="210">
        <v>1</v>
      </c>
      <c r="J41" s="210"/>
      <c r="K41" s="210">
        <v>0.5</v>
      </c>
      <c r="L41" s="209"/>
      <c r="M41" s="233"/>
      <c r="N41" s="233"/>
      <c r="O41" s="209" t="s">
        <v>1637</v>
      </c>
      <c r="P41" s="209" t="s">
        <v>1638</v>
      </c>
      <c r="Q41" s="209">
        <v>0</v>
      </c>
      <c r="R41" s="209"/>
      <c r="S41" s="209">
        <v>52</v>
      </c>
      <c r="T41" s="209"/>
      <c r="U41" s="234">
        <v>78</v>
      </c>
      <c r="V41" s="234"/>
      <c r="W41" s="234">
        <v>120</v>
      </c>
      <c r="X41" s="235"/>
      <c r="Y41" s="234" t="s">
        <v>60</v>
      </c>
      <c r="AK41" s="225"/>
    </row>
    <row r="42" spans="1:37" s="186" customFormat="1" ht="56.25">
      <c r="A42" s="209" t="s">
        <v>1639</v>
      </c>
      <c r="B42" s="209" t="s">
        <v>1640</v>
      </c>
      <c r="C42" s="209">
        <v>2020</v>
      </c>
      <c r="D42" s="210">
        <v>0.3</v>
      </c>
      <c r="E42" s="221">
        <v>0.45</v>
      </c>
      <c r="F42" s="221"/>
      <c r="G42" s="210">
        <v>0.65</v>
      </c>
      <c r="H42" s="210"/>
      <c r="I42" s="210">
        <v>0.8</v>
      </c>
      <c r="J42" s="210"/>
      <c r="K42" s="210">
        <v>1</v>
      </c>
      <c r="L42" s="210"/>
      <c r="M42" s="204"/>
      <c r="N42" s="204"/>
      <c r="O42" s="209" t="s">
        <v>1641</v>
      </c>
      <c r="P42" s="209" t="s">
        <v>1642</v>
      </c>
      <c r="Q42" s="211">
        <v>0</v>
      </c>
      <c r="R42" s="211"/>
      <c r="S42" s="211">
        <v>10</v>
      </c>
      <c r="T42" s="211"/>
      <c r="U42" s="211">
        <v>20</v>
      </c>
      <c r="V42" s="211"/>
      <c r="W42" s="211">
        <v>30</v>
      </c>
      <c r="X42" s="236"/>
      <c r="Y42" s="211" t="s">
        <v>1643</v>
      </c>
      <c r="AK42" s="225"/>
    </row>
    <row r="43" spans="1:37" s="186" customFormat="1" ht="86.25" customHeight="1">
      <c r="A43" s="213" t="s">
        <v>1639</v>
      </c>
      <c r="B43" s="213" t="s">
        <v>1640</v>
      </c>
      <c r="C43" s="213">
        <v>2020</v>
      </c>
      <c r="D43" s="214">
        <v>0.3</v>
      </c>
      <c r="E43" s="215">
        <v>0.45</v>
      </c>
      <c r="F43" s="215"/>
      <c r="G43" s="214">
        <v>0.65</v>
      </c>
      <c r="H43" s="214"/>
      <c r="I43" s="214">
        <v>0.8</v>
      </c>
      <c r="J43" s="214"/>
      <c r="K43" s="214">
        <v>1</v>
      </c>
      <c r="L43" s="214"/>
      <c r="M43" s="237"/>
      <c r="N43" s="237"/>
      <c r="O43" s="209" t="s">
        <v>1644</v>
      </c>
      <c r="P43" s="209" t="s">
        <v>1645</v>
      </c>
      <c r="Q43" s="211">
        <v>0</v>
      </c>
      <c r="R43" s="211"/>
      <c r="S43" s="211" t="s">
        <v>1646</v>
      </c>
      <c r="T43" s="211"/>
      <c r="U43" s="211" t="s">
        <v>1646</v>
      </c>
      <c r="V43" s="211"/>
      <c r="W43" s="211" t="s">
        <v>1646</v>
      </c>
      <c r="X43" s="236"/>
      <c r="Y43" s="211" t="s">
        <v>1647</v>
      </c>
      <c r="AK43" s="225"/>
    </row>
    <row r="44" spans="1:37" s="186" customFormat="1" ht="69.75" customHeight="1">
      <c r="A44" s="509" t="s">
        <v>1648</v>
      </c>
      <c r="B44" s="520" t="s">
        <v>1649</v>
      </c>
      <c r="C44" s="520">
        <v>2020</v>
      </c>
      <c r="D44" s="536">
        <v>0</v>
      </c>
      <c r="E44" s="536">
        <v>0</v>
      </c>
      <c r="F44" s="536"/>
      <c r="G44" s="536">
        <v>0.2</v>
      </c>
      <c r="H44" s="536"/>
      <c r="I44" s="536">
        <v>0.35</v>
      </c>
      <c r="J44" s="536"/>
      <c r="K44" s="536">
        <v>0.45</v>
      </c>
      <c r="L44" s="536"/>
      <c r="M44" s="237"/>
      <c r="N44" s="237"/>
      <c r="O44" s="509" t="s">
        <v>1650</v>
      </c>
      <c r="P44" s="520" t="s">
        <v>1651</v>
      </c>
      <c r="Q44" s="532">
        <v>0</v>
      </c>
      <c r="R44" s="532"/>
      <c r="S44" s="532">
        <v>0</v>
      </c>
      <c r="T44" s="532"/>
      <c r="U44" s="532">
        <v>8</v>
      </c>
      <c r="V44" s="532"/>
      <c r="W44" s="532">
        <v>15</v>
      </c>
      <c r="X44" s="532"/>
      <c r="Y44" s="533" t="s">
        <v>1652</v>
      </c>
      <c r="AK44" s="225"/>
    </row>
    <row r="45" spans="1:37" s="186" customFormat="1" ht="15" customHeight="1">
      <c r="A45" s="509"/>
      <c r="B45" s="520"/>
      <c r="C45" s="520"/>
      <c r="D45" s="536"/>
      <c r="E45" s="536"/>
      <c r="F45" s="536"/>
      <c r="G45" s="536"/>
      <c r="H45" s="536"/>
      <c r="I45" s="536"/>
      <c r="J45" s="536"/>
      <c r="K45" s="536"/>
      <c r="L45" s="536"/>
      <c r="M45" s="237"/>
      <c r="N45" s="237"/>
      <c r="O45" s="509"/>
      <c r="P45" s="520"/>
      <c r="Q45" s="532"/>
      <c r="R45" s="532"/>
      <c r="S45" s="532"/>
      <c r="T45" s="532"/>
      <c r="U45" s="532"/>
      <c r="V45" s="532"/>
      <c r="W45" s="532"/>
      <c r="X45" s="532"/>
      <c r="Y45" s="534"/>
      <c r="AK45" s="225"/>
    </row>
    <row r="46" spans="1:37" s="186" customFormat="1" ht="15" customHeight="1">
      <c r="A46" s="509"/>
      <c r="B46" s="520"/>
      <c r="C46" s="520"/>
      <c r="D46" s="536"/>
      <c r="E46" s="536"/>
      <c r="F46" s="536"/>
      <c r="G46" s="536"/>
      <c r="H46" s="536"/>
      <c r="I46" s="536"/>
      <c r="J46" s="536"/>
      <c r="K46" s="536"/>
      <c r="L46" s="536"/>
      <c r="M46" s="237"/>
      <c r="N46" s="237"/>
      <c r="O46" s="509"/>
      <c r="P46" s="520"/>
      <c r="Q46" s="532"/>
      <c r="R46" s="532"/>
      <c r="S46" s="532"/>
      <c r="T46" s="532"/>
      <c r="U46" s="532"/>
      <c r="V46" s="532"/>
      <c r="W46" s="532"/>
      <c r="X46" s="532"/>
      <c r="Y46" s="534"/>
      <c r="AK46" s="225"/>
    </row>
    <row r="47" spans="1:37" s="186" customFormat="1" ht="42" customHeight="1">
      <c r="A47" s="509"/>
      <c r="B47" s="520"/>
      <c r="C47" s="520"/>
      <c r="D47" s="536"/>
      <c r="E47" s="536"/>
      <c r="F47" s="536"/>
      <c r="G47" s="536"/>
      <c r="H47" s="536"/>
      <c r="I47" s="536"/>
      <c r="J47" s="536"/>
      <c r="K47" s="536"/>
      <c r="L47" s="536"/>
      <c r="M47" s="237"/>
      <c r="N47" s="237"/>
      <c r="O47" s="509"/>
      <c r="P47" s="520"/>
      <c r="Q47" s="532"/>
      <c r="R47" s="532"/>
      <c r="S47" s="532"/>
      <c r="T47" s="532"/>
      <c r="U47" s="532"/>
      <c r="V47" s="532"/>
      <c r="W47" s="532"/>
      <c r="X47" s="532"/>
      <c r="Y47" s="535"/>
      <c r="AK47" s="225"/>
    </row>
    <row r="48" spans="1:37" s="186" customFormat="1" ht="15" customHeight="1">
      <c r="A48" s="509" t="s">
        <v>1653</v>
      </c>
      <c r="B48" s="509" t="s">
        <v>1654</v>
      </c>
      <c r="C48" s="509">
        <v>2020</v>
      </c>
      <c r="D48" s="510">
        <v>0</v>
      </c>
      <c r="E48" s="510">
        <v>0.1</v>
      </c>
      <c r="F48" s="510"/>
      <c r="G48" s="510">
        <v>0.4</v>
      </c>
      <c r="H48" s="510"/>
      <c r="I48" s="510">
        <v>0.7</v>
      </c>
      <c r="J48" s="510"/>
      <c r="K48" s="510">
        <v>1</v>
      </c>
      <c r="L48" s="510"/>
      <c r="M48" s="204"/>
      <c r="N48" s="204"/>
      <c r="O48" s="509" t="s">
        <v>1655</v>
      </c>
      <c r="P48" s="509" t="s">
        <v>1656</v>
      </c>
      <c r="Q48" s="509">
        <v>12</v>
      </c>
      <c r="R48" s="509"/>
      <c r="S48" s="509">
        <v>21</v>
      </c>
      <c r="T48" s="509"/>
      <c r="U48" s="509">
        <v>36</v>
      </c>
      <c r="V48" s="509"/>
      <c r="W48" s="509">
        <v>45</v>
      </c>
      <c r="X48" s="509"/>
      <c r="Y48" s="521" t="s">
        <v>60</v>
      </c>
      <c r="AK48" s="225"/>
    </row>
    <row r="49" spans="1:37" s="186" customFormat="1" ht="66" customHeight="1">
      <c r="A49" s="509"/>
      <c r="B49" s="509"/>
      <c r="C49" s="509"/>
      <c r="D49" s="510"/>
      <c r="E49" s="510"/>
      <c r="F49" s="510"/>
      <c r="G49" s="510"/>
      <c r="H49" s="510"/>
      <c r="I49" s="510"/>
      <c r="J49" s="510"/>
      <c r="K49" s="510"/>
      <c r="L49" s="510"/>
      <c r="M49" s="204"/>
      <c r="N49" s="204"/>
      <c r="O49" s="509"/>
      <c r="P49" s="509"/>
      <c r="Q49" s="509"/>
      <c r="R49" s="509"/>
      <c r="S49" s="509"/>
      <c r="T49" s="509"/>
      <c r="U49" s="509"/>
      <c r="V49" s="509"/>
      <c r="W49" s="509"/>
      <c r="X49" s="509"/>
      <c r="Y49" s="522"/>
      <c r="AK49" s="225"/>
    </row>
    <row r="50" spans="1:37" s="186" customFormat="1" ht="78" customHeight="1">
      <c r="A50" s="509" t="s">
        <v>1657</v>
      </c>
      <c r="B50" s="509" t="s">
        <v>1658</v>
      </c>
      <c r="C50" s="509">
        <v>2020</v>
      </c>
      <c r="D50" s="510">
        <v>0.8</v>
      </c>
      <c r="E50" s="510">
        <v>0.9</v>
      </c>
      <c r="F50" s="510"/>
      <c r="G50" s="510">
        <v>0.95</v>
      </c>
      <c r="H50" s="510"/>
      <c r="I50" s="510">
        <v>0.95</v>
      </c>
      <c r="J50" s="510"/>
      <c r="K50" s="510">
        <v>0.95</v>
      </c>
      <c r="L50" s="510"/>
      <c r="M50" s="204"/>
      <c r="N50" s="204"/>
      <c r="O50" s="537" t="s">
        <v>1659</v>
      </c>
      <c r="P50" s="539" t="s">
        <v>415</v>
      </c>
      <c r="Q50" s="509">
        <v>1800</v>
      </c>
      <c r="R50" s="509"/>
      <c r="S50" s="509">
        <v>2200</v>
      </c>
      <c r="T50" s="509"/>
      <c r="U50" s="509">
        <v>2500</v>
      </c>
      <c r="V50" s="509"/>
      <c r="W50" s="509">
        <v>2700</v>
      </c>
      <c r="X50" s="509"/>
      <c r="Y50" s="521" t="s">
        <v>77</v>
      </c>
      <c r="AK50" s="225"/>
    </row>
    <row r="51" spans="1:37" s="186" customFormat="1" ht="55.5" customHeight="1">
      <c r="A51" s="509"/>
      <c r="B51" s="509"/>
      <c r="C51" s="509"/>
      <c r="D51" s="509"/>
      <c r="E51" s="509"/>
      <c r="F51" s="509"/>
      <c r="G51" s="509"/>
      <c r="H51" s="509"/>
      <c r="I51" s="509"/>
      <c r="J51" s="509"/>
      <c r="K51" s="509"/>
      <c r="L51" s="509"/>
      <c r="M51" s="233"/>
      <c r="N51" s="233"/>
      <c r="O51" s="538"/>
      <c r="P51" s="540"/>
      <c r="Q51" s="509"/>
      <c r="R51" s="509"/>
      <c r="S51" s="509"/>
      <c r="T51" s="509"/>
      <c r="U51" s="509"/>
      <c r="V51" s="509"/>
      <c r="W51" s="509"/>
      <c r="X51" s="509"/>
      <c r="Y51" s="522"/>
      <c r="AK51" s="225"/>
    </row>
    <row r="52" spans="1:37" s="186" customFormat="1" ht="36" customHeight="1">
      <c r="A52" s="238"/>
      <c r="L52" s="225"/>
      <c r="M52" s="204"/>
      <c r="N52" s="204"/>
      <c r="O52" s="537" t="s">
        <v>1660</v>
      </c>
      <c r="P52" s="539" t="s">
        <v>1661</v>
      </c>
      <c r="Q52" s="509">
        <v>41</v>
      </c>
      <c r="R52" s="509"/>
      <c r="S52" s="509">
        <v>45</v>
      </c>
      <c r="T52" s="509"/>
      <c r="U52" s="509">
        <v>50</v>
      </c>
      <c r="V52" s="509"/>
      <c r="W52" s="509">
        <v>55</v>
      </c>
      <c r="X52" s="509"/>
      <c r="Y52" s="521" t="s">
        <v>1643</v>
      </c>
      <c r="AK52" s="225"/>
    </row>
    <row r="53" spans="1:37" s="186" customFormat="1" ht="18" customHeight="1">
      <c r="A53" s="238"/>
      <c r="L53" s="225"/>
      <c r="M53" s="233"/>
      <c r="N53" s="233"/>
      <c r="O53" s="538"/>
      <c r="P53" s="540"/>
      <c r="Q53" s="509"/>
      <c r="R53" s="509"/>
      <c r="S53" s="509"/>
      <c r="T53" s="509"/>
      <c r="U53" s="509"/>
      <c r="V53" s="509"/>
      <c r="W53" s="509"/>
      <c r="X53" s="509"/>
      <c r="Y53" s="522"/>
      <c r="AK53" s="225"/>
    </row>
    <row r="54" spans="1:37" s="186" customFormat="1">
      <c r="A54" s="238"/>
      <c r="L54" s="225"/>
      <c r="O54" s="238"/>
      <c r="Y54" s="185"/>
      <c r="AK54" s="225"/>
    </row>
    <row r="55" spans="1:37" s="186" customFormat="1">
      <c r="A55" s="238"/>
      <c r="L55" s="225"/>
      <c r="O55" s="238"/>
      <c r="Y55" s="185"/>
      <c r="AK55" s="225"/>
    </row>
    <row r="56" spans="1:37" s="186" customFormat="1">
      <c r="A56" s="238"/>
      <c r="L56" s="225"/>
      <c r="O56" s="238"/>
      <c r="Y56" s="185"/>
      <c r="AK56" s="225"/>
    </row>
    <row r="57" spans="1:37" s="186" customFormat="1">
      <c r="A57" s="238"/>
      <c r="L57" s="225"/>
      <c r="O57" s="238"/>
      <c r="Y57" s="185"/>
      <c r="AK57" s="225"/>
    </row>
    <row r="58" spans="1:37" s="186" customFormat="1">
      <c r="A58" s="238"/>
      <c r="L58" s="225"/>
      <c r="O58" s="238"/>
      <c r="Y58" s="185"/>
      <c r="AK58" s="225"/>
    </row>
    <row r="59" spans="1:37" s="186" customFormat="1">
      <c r="A59" s="238"/>
      <c r="L59" s="225"/>
      <c r="O59" s="238"/>
      <c r="Y59" s="185"/>
      <c r="AK59" s="225"/>
    </row>
    <row r="60" spans="1:37" s="186" customFormat="1">
      <c r="A60" s="238"/>
      <c r="L60" s="225"/>
      <c r="O60" s="238"/>
      <c r="Y60" s="185"/>
      <c r="AK60" s="225"/>
    </row>
    <row r="61" spans="1:37" s="186" customFormat="1">
      <c r="A61" s="238"/>
      <c r="L61" s="225"/>
      <c r="O61" s="238"/>
      <c r="Y61" s="185"/>
      <c r="AK61" s="225"/>
    </row>
    <row r="62" spans="1:37" s="186" customFormat="1">
      <c r="A62" s="238"/>
      <c r="L62" s="225"/>
      <c r="O62" s="238"/>
      <c r="Y62" s="185"/>
      <c r="AK62" s="225"/>
    </row>
    <row r="63" spans="1:37" s="186" customFormat="1">
      <c r="A63" s="238"/>
      <c r="L63" s="225"/>
      <c r="O63" s="238"/>
      <c r="Y63" s="185"/>
      <c r="AK63" s="225"/>
    </row>
    <row r="64" spans="1:37" s="186" customFormat="1">
      <c r="A64" s="238"/>
      <c r="L64" s="225"/>
      <c r="O64" s="238"/>
      <c r="Y64" s="185"/>
      <c r="AK64" s="225"/>
    </row>
    <row r="65" spans="1:37" s="186" customFormat="1">
      <c r="A65" s="238"/>
      <c r="L65" s="225"/>
      <c r="O65" s="238"/>
      <c r="Y65" s="185"/>
      <c r="AK65" s="225"/>
    </row>
    <row r="66" spans="1:37" s="186" customFormat="1">
      <c r="A66" s="238"/>
      <c r="L66" s="225"/>
      <c r="O66" s="238"/>
      <c r="Y66" s="185"/>
      <c r="AK66" s="225"/>
    </row>
    <row r="67" spans="1:37" s="186" customFormat="1">
      <c r="A67" s="238"/>
      <c r="L67" s="225"/>
      <c r="O67" s="238"/>
      <c r="Y67" s="185"/>
      <c r="AK67" s="225"/>
    </row>
    <row r="68" spans="1:37" s="186" customFormat="1">
      <c r="A68" s="238"/>
      <c r="L68" s="225"/>
      <c r="O68" s="238"/>
      <c r="Y68" s="185"/>
      <c r="AK68" s="225"/>
    </row>
    <row r="69" spans="1:37" s="186" customFormat="1">
      <c r="A69" s="238"/>
      <c r="L69" s="225"/>
      <c r="O69" s="238"/>
      <c r="Y69" s="185"/>
      <c r="AK69" s="225"/>
    </row>
    <row r="70" spans="1:37" s="186" customFormat="1">
      <c r="A70" s="238"/>
      <c r="L70" s="225"/>
      <c r="O70" s="238"/>
      <c r="Y70" s="185"/>
      <c r="AK70" s="225"/>
    </row>
    <row r="71" spans="1:37" s="186" customFormat="1">
      <c r="A71" s="238"/>
      <c r="L71" s="225"/>
      <c r="O71" s="238"/>
      <c r="Y71" s="185"/>
      <c r="AK71" s="225"/>
    </row>
    <row r="72" spans="1:37" s="186" customFormat="1">
      <c r="A72" s="238"/>
      <c r="L72" s="225"/>
      <c r="O72" s="238"/>
      <c r="Y72" s="185"/>
      <c r="AK72" s="225"/>
    </row>
    <row r="73" spans="1:37" s="186" customFormat="1">
      <c r="A73" s="238"/>
      <c r="L73" s="225"/>
      <c r="O73" s="238"/>
      <c r="Y73" s="185"/>
      <c r="AK73" s="225"/>
    </row>
    <row r="74" spans="1:37" s="186" customFormat="1">
      <c r="A74" s="238"/>
      <c r="L74" s="225"/>
      <c r="O74" s="238"/>
      <c r="Y74" s="185"/>
      <c r="AK74" s="225"/>
    </row>
    <row r="75" spans="1:37" s="186" customFormat="1">
      <c r="A75" s="238"/>
      <c r="L75" s="225"/>
      <c r="O75" s="238"/>
      <c r="Y75" s="185"/>
      <c r="AK75" s="225"/>
    </row>
    <row r="76" spans="1:37" s="186" customFormat="1">
      <c r="A76" s="238"/>
      <c r="L76" s="225"/>
      <c r="O76" s="238"/>
      <c r="Y76" s="185"/>
      <c r="AK76" s="225"/>
    </row>
    <row r="77" spans="1:37" s="186" customFormat="1">
      <c r="A77" s="238"/>
      <c r="L77" s="225"/>
      <c r="O77" s="238"/>
      <c r="Y77" s="185"/>
      <c r="AK77" s="225"/>
    </row>
    <row r="78" spans="1:37" s="186" customFormat="1">
      <c r="A78" s="238"/>
      <c r="L78" s="225"/>
      <c r="O78" s="238"/>
      <c r="Y78" s="185"/>
      <c r="AK78" s="225"/>
    </row>
    <row r="79" spans="1:37" s="186" customFormat="1">
      <c r="A79" s="238"/>
      <c r="L79" s="225"/>
      <c r="O79" s="238"/>
      <c r="Y79" s="185"/>
      <c r="AK79" s="225"/>
    </row>
    <row r="80" spans="1:37" s="186" customFormat="1">
      <c r="A80" s="238"/>
      <c r="L80" s="225"/>
      <c r="O80" s="238"/>
      <c r="Y80" s="185"/>
      <c r="AK80" s="225"/>
    </row>
    <row r="81" spans="1:37" s="186" customFormat="1">
      <c r="A81" s="238"/>
      <c r="L81" s="225"/>
      <c r="O81" s="238"/>
      <c r="Y81" s="185"/>
      <c r="AK81" s="225"/>
    </row>
    <row r="82" spans="1:37" s="186" customFormat="1">
      <c r="A82" s="238"/>
      <c r="L82" s="225"/>
      <c r="O82" s="238"/>
      <c r="Y82" s="185"/>
      <c r="AK82" s="225"/>
    </row>
    <row r="83" spans="1:37" s="186" customFormat="1">
      <c r="A83" s="238"/>
      <c r="L83" s="225"/>
      <c r="O83" s="238"/>
      <c r="Y83" s="185"/>
      <c r="AK83" s="225"/>
    </row>
    <row r="84" spans="1:37" s="186" customFormat="1">
      <c r="A84" s="238"/>
      <c r="L84" s="225"/>
      <c r="O84" s="238"/>
      <c r="Y84" s="185"/>
      <c r="AK84" s="225"/>
    </row>
    <row r="85" spans="1:37" s="186" customFormat="1">
      <c r="A85" s="238"/>
      <c r="L85" s="225"/>
      <c r="O85" s="238"/>
      <c r="Y85" s="185"/>
      <c r="AK85" s="225"/>
    </row>
    <row r="86" spans="1:37" s="186" customFormat="1">
      <c r="A86" s="238"/>
      <c r="L86" s="225"/>
      <c r="O86" s="238"/>
      <c r="Y86" s="185"/>
      <c r="AK86" s="225"/>
    </row>
    <row r="87" spans="1:37" s="186" customFormat="1">
      <c r="A87" s="238"/>
      <c r="L87" s="225"/>
      <c r="O87" s="238"/>
      <c r="Y87" s="185"/>
      <c r="AK87" s="225"/>
    </row>
    <row r="88" spans="1:37" s="186" customFormat="1">
      <c r="A88" s="238"/>
      <c r="L88" s="225"/>
      <c r="O88" s="238"/>
      <c r="Y88" s="185"/>
      <c r="AK88" s="225"/>
    </row>
    <row r="89" spans="1:37" s="186" customFormat="1">
      <c r="A89" s="238"/>
      <c r="L89" s="225"/>
      <c r="O89" s="238"/>
      <c r="Y89" s="185"/>
      <c r="AK89" s="225"/>
    </row>
    <row r="90" spans="1:37" s="186" customFormat="1">
      <c r="A90" s="238"/>
      <c r="L90" s="225"/>
      <c r="O90" s="238"/>
      <c r="Y90" s="185"/>
      <c r="AK90" s="225"/>
    </row>
    <row r="91" spans="1:37" s="186" customFormat="1">
      <c r="A91" s="238"/>
      <c r="L91" s="225"/>
      <c r="O91" s="238"/>
      <c r="Y91" s="185"/>
      <c r="AK91" s="225"/>
    </row>
    <row r="92" spans="1:37" s="186" customFormat="1">
      <c r="A92" s="238"/>
      <c r="L92" s="225"/>
      <c r="O92" s="238"/>
      <c r="Y92" s="185"/>
      <c r="AK92" s="225"/>
    </row>
    <row r="93" spans="1:37" s="186" customFormat="1">
      <c r="A93" s="238"/>
      <c r="L93" s="225"/>
      <c r="O93" s="238"/>
      <c r="Y93" s="185"/>
      <c r="AK93" s="225"/>
    </row>
    <row r="94" spans="1:37" s="186" customFormat="1">
      <c r="A94" s="238"/>
      <c r="L94" s="225"/>
      <c r="O94" s="238"/>
      <c r="Y94" s="185"/>
      <c r="AK94" s="225"/>
    </row>
    <row r="95" spans="1:37" s="186" customFormat="1">
      <c r="A95" s="238"/>
      <c r="L95" s="225"/>
      <c r="O95" s="238"/>
      <c r="Y95" s="185"/>
      <c r="AK95" s="225"/>
    </row>
    <row r="96" spans="1:37" s="186" customFormat="1">
      <c r="A96" s="238"/>
      <c r="L96" s="225"/>
      <c r="O96" s="238"/>
      <c r="Y96" s="185"/>
      <c r="AK96" s="225"/>
    </row>
    <row r="97" spans="1:37" s="186" customFormat="1">
      <c r="A97" s="238"/>
      <c r="L97" s="225"/>
      <c r="O97" s="238"/>
      <c r="Y97" s="185"/>
      <c r="AK97" s="225"/>
    </row>
    <row r="98" spans="1:37" s="186" customFormat="1">
      <c r="A98" s="238"/>
      <c r="L98" s="225"/>
      <c r="O98" s="238"/>
      <c r="Y98" s="185"/>
      <c r="AK98" s="225"/>
    </row>
    <row r="99" spans="1:37" s="186" customFormat="1">
      <c r="A99" s="238"/>
      <c r="L99" s="225"/>
      <c r="O99" s="238"/>
      <c r="Y99" s="185"/>
      <c r="AK99" s="225"/>
    </row>
    <row r="100" spans="1:37" s="186" customFormat="1">
      <c r="A100" s="238"/>
      <c r="L100" s="225"/>
      <c r="O100" s="238"/>
      <c r="Y100" s="185"/>
      <c r="AK100" s="225"/>
    </row>
    <row r="101" spans="1:37" s="186" customFormat="1">
      <c r="A101" s="238"/>
      <c r="L101" s="225"/>
      <c r="O101" s="238"/>
      <c r="Y101" s="185"/>
      <c r="AK101" s="225"/>
    </row>
    <row r="102" spans="1:37" s="186" customFormat="1">
      <c r="A102" s="238"/>
      <c r="L102" s="225"/>
      <c r="O102" s="238"/>
      <c r="Y102" s="185"/>
      <c r="AK102" s="225"/>
    </row>
    <row r="103" spans="1:37" s="186" customFormat="1">
      <c r="A103" s="238"/>
      <c r="L103" s="225"/>
      <c r="O103" s="238"/>
      <c r="Y103" s="185"/>
      <c r="AK103" s="225"/>
    </row>
    <row r="104" spans="1:37" s="186" customFormat="1">
      <c r="A104" s="238"/>
      <c r="L104" s="225"/>
      <c r="O104" s="238"/>
      <c r="Y104" s="185"/>
      <c r="AK104" s="225"/>
    </row>
    <row r="105" spans="1:37" s="186" customFormat="1">
      <c r="A105" s="238"/>
      <c r="L105" s="225"/>
      <c r="O105" s="238"/>
      <c r="Y105" s="185"/>
      <c r="AK105" s="225"/>
    </row>
    <row r="106" spans="1:37" s="186" customFormat="1">
      <c r="A106" s="238"/>
      <c r="L106" s="225"/>
      <c r="O106" s="238"/>
      <c r="Y106" s="185"/>
      <c r="AK106" s="225"/>
    </row>
    <row r="107" spans="1:37" s="186" customFormat="1">
      <c r="A107" s="238"/>
      <c r="L107" s="225"/>
      <c r="O107" s="238"/>
      <c r="Y107" s="185"/>
      <c r="AK107" s="225"/>
    </row>
    <row r="108" spans="1:37" s="186" customFormat="1">
      <c r="A108" s="238"/>
      <c r="L108" s="225"/>
      <c r="O108" s="238"/>
      <c r="Y108" s="185"/>
      <c r="AK108" s="225"/>
    </row>
    <row r="109" spans="1:37" s="186" customFormat="1">
      <c r="A109" s="238"/>
      <c r="L109" s="225"/>
      <c r="O109" s="238"/>
      <c r="Y109" s="185"/>
      <c r="AK109" s="225"/>
    </row>
    <row r="110" spans="1:37" s="186" customFormat="1">
      <c r="A110" s="238"/>
      <c r="L110" s="225"/>
      <c r="O110" s="238"/>
      <c r="Y110" s="185"/>
      <c r="AK110" s="225"/>
    </row>
    <row r="111" spans="1:37" s="186" customFormat="1">
      <c r="A111" s="238"/>
      <c r="L111" s="225"/>
      <c r="O111" s="238"/>
      <c r="Y111" s="185"/>
      <c r="AK111" s="225"/>
    </row>
    <row r="112" spans="1:37" s="186" customFormat="1">
      <c r="A112" s="238"/>
      <c r="L112" s="225"/>
      <c r="O112" s="238"/>
      <c r="Y112" s="185"/>
      <c r="AK112" s="225"/>
    </row>
    <row r="113" spans="1:37" s="186" customFormat="1">
      <c r="A113" s="238"/>
      <c r="L113" s="225"/>
      <c r="O113" s="238"/>
      <c r="Y113" s="185"/>
      <c r="AK113" s="225"/>
    </row>
    <row r="114" spans="1:37" s="186" customFormat="1">
      <c r="A114" s="239"/>
      <c r="B114" s="240"/>
      <c r="C114" s="240"/>
      <c r="D114" s="240"/>
      <c r="E114" s="240"/>
      <c r="F114" s="240"/>
      <c r="G114" s="240"/>
      <c r="H114" s="240"/>
      <c r="I114" s="240"/>
      <c r="J114" s="240"/>
      <c r="K114" s="240"/>
      <c r="L114" s="241"/>
      <c r="O114" s="238"/>
      <c r="Y114" s="185"/>
      <c r="AK114" s="225"/>
    </row>
    <row r="115" spans="1:37" s="186" customFormat="1">
      <c r="L115" s="225"/>
      <c r="O115" s="238"/>
      <c r="Y115" s="185"/>
      <c r="AK115" s="225"/>
    </row>
    <row r="116" spans="1:37" s="186" customFormat="1">
      <c r="L116" s="225"/>
      <c r="O116" s="239"/>
      <c r="P116" s="240"/>
      <c r="Q116" s="240"/>
      <c r="R116" s="240"/>
      <c r="S116" s="240"/>
      <c r="T116" s="240"/>
      <c r="U116" s="240"/>
      <c r="V116" s="240"/>
      <c r="W116" s="240"/>
      <c r="X116" s="240"/>
      <c r="Y116" s="242"/>
      <c r="Z116" s="240"/>
      <c r="AA116" s="240"/>
      <c r="AB116" s="240"/>
      <c r="AC116" s="240"/>
      <c r="AD116" s="240"/>
      <c r="AE116" s="240"/>
      <c r="AF116" s="240"/>
      <c r="AG116" s="240"/>
      <c r="AH116" s="240"/>
      <c r="AI116" s="240"/>
      <c r="AJ116" s="240"/>
      <c r="AK116" s="241"/>
    </row>
    <row r="117" spans="1:37" s="186" customFormat="1">
      <c r="L117" s="225"/>
      <c r="O117" s="238"/>
      <c r="Y117" s="185"/>
    </row>
    <row r="118" spans="1:37" s="186" customFormat="1">
      <c r="L118" s="225"/>
      <c r="O118" s="238"/>
      <c r="Y118" s="185"/>
    </row>
    <row r="119" spans="1:37" s="186" customFormat="1">
      <c r="L119" s="225"/>
      <c r="O119" s="238"/>
      <c r="Y119" s="185"/>
    </row>
    <row r="120" spans="1:37" s="186" customFormat="1">
      <c r="L120" s="225"/>
      <c r="O120" s="238"/>
      <c r="Y120" s="185"/>
    </row>
    <row r="121" spans="1:37" s="186" customFormat="1">
      <c r="L121" s="225"/>
      <c r="O121" s="238"/>
      <c r="Y121" s="185"/>
    </row>
    <row r="122" spans="1:37" s="186" customFormat="1">
      <c r="L122" s="225"/>
      <c r="O122" s="238"/>
      <c r="Y122" s="185"/>
    </row>
    <row r="123" spans="1:37" s="186" customFormat="1">
      <c r="L123" s="225"/>
      <c r="O123" s="238"/>
      <c r="Y123" s="185"/>
    </row>
    <row r="124" spans="1:37" s="186" customFormat="1">
      <c r="L124" s="225"/>
      <c r="O124" s="238"/>
      <c r="Y124" s="185"/>
    </row>
    <row r="125" spans="1:37" s="186" customFormat="1">
      <c r="L125" s="225"/>
      <c r="O125" s="238"/>
      <c r="Y125" s="185"/>
    </row>
    <row r="126" spans="1:37" s="186" customFormat="1">
      <c r="L126" s="225"/>
      <c r="O126" s="238"/>
      <c r="Y126" s="185"/>
    </row>
    <row r="127" spans="1:37" s="186" customFormat="1">
      <c r="L127" s="225"/>
      <c r="O127" s="238"/>
      <c r="Y127" s="185"/>
    </row>
    <row r="128" spans="1:37" s="186" customFormat="1">
      <c r="L128" s="225"/>
      <c r="O128" s="238"/>
      <c r="Y128" s="185"/>
    </row>
    <row r="129" spans="1:25" s="186" customFormat="1">
      <c r="L129" s="225"/>
      <c r="O129" s="238"/>
      <c r="Y129" s="185"/>
    </row>
    <row r="130" spans="1:25" s="186" customFormat="1">
      <c r="L130" s="225"/>
      <c r="O130" s="238"/>
      <c r="Y130" s="185"/>
    </row>
    <row r="131" spans="1:25" s="186" customFormat="1">
      <c r="L131" s="225"/>
      <c r="O131" s="238"/>
      <c r="Y131" s="185"/>
    </row>
    <row r="132" spans="1:25" s="186" customFormat="1">
      <c r="L132" s="225"/>
      <c r="O132" s="238"/>
      <c r="Y132" s="185"/>
    </row>
    <row r="133" spans="1:25" s="186" customFormat="1">
      <c r="L133" s="225"/>
      <c r="O133" s="238"/>
      <c r="Y133" s="185"/>
    </row>
    <row r="134" spans="1:25" s="186" customFormat="1">
      <c r="L134" s="225"/>
      <c r="O134" s="238"/>
      <c r="Y134" s="185"/>
    </row>
    <row r="135" spans="1:25" s="186" customFormat="1">
      <c r="L135" s="225"/>
      <c r="O135" s="238"/>
      <c r="Y135" s="185"/>
    </row>
    <row r="136" spans="1:25" s="186" customFormat="1">
      <c r="L136" s="225"/>
      <c r="O136" s="238"/>
      <c r="Y136" s="185"/>
    </row>
    <row r="137" spans="1:25" s="186" customFormat="1">
      <c r="L137" s="225"/>
      <c r="O137" s="238"/>
      <c r="Y137" s="185"/>
    </row>
    <row r="138" spans="1:25" s="186" customFormat="1">
      <c r="L138" s="225"/>
      <c r="O138" s="238"/>
      <c r="Y138" s="185"/>
    </row>
    <row r="139" spans="1:25" s="186" customFormat="1">
      <c r="L139" s="225"/>
      <c r="O139" s="238"/>
      <c r="Y139" s="185"/>
    </row>
    <row r="140" spans="1:25" s="186" customFormat="1">
      <c r="L140" s="225"/>
      <c r="O140" s="238"/>
      <c r="Y140" s="185"/>
    </row>
    <row r="141" spans="1:25" s="186" customFormat="1">
      <c r="L141" s="225"/>
      <c r="O141" s="238"/>
      <c r="Y141" s="185"/>
    </row>
    <row r="142" spans="1:25" s="186" customFormat="1">
      <c r="L142" s="225"/>
      <c r="O142" s="238"/>
      <c r="Y142" s="185"/>
    </row>
    <row r="143" spans="1:25" s="186" customFormat="1">
      <c r="A143"/>
      <c r="B143"/>
      <c r="C143"/>
      <c r="D143"/>
      <c r="E143"/>
      <c r="F143"/>
      <c r="G143"/>
      <c r="H143"/>
      <c r="I143"/>
      <c r="J143"/>
      <c r="K143"/>
      <c r="L143" s="243"/>
      <c r="O143" s="238"/>
      <c r="Y143" s="185"/>
    </row>
    <row r="144" spans="1:25" s="186" customFormat="1">
      <c r="A144"/>
      <c r="B144"/>
      <c r="C144"/>
      <c r="D144"/>
      <c r="E144"/>
      <c r="F144"/>
      <c r="G144"/>
      <c r="H144"/>
      <c r="I144"/>
      <c r="J144"/>
      <c r="K144"/>
      <c r="L144" s="243"/>
      <c r="O144" s="238"/>
      <c r="Y144" s="185"/>
    </row>
  </sheetData>
  <autoFilter ref="A15:BJ53"/>
  <mergeCells count="205">
    <mergeCell ref="V52:V53"/>
    <mergeCell ref="W52:W53"/>
    <mergeCell ref="X52:X53"/>
    <mergeCell ref="Y52:Y53"/>
    <mergeCell ref="U50:U51"/>
    <mergeCell ref="V50:V51"/>
    <mergeCell ref="W50:W51"/>
    <mergeCell ref="X50:X51"/>
    <mergeCell ref="Y50:Y51"/>
    <mergeCell ref="R52:R53"/>
    <mergeCell ref="S52:S53"/>
    <mergeCell ref="O50:O51"/>
    <mergeCell ref="P50:P51"/>
    <mergeCell ref="Q50:Q51"/>
    <mergeCell ref="R50:R51"/>
    <mergeCell ref="S50:S51"/>
    <mergeCell ref="T52:T53"/>
    <mergeCell ref="U52:U53"/>
    <mergeCell ref="T50:T51"/>
    <mergeCell ref="A50:A51"/>
    <mergeCell ref="B50:B51"/>
    <mergeCell ref="C50:C51"/>
    <mergeCell ref="D50:D51"/>
    <mergeCell ref="E50:E51"/>
    <mergeCell ref="F50:F51"/>
    <mergeCell ref="O52:O53"/>
    <mergeCell ref="P52:P53"/>
    <mergeCell ref="Q52:Q53"/>
    <mergeCell ref="Y48:Y49"/>
    <mergeCell ref="L48:L49"/>
    <mergeCell ref="O48:O49"/>
    <mergeCell ref="P48:P49"/>
    <mergeCell ref="Q48:Q49"/>
    <mergeCell ref="R48:R49"/>
    <mergeCell ref="S48:S49"/>
    <mergeCell ref="G50:G51"/>
    <mergeCell ref="H50:H51"/>
    <mergeCell ref="I50:I51"/>
    <mergeCell ref="J50:J51"/>
    <mergeCell ref="K50:K51"/>
    <mergeCell ref="L50:L51"/>
    <mergeCell ref="J48:J49"/>
    <mergeCell ref="K48:K49"/>
    <mergeCell ref="X48:X49"/>
    <mergeCell ref="A48:A49"/>
    <mergeCell ref="B48:B49"/>
    <mergeCell ref="C48:C49"/>
    <mergeCell ref="D48:D49"/>
    <mergeCell ref="E48:E49"/>
    <mergeCell ref="O44:O47"/>
    <mergeCell ref="P44:P47"/>
    <mergeCell ref="Q44:Q47"/>
    <mergeCell ref="R44:R47"/>
    <mergeCell ref="G44:G47"/>
    <mergeCell ref="H44:H47"/>
    <mergeCell ref="I44:I47"/>
    <mergeCell ref="J44:J47"/>
    <mergeCell ref="K44:K47"/>
    <mergeCell ref="L44:L47"/>
    <mergeCell ref="A44:A47"/>
    <mergeCell ref="B44:B47"/>
    <mergeCell ref="C44:C47"/>
    <mergeCell ref="D44:D47"/>
    <mergeCell ref="E44:E47"/>
    <mergeCell ref="F48:F49"/>
    <mergeCell ref="G48:G49"/>
    <mergeCell ref="H48:H49"/>
    <mergeCell ref="K39:K40"/>
    <mergeCell ref="U44:U47"/>
    <mergeCell ref="V44:V47"/>
    <mergeCell ref="W44:W47"/>
    <mergeCell ref="F44:F47"/>
    <mergeCell ref="T48:T49"/>
    <mergeCell ref="U48:U49"/>
    <mergeCell ref="V48:V49"/>
    <mergeCell ref="W48:W49"/>
    <mergeCell ref="I48:I49"/>
    <mergeCell ref="Y39:Y40"/>
    <mergeCell ref="L39:L40"/>
    <mergeCell ref="O39:O40"/>
    <mergeCell ref="P39:P40"/>
    <mergeCell ref="Q39:Q40"/>
    <mergeCell ref="R39:R40"/>
    <mergeCell ref="S39:S40"/>
    <mergeCell ref="X44:X47"/>
    <mergeCell ref="Y44:Y47"/>
    <mergeCell ref="S44:S47"/>
    <mergeCell ref="T44:T47"/>
    <mergeCell ref="T39:T40"/>
    <mergeCell ref="U39:U40"/>
    <mergeCell ref="V39:V40"/>
    <mergeCell ref="W39:W40"/>
    <mergeCell ref="X39:X40"/>
    <mergeCell ref="A39:A40"/>
    <mergeCell ref="B39:B40"/>
    <mergeCell ref="C39:C40"/>
    <mergeCell ref="D39:D40"/>
    <mergeCell ref="E39:E40"/>
    <mergeCell ref="P31:P32"/>
    <mergeCell ref="Q31:Q32"/>
    <mergeCell ref="R31:R32"/>
    <mergeCell ref="G31:G32"/>
    <mergeCell ref="H31:H32"/>
    <mergeCell ref="I31:I32"/>
    <mergeCell ref="J31:J32"/>
    <mergeCell ref="K31:K32"/>
    <mergeCell ref="L31:L32"/>
    <mergeCell ref="A31:A32"/>
    <mergeCell ref="B31:B32"/>
    <mergeCell ref="C31:C32"/>
    <mergeCell ref="D31:D32"/>
    <mergeCell ref="E31:E32"/>
    <mergeCell ref="F39:F40"/>
    <mergeCell ref="G39:G40"/>
    <mergeCell ref="H39:H40"/>
    <mergeCell ref="I39:I40"/>
    <mergeCell ref="J39:J40"/>
    <mergeCell ref="F28:F29"/>
    <mergeCell ref="G28:G29"/>
    <mergeCell ref="H28:H29"/>
    <mergeCell ref="I28:I29"/>
    <mergeCell ref="J28:J29"/>
    <mergeCell ref="K28:K29"/>
    <mergeCell ref="U31:U32"/>
    <mergeCell ref="V31:V32"/>
    <mergeCell ref="W31:W32"/>
    <mergeCell ref="F31:F32"/>
    <mergeCell ref="Y28:Y29"/>
    <mergeCell ref="L28:L29"/>
    <mergeCell ref="O28:O29"/>
    <mergeCell ref="P28:P29"/>
    <mergeCell ref="Q28:Q29"/>
    <mergeCell ref="R28:R29"/>
    <mergeCell ref="S28:S29"/>
    <mergeCell ref="X31:X32"/>
    <mergeCell ref="Y31:Y32"/>
    <mergeCell ref="S31:S32"/>
    <mergeCell ref="T31:T32"/>
    <mergeCell ref="X28:X29"/>
    <mergeCell ref="U18:U19"/>
    <mergeCell ref="V18:V19"/>
    <mergeCell ref="W18:W19"/>
    <mergeCell ref="I16:I19"/>
    <mergeCell ref="J16:J19"/>
    <mergeCell ref="K16:K19"/>
    <mergeCell ref="L16:L19"/>
    <mergeCell ref="O16:O17"/>
    <mergeCell ref="T28:T29"/>
    <mergeCell ref="U28:U29"/>
    <mergeCell ref="V28:V29"/>
    <mergeCell ref="W28:W29"/>
    <mergeCell ref="X18:X19"/>
    <mergeCell ref="Y18:Y19"/>
    <mergeCell ref="A28:A29"/>
    <mergeCell ref="B28:B29"/>
    <mergeCell ref="C28:C29"/>
    <mergeCell ref="D28:D29"/>
    <mergeCell ref="E28:E29"/>
    <mergeCell ref="V16:V17"/>
    <mergeCell ref="W16:W17"/>
    <mergeCell ref="X16:X17"/>
    <mergeCell ref="Y16:Y17"/>
    <mergeCell ref="O18:O19"/>
    <mergeCell ref="P18:P19"/>
    <mergeCell ref="Q18:Q19"/>
    <mergeCell ref="R18:R19"/>
    <mergeCell ref="S18:S19"/>
    <mergeCell ref="T18:T19"/>
    <mergeCell ref="P16:P17"/>
    <mergeCell ref="Q16:Q17"/>
    <mergeCell ref="R16:R17"/>
    <mergeCell ref="S16:S17"/>
    <mergeCell ref="T16:T17"/>
    <mergeCell ref="U16:U17"/>
    <mergeCell ref="H16:H19"/>
    <mergeCell ref="A16:A19"/>
    <mergeCell ref="B16:B19"/>
    <mergeCell ref="C16:C19"/>
    <mergeCell ref="D16:D19"/>
    <mergeCell ref="E16:E19"/>
    <mergeCell ref="F16:F19"/>
    <mergeCell ref="G16:G19"/>
    <mergeCell ref="K13:L13"/>
    <mergeCell ref="O13:O14"/>
    <mergeCell ref="A13:A14"/>
    <mergeCell ref="B13:B14"/>
    <mergeCell ref="C13:D13"/>
    <mergeCell ref="E13:F13"/>
    <mergeCell ref="G13:H13"/>
    <mergeCell ref="I13:J13"/>
    <mergeCell ref="A1:K1"/>
    <mergeCell ref="A2:K2"/>
    <mergeCell ref="A3:K3"/>
    <mergeCell ref="B9:W9"/>
    <mergeCell ref="A11:B11"/>
    <mergeCell ref="A12:L12"/>
    <mergeCell ref="O12:W12"/>
    <mergeCell ref="W13:X13"/>
    <mergeCell ref="E14:L14"/>
    <mergeCell ref="Q14:X14"/>
    <mergeCell ref="P13:P14"/>
    <mergeCell ref="Q13:R13"/>
    <mergeCell ref="S13:T13"/>
    <mergeCell ref="U13:V13"/>
    <mergeCell ref="N12:N15"/>
  </mergeCells>
  <pageMargins left="0.7" right="0.7" top="0.75" bottom="0.75" header="0.3" footer="0.3"/>
  <pageSetup paperSize="5" orientation="landscape"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19"/>
  <sheetViews>
    <sheetView topLeftCell="A102" zoomScale="80" zoomScaleNormal="80" workbookViewId="0">
      <selection activeCell="AA127" sqref="AA127"/>
    </sheetView>
  </sheetViews>
  <sheetFormatPr baseColWidth="10" defaultColWidth="11.42578125" defaultRowHeight="15"/>
  <cols>
    <col min="1" max="1" width="15.7109375" style="106" bestFit="1" customWidth="1"/>
    <col min="2" max="2" width="45.28515625" style="330" customWidth="1"/>
    <col min="3" max="3" width="26.28515625" style="106" hidden="1" customWidth="1"/>
    <col min="4" max="4" width="20.42578125" style="106" hidden="1" customWidth="1"/>
    <col min="5" max="5" width="21.28515625" style="106" hidden="1" customWidth="1"/>
    <col min="6" max="6" width="16" style="106" hidden="1" customWidth="1"/>
    <col min="7" max="7" width="20.140625" style="106" hidden="1" customWidth="1"/>
    <col min="8" max="8" width="20.42578125" style="107" hidden="1" customWidth="1"/>
    <col min="9" max="9" width="23.7109375" style="106" hidden="1" customWidth="1"/>
    <col min="10" max="10" width="25.28515625" style="106" hidden="1" customWidth="1"/>
    <col min="11" max="11" width="21.140625" style="106" bestFit="1" customWidth="1"/>
    <col min="12" max="12" width="20.140625" style="106" hidden="1" customWidth="1"/>
    <col min="13" max="14" width="19.5703125" style="106" hidden="1" customWidth="1"/>
    <col min="15" max="15" width="20.140625" style="106" hidden="1" customWidth="1"/>
    <col min="16" max="16" width="19.5703125" style="106" hidden="1" customWidth="1"/>
    <col min="17" max="17" width="20.140625" style="108" hidden="1" customWidth="1"/>
    <col min="18" max="18" width="21.5703125" style="109" customWidth="1"/>
    <col min="19" max="19" width="16.42578125" style="109" bestFit="1" customWidth="1"/>
    <col min="20" max="20" width="23.28515625" style="109" customWidth="1"/>
    <col min="21" max="21" width="20.28515625" style="106" bestFit="1" customWidth="1"/>
    <col min="22" max="22" width="21.85546875" style="106" bestFit="1" customWidth="1"/>
    <col min="23" max="16384" width="11.42578125" style="106"/>
  </cols>
  <sheetData>
    <row r="2" spans="1:20" ht="47.25">
      <c r="A2" s="342" t="s">
        <v>1662</v>
      </c>
      <c r="B2" s="343" t="s">
        <v>1278</v>
      </c>
      <c r="C2" s="344" t="s">
        <v>1663</v>
      </c>
      <c r="D2" s="344" t="s">
        <v>1506</v>
      </c>
      <c r="E2" s="344" t="s">
        <v>1664</v>
      </c>
      <c r="F2" s="344" t="s">
        <v>1508</v>
      </c>
      <c r="G2" s="344" t="s">
        <v>1509</v>
      </c>
      <c r="H2" s="344" t="s">
        <v>1510</v>
      </c>
      <c r="I2" s="345" t="s">
        <v>1511</v>
      </c>
      <c r="J2" s="345" t="s">
        <v>1512</v>
      </c>
      <c r="K2" s="346" t="s">
        <v>1513</v>
      </c>
      <c r="L2" s="347" t="s">
        <v>1517</v>
      </c>
      <c r="M2" s="347" t="s">
        <v>1518</v>
      </c>
      <c r="N2" s="347" t="s">
        <v>1519</v>
      </c>
      <c r="O2" s="347" t="s">
        <v>1520</v>
      </c>
      <c r="P2" s="347" t="s">
        <v>1521</v>
      </c>
      <c r="Q2" s="347" t="s">
        <v>1522</v>
      </c>
      <c r="R2" s="347" t="s">
        <v>86</v>
      </c>
      <c r="S2" s="347" t="s">
        <v>1665</v>
      </c>
      <c r="T2" s="347" t="s">
        <v>1666</v>
      </c>
    </row>
    <row r="3" spans="1:20" s="108" customFormat="1" ht="15.75">
      <c r="A3" s="348" t="s">
        <v>1667</v>
      </c>
      <c r="B3" s="349" t="s">
        <v>1175</v>
      </c>
      <c r="C3" s="350">
        <v>85206000</v>
      </c>
      <c r="D3" s="350">
        <v>-1264000</v>
      </c>
      <c r="E3" s="350">
        <v>83942000</v>
      </c>
      <c r="F3" s="350">
        <v>48151000</v>
      </c>
      <c r="G3" s="350">
        <v>47938000</v>
      </c>
      <c r="H3" s="350">
        <v>47938000</v>
      </c>
      <c r="I3" s="350">
        <v>47938000</v>
      </c>
      <c r="J3" s="350">
        <v>48151000</v>
      </c>
      <c r="K3" s="350">
        <f>E3-F3</f>
        <v>35791000</v>
      </c>
      <c r="L3" s="110"/>
      <c r="M3" s="110">
        <f>7064000+26000+5000</f>
        <v>7095000</v>
      </c>
      <c r="N3" s="110">
        <f t="shared" ref="N3:Q3" si="0">7064000+26000+5000</f>
        <v>7095000</v>
      </c>
      <c r="O3" s="110">
        <f t="shared" si="0"/>
        <v>7095000</v>
      </c>
      <c r="P3" s="110">
        <f t="shared" si="0"/>
        <v>7095000</v>
      </c>
      <c r="Q3" s="110">
        <f t="shared" si="0"/>
        <v>7095000</v>
      </c>
      <c r="R3" s="110">
        <f t="shared" ref="R3:R66" si="1">SUM(L3:Q3)</f>
        <v>35475000</v>
      </c>
      <c r="S3" s="110"/>
      <c r="T3" s="111">
        <f>K3-(R3+S3)</f>
        <v>316000</v>
      </c>
    </row>
    <row r="4" spans="1:20" s="108" customFormat="1" ht="15.75">
      <c r="A4" s="351" t="s">
        <v>1668</v>
      </c>
      <c r="B4" s="352" t="s">
        <v>1178</v>
      </c>
      <c r="C4" s="350">
        <v>0</v>
      </c>
      <c r="D4" s="350">
        <v>780000</v>
      </c>
      <c r="E4" s="350">
        <v>780000</v>
      </c>
      <c r="F4" s="350">
        <v>260000</v>
      </c>
      <c r="G4" s="350">
        <v>260000</v>
      </c>
      <c r="H4" s="350">
        <v>260000</v>
      </c>
      <c r="I4" s="350">
        <v>260000</v>
      </c>
      <c r="J4" s="350">
        <v>260000</v>
      </c>
      <c r="K4" s="350">
        <f>E4-F4</f>
        <v>520000</v>
      </c>
      <c r="L4" s="110"/>
      <c r="M4" s="110"/>
      <c r="N4" s="110"/>
      <c r="O4" s="110"/>
      <c r="P4" s="110"/>
      <c r="Q4" s="110"/>
      <c r="R4" s="110">
        <f>SUM(L4:Q4)</f>
        <v>0</v>
      </c>
      <c r="S4" s="110"/>
      <c r="T4" s="111">
        <f t="shared" ref="T4:T67" si="2">K4-(R4+S4)</f>
        <v>520000</v>
      </c>
    </row>
    <row r="5" spans="1:20" s="108" customFormat="1" ht="15.75">
      <c r="A5" s="348" t="s">
        <v>1669</v>
      </c>
      <c r="B5" s="349" t="s">
        <v>1180</v>
      </c>
      <c r="C5" s="350">
        <v>69048000</v>
      </c>
      <c r="D5" s="350">
        <v>13276767</v>
      </c>
      <c r="E5" s="350">
        <v>82324767</v>
      </c>
      <c r="F5" s="350">
        <v>47058666.670000002</v>
      </c>
      <c r="G5" s="350">
        <v>46608666.670000002</v>
      </c>
      <c r="H5" s="350">
        <v>46608666.670000002</v>
      </c>
      <c r="I5" s="350">
        <v>46608666.670000002</v>
      </c>
      <c r="J5" s="350">
        <v>47058666.670000002</v>
      </c>
      <c r="K5" s="350">
        <f t="shared" ref="K5:K68" si="3">E5-F5</f>
        <v>35266100.329999998</v>
      </c>
      <c r="L5" s="110"/>
      <c r="M5" s="110">
        <v>6837000</v>
      </c>
      <c r="N5" s="110">
        <v>6837000</v>
      </c>
      <c r="O5" s="110">
        <v>6837000</v>
      </c>
      <c r="P5" s="110">
        <v>6837000</v>
      </c>
      <c r="Q5" s="110">
        <v>6837000</v>
      </c>
      <c r="R5" s="110">
        <f t="shared" si="1"/>
        <v>34185000</v>
      </c>
      <c r="S5" s="110"/>
      <c r="T5" s="111">
        <f t="shared" si="2"/>
        <v>1081100.3299999982</v>
      </c>
    </row>
    <row r="6" spans="1:20" s="108" customFormat="1" ht="15.75">
      <c r="A6" s="348" t="s">
        <v>1670</v>
      </c>
      <c r="B6" s="349" t="s">
        <v>1182</v>
      </c>
      <c r="C6" s="350">
        <v>0</v>
      </c>
      <c r="D6" s="350">
        <v>1037000</v>
      </c>
      <c r="E6" s="350">
        <v>1037000</v>
      </c>
      <c r="F6" s="350">
        <v>1187250</v>
      </c>
      <c r="G6" s="350">
        <v>939250</v>
      </c>
      <c r="H6" s="350">
        <v>1057250</v>
      </c>
      <c r="I6" s="350">
        <v>1057250</v>
      </c>
      <c r="J6" s="350">
        <v>1187250</v>
      </c>
      <c r="K6" s="350">
        <f t="shared" si="3"/>
        <v>-150250</v>
      </c>
      <c r="L6" s="110"/>
      <c r="M6" s="110"/>
      <c r="N6" s="110"/>
      <c r="O6" s="110"/>
      <c r="P6" s="110"/>
      <c r="Q6" s="110">
        <v>0</v>
      </c>
      <c r="R6" s="110">
        <f t="shared" si="1"/>
        <v>0</v>
      </c>
      <c r="S6" s="110"/>
      <c r="T6" s="111">
        <f t="shared" si="2"/>
        <v>-150250</v>
      </c>
    </row>
    <row r="7" spans="1:20" s="108" customFormat="1" ht="15.75">
      <c r="A7" s="348" t="s">
        <v>1671</v>
      </c>
      <c r="B7" s="349" t="s">
        <v>1184</v>
      </c>
      <c r="C7" s="350">
        <v>5586000</v>
      </c>
      <c r="D7" s="350">
        <v>-3870000</v>
      </c>
      <c r="E7" s="350">
        <v>1716000</v>
      </c>
      <c r="F7" s="350">
        <v>832000</v>
      </c>
      <c r="G7" s="350">
        <v>832000</v>
      </c>
      <c r="H7" s="350">
        <v>832000</v>
      </c>
      <c r="I7" s="350">
        <v>832000</v>
      </c>
      <c r="J7" s="350">
        <v>832000</v>
      </c>
      <c r="K7" s="350">
        <f t="shared" si="3"/>
        <v>884000</v>
      </c>
      <c r="L7" s="110"/>
      <c r="M7" s="110">
        <v>144000</v>
      </c>
      <c r="N7" s="110">
        <v>144000</v>
      </c>
      <c r="O7" s="110">
        <v>144000</v>
      </c>
      <c r="P7" s="110">
        <v>144000</v>
      </c>
      <c r="Q7" s="110">
        <v>144000</v>
      </c>
      <c r="R7" s="110">
        <f t="shared" si="1"/>
        <v>720000</v>
      </c>
      <c r="S7" s="110"/>
      <c r="T7" s="111">
        <f t="shared" si="2"/>
        <v>164000</v>
      </c>
    </row>
    <row r="8" spans="1:20" s="108" customFormat="1" ht="15.75">
      <c r="A8" s="348" t="s">
        <v>1672</v>
      </c>
      <c r="B8" s="349" t="s">
        <v>1186</v>
      </c>
      <c r="C8" s="350">
        <v>13320000</v>
      </c>
      <c r="D8" s="350">
        <v>1692000</v>
      </c>
      <c r="E8" s="350">
        <v>15012000</v>
      </c>
      <c r="F8" s="350">
        <v>15000</v>
      </c>
      <c r="G8" s="350">
        <v>15000</v>
      </c>
      <c r="H8" s="350">
        <v>15000</v>
      </c>
      <c r="I8" s="350">
        <v>15000</v>
      </c>
      <c r="J8" s="350">
        <v>15000</v>
      </c>
      <c r="K8" s="350">
        <f t="shared" si="3"/>
        <v>14997000</v>
      </c>
      <c r="L8" s="110"/>
      <c r="M8" s="110"/>
      <c r="N8" s="110"/>
      <c r="O8" s="110"/>
      <c r="P8" s="110"/>
      <c r="Q8" s="110">
        <v>14492000</v>
      </c>
      <c r="R8" s="110">
        <f t="shared" si="1"/>
        <v>14492000</v>
      </c>
      <c r="S8" s="110"/>
      <c r="T8" s="111">
        <f t="shared" si="2"/>
        <v>505000</v>
      </c>
    </row>
    <row r="9" spans="1:20" s="108" customFormat="1" ht="15.75">
      <c r="A9" s="348" t="s">
        <v>1673</v>
      </c>
      <c r="B9" s="349" t="s">
        <v>1188</v>
      </c>
      <c r="C9" s="350">
        <v>1068000</v>
      </c>
      <c r="D9" s="350">
        <v>14700000</v>
      </c>
      <c r="E9" s="350">
        <v>15768000</v>
      </c>
      <c r="F9" s="350">
        <v>396000</v>
      </c>
      <c r="G9" s="350">
        <v>396000</v>
      </c>
      <c r="H9" s="350">
        <v>396000</v>
      </c>
      <c r="I9" s="350">
        <v>396000</v>
      </c>
      <c r="J9" s="350">
        <v>396000</v>
      </c>
      <c r="K9" s="350">
        <f t="shared" si="3"/>
        <v>15372000</v>
      </c>
      <c r="L9" s="110"/>
      <c r="M9" s="110"/>
      <c r="N9" s="110"/>
      <c r="O9" s="110"/>
      <c r="P9" s="110"/>
      <c r="Q9" s="110">
        <v>0</v>
      </c>
      <c r="R9" s="110">
        <f t="shared" si="1"/>
        <v>0</v>
      </c>
      <c r="S9" s="110"/>
      <c r="T9" s="111">
        <f t="shared" si="2"/>
        <v>15372000</v>
      </c>
    </row>
    <row r="10" spans="1:20" s="108" customFormat="1" ht="15.75">
      <c r="A10" s="348" t="s">
        <v>1674</v>
      </c>
      <c r="B10" s="349" t="s">
        <v>1190</v>
      </c>
      <c r="C10" s="350">
        <v>1191179</v>
      </c>
      <c r="D10" s="350">
        <v>956779</v>
      </c>
      <c r="E10" s="350">
        <v>2147958</v>
      </c>
      <c r="F10" s="350">
        <v>94970.01</v>
      </c>
      <c r="G10" s="350">
        <v>94970.01</v>
      </c>
      <c r="H10" s="350">
        <v>94970.01</v>
      </c>
      <c r="I10" s="350">
        <v>94970.01</v>
      </c>
      <c r="J10" s="350">
        <v>94970.01</v>
      </c>
      <c r="K10" s="350">
        <f t="shared" si="3"/>
        <v>2052987.99</v>
      </c>
      <c r="L10" s="110"/>
      <c r="M10" s="110"/>
      <c r="N10" s="110"/>
      <c r="O10" s="110"/>
      <c r="P10" s="110"/>
      <c r="Q10" s="110">
        <v>0</v>
      </c>
      <c r="R10" s="110">
        <f t="shared" si="1"/>
        <v>0</v>
      </c>
      <c r="S10" s="110"/>
      <c r="T10" s="111">
        <f t="shared" si="2"/>
        <v>2052987.99</v>
      </c>
    </row>
    <row r="11" spans="1:20" s="108" customFormat="1" ht="15.75">
      <c r="A11" s="348" t="s">
        <v>1675</v>
      </c>
      <c r="B11" s="349" t="s">
        <v>1192</v>
      </c>
      <c r="C11" s="350">
        <v>300000</v>
      </c>
      <c r="D11" s="350">
        <v>16800</v>
      </c>
      <c r="E11" s="350">
        <v>316800</v>
      </c>
      <c r="F11" s="350">
        <v>184800</v>
      </c>
      <c r="G11" s="350">
        <v>184800</v>
      </c>
      <c r="H11" s="350">
        <v>184800</v>
      </c>
      <c r="I11" s="350">
        <v>184800</v>
      </c>
      <c r="J11" s="350">
        <v>184800</v>
      </c>
      <c r="K11" s="350">
        <f t="shared" si="3"/>
        <v>132000</v>
      </c>
      <c r="L11" s="110"/>
      <c r="M11" s="110">
        <v>26400</v>
      </c>
      <c r="N11" s="110">
        <v>26400</v>
      </c>
      <c r="O11" s="110">
        <v>26400</v>
      </c>
      <c r="P11" s="110">
        <v>26400</v>
      </c>
      <c r="Q11" s="110">
        <v>26400</v>
      </c>
      <c r="R11" s="110">
        <f t="shared" si="1"/>
        <v>132000</v>
      </c>
      <c r="S11" s="110"/>
      <c r="T11" s="111">
        <f t="shared" si="2"/>
        <v>0</v>
      </c>
    </row>
    <row r="12" spans="1:20" s="108" customFormat="1" ht="15.75">
      <c r="A12" s="348" t="s">
        <v>1676</v>
      </c>
      <c r="B12" s="349" t="s">
        <v>1194</v>
      </c>
      <c r="C12" s="350">
        <v>200000</v>
      </c>
      <c r="D12" s="350">
        <v>0</v>
      </c>
      <c r="E12" s="350">
        <v>200000</v>
      </c>
      <c r="F12" s="350">
        <v>205099.21</v>
      </c>
      <c r="G12" s="350">
        <v>205099.2</v>
      </c>
      <c r="H12" s="350">
        <v>205099.2</v>
      </c>
      <c r="I12" s="350">
        <v>205099.2</v>
      </c>
      <c r="J12" s="350">
        <v>205099.21</v>
      </c>
      <c r="K12" s="350">
        <f t="shared" si="3"/>
        <v>-5099.2099999999919</v>
      </c>
      <c r="L12" s="110"/>
      <c r="M12" s="110">
        <v>45000</v>
      </c>
      <c r="N12" s="110">
        <v>45000</v>
      </c>
      <c r="O12" s="110">
        <v>45000</v>
      </c>
      <c r="P12" s="110">
        <v>45000</v>
      </c>
      <c r="Q12" s="110">
        <v>45000</v>
      </c>
      <c r="R12" s="110">
        <f t="shared" si="1"/>
        <v>225000</v>
      </c>
      <c r="S12" s="110"/>
      <c r="T12" s="111">
        <f t="shared" si="2"/>
        <v>-230099.21</v>
      </c>
    </row>
    <row r="13" spans="1:20" s="108" customFormat="1" ht="15.75">
      <c r="A13" s="348" t="s">
        <v>1677</v>
      </c>
      <c r="B13" s="349" t="s">
        <v>1196</v>
      </c>
      <c r="C13" s="350">
        <v>150000</v>
      </c>
      <c r="D13" s="350">
        <v>0</v>
      </c>
      <c r="E13" s="350">
        <v>150000</v>
      </c>
      <c r="F13" s="350">
        <v>70000</v>
      </c>
      <c r="G13" s="350">
        <v>70000</v>
      </c>
      <c r="H13" s="350">
        <v>70000</v>
      </c>
      <c r="I13" s="350">
        <v>70000</v>
      </c>
      <c r="J13" s="350">
        <v>70000</v>
      </c>
      <c r="K13" s="350">
        <f t="shared" si="3"/>
        <v>80000</v>
      </c>
      <c r="L13" s="110"/>
      <c r="M13" s="110">
        <v>10000</v>
      </c>
      <c r="N13" s="110">
        <v>10000</v>
      </c>
      <c r="O13" s="110">
        <v>10000</v>
      </c>
      <c r="P13" s="110">
        <v>10000</v>
      </c>
      <c r="Q13" s="110">
        <v>10000</v>
      </c>
      <c r="R13" s="110">
        <f t="shared" si="1"/>
        <v>50000</v>
      </c>
      <c r="S13" s="110"/>
      <c r="T13" s="111">
        <f t="shared" si="2"/>
        <v>30000</v>
      </c>
    </row>
    <row r="14" spans="1:20" s="108" customFormat="1" ht="15.75">
      <c r="A14" s="348" t="s">
        <v>1678</v>
      </c>
      <c r="B14" s="349" t="s">
        <v>1198</v>
      </c>
      <c r="C14" s="350">
        <v>7776000</v>
      </c>
      <c r="D14" s="350">
        <v>108000</v>
      </c>
      <c r="E14" s="350">
        <v>7884000</v>
      </c>
      <c r="F14" s="350">
        <v>4572000</v>
      </c>
      <c r="G14" s="350">
        <v>3903000</v>
      </c>
      <c r="H14" s="350">
        <v>4572000</v>
      </c>
      <c r="I14" s="350">
        <v>4572000</v>
      </c>
      <c r="J14" s="350">
        <v>4572000</v>
      </c>
      <c r="K14" s="350">
        <f t="shared" si="3"/>
        <v>3312000</v>
      </c>
      <c r="L14" s="110"/>
      <c r="M14" s="110">
        <v>654000</v>
      </c>
      <c r="N14" s="110">
        <v>654000</v>
      </c>
      <c r="O14" s="110">
        <v>654000</v>
      </c>
      <c r="P14" s="110">
        <v>654000</v>
      </c>
      <c r="Q14" s="110">
        <v>654000</v>
      </c>
      <c r="R14" s="110">
        <f t="shared" si="1"/>
        <v>3270000</v>
      </c>
      <c r="S14" s="110"/>
      <c r="T14" s="111">
        <f t="shared" si="2"/>
        <v>42000</v>
      </c>
    </row>
    <row r="15" spans="1:20" s="108" customFormat="1" ht="15.75">
      <c r="A15" s="348" t="s">
        <v>1679</v>
      </c>
      <c r="B15" s="349" t="s">
        <v>1200</v>
      </c>
      <c r="C15" s="350">
        <v>13200000</v>
      </c>
      <c r="D15" s="350">
        <v>-2788100</v>
      </c>
      <c r="E15" s="350">
        <v>10411900</v>
      </c>
      <c r="F15" s="350">
        <v>9991041.6999999993</v>
      </c>
      <c r="G15" s="350">
        <v>9949675.3699999992</v>
      </c>
      <c r="H15" s="350">
        <v>9949675.3699999992</v>
      </c>
      <c r="I15" s="350">
        <v>9949675.3699999992</v>
      </c>
      <c r="J15" s="350">
        <v>9991041.6999999993</v>
      </c>
      <c r="K15" s="350">
        <f t="shared" si="3"/>
        <v>420858.30000000075</v>
      </c>
      <c r="L15" s="110"/>
      <c r="M15" s="110"/>
      <c r="N15" s="110"/>
      <c r="O15" s="110"/>
      <c r="P15" s="110"/>
      <c r="Q15" s="110"/>
      <c r="R15" s="110">
        <f t="shared" si="1"/>
        <v>0</v>
      </c>
      <c r="S15" s="110"/>
      <c r="T15" s="111">
        <f t="shared" si="2"/>
        <v>420858.30000000075</v>
      </c>
    </row>
    <row r="16" spans="1:20" s="108" customFormat="1" ht="15.75">
      <c r="A16" s="348" t="s">
        <v>1680</v>
      </c>
      <c r="B16" s="349" t="s">
        <v>1202</v>
      </c>
      <c r="C16" s="350">
        <v>430000</v>
      </c>
      <c r="D16" s="350">
        <v>0</v>
      </c>
      <c r="E16" s="350">
        <v>430000</v>
      </c>
      <c r="F16" s="350">
        <v>210000</v>
      </c>
      <c r="G16" s="350">
        <v>0</v>
      </c>
      <c r="H16" s="350">
        <v>0</v>
      </c>
      <c r="I16" s="350">
        <v>0</v>
      </c>
      <c r="J16" s="350">
        <v>210000</v>
      </c>
      <c r="K16" s="350">
        <f t="shared" si="3"/>
        <v>220000</v>
      </c>
      <c r="L16" s="110"/>
      <c r="M16" s="110"/>
      <c r="N16" s="110"/>
      <c r="O16" s="110">
        <v>430000</v>
      </c>
      <c r="P16" s="110"/>
      <c r="Q16" s="110">
        <v>0</v>
      </c>
      <c r="R16" s="110">
        <f t="shared" si="1"/>
        <v>430000</v>
      </c>
      <c r="S16" s="110"/>
      <c r="T16" s="111">
        <f t="shared" si="2"/>
        <v>-210000</v>
      </c>
    </row>
    <row r="17" spans="1:21" s="108" customFormat="1" ht="31.5">
      <c r="A17" s="348" t="s">
        <v>1681</v>
      </c>
      <c r="B17" s="349" t="s">
        <v>1204</v>
      </c>
      <c r="C17" s="350">
        <v>13200000</v>
      </c>
      <c r="D17" s="350">
        <v>-10134049</v>
      </c>
      <c r="E17" s="350">
        <v>3065951</v>
      </c>
      <c r="F17" s="350">
        <v>0</v>
      </c>
      <c r="G17" s="350">
        <v>0</v>
      </c>
      <c r="H17" s="350">
        <v>0</v>
      </c>
      <c r="I17" s="350">
        <v>0</v>
      </c>
      <c r="J17" s="350">
        <v>0</v>
      </c>
      <c r="K17" s="350">
        <f t="shared" si="3"/>
        <v>3065951</v>
      </c>
      <c r="L17" s="110"/>
      <c r="M17" s="110"/>
      <c r="N17" s="110"/>
      <c r="O17" s="110">
        <v>14492000</v>
      </c>
      <c r="P17" s="110"/>
      <c r="Q17" s="110">
        <v>0</v>
      </c>
      <c r="R17" s="110">
        <f t="shared" si="1"/>
        <v>14492000</v>
      </c>
      <c r="S17" s="110"/>
      <c r="T17" s="111">
        <f t="shared" si="2"/>
        <v>-11426049</v>
      </c>
    </row>
    <row r="18" spans="1:21" s="108" customFormat="1" ht="15.75">
      <c r="A18" s="348" t="s">
        <v>1682</v>
      </c>
      <c r="B18" s="349" t="s">
        <v>1235</v>
      </c>
      <c r="C18" s="350">
        <v>10000000</v>
      </c>
      <c r="D18" s="350">
        <v>0</v>
      </c>
      <c r="E18" s="350">
        <v>10000000</v>
      </c>
      <c r="F18" s="350">
        <v>5199480</v>
      </c>
      <c r="G18" s="350">
        <v>5199480</v>
      </c>
      <c r="H18" s="350">
        <v>5199480</v>
      </c>
      <c r="I18" s="350">
        <v>5199480</v>
      </c>
      <c r="J18" s="350">
        <v>5199480</v>
      </c>
      <c r="K18" s="350">
        <f t="shared" si="3"/>
        <v>4800520</v>
      </c>
      <c r="L18" s="110"/>
      <c r="M18" s="110"/>
      <c r="N18" s="110"/>
      <c r="O18" s="110"/>
      <c r="P18" s="110"/>
      <c r="Q18" s="110"/>
      <c r="R18" s="110">
        <f t="shared" si="1"/>
        <v>0</v>
      </c>
      <c r="S18" s="110" t="e">
        <v>#REF!</v>
      </c>
      <c r="T18" s="111" t="e">
        <f t="shared" si="2"/>
        <v>#REF!</v>
      </c>
    </row>
    <row r="19" spans="1:21" s="108" customFormat="1" ht="15.75">
      <c r="A19" s="348" t="s">
        <v>1683</v>
      </c>
      <c r="B19" s="349" t="s">
        <v>1206</v>
      </c>
      <c r="C19" s="350">
        <v>600000</v>
      </c>
      <c r="D19" s="350">
        <v>0</v>
      </c>
      <c r="E19" s="350">
        <v>600000</v>
      </c>
      <c r="F19" s="350">
        <v>0</v>
      </c>
      <c r="G19" s="350">
        <v>0</v>
      </c>
      <c r="H19" s="350">
        <v>0</v>
      </c>
      <c r="I19" s="350">
        <v>0</v>
      </c>
      <c r="J19" s="350">
        <v>0</v>
      </c>
      <c r="K19" s="350">
        <f t="shared" si="3"/>
        <v>600000</v>
      </c>
      <c r="L19" s="110"/>
      <c r="M19" s="110"/>
      <c r="N19" s="110"/>
      <c r="O19" s="110"/>
      <c r="P19" s="110"/>
      <c r="Q19" s="110">
        <v>0</v>
      </c>
      <c r="R19" s="110">
        <f t="shared" si="1"/>
        <v>0</v>
      </c>
      <c r="S19" s="110"/>
      <c r="T19" s="111">
        <f t="shared" si="2"/>
        <v>600000</v>
      </c>
    </row>
    <row r="20" spans="1:21" s="108" customFormat="1" ht="15.75">
      <c r="A20" s="348" t="s">
        <v>1684</v>
      </c>
      <c r="B20" s="349" t="s">
        <v>1208</v>
      </c>
      <c r="C20" s="350">
        <v>11527773</v>
      </c>
      <c r="D20" s="350">
        <v>70000</v>
      </c>
      <c r="E20" s="350">
        <v>11597773</v>
      </c>
      <c r="F20" s="350">
        <v>6640910.3099999996</v>
      </c>
      <c r="G20" s="350">
        <v>6576320.4100000001</v>
      </c>
      <c r="H20" s="350">
        <v>6584686.6100000003</v>
      </c>
      <c r="I20" s="350">
        <v>6584686.6100000003</v>
      </c>
      <c r="J20" s="350">
        <v>6640910.3099999996</v>
      </c>
      <c r="K20" s="350">
        <f t="shared" si="3"/>
        <v>4956862.6900000004</v>
      </c>
      <c r="L20" s="110"/>
      <c r="M20" s="110">
        <v>975326.99999999988</v>
      </c>
      <c r="N20" s="110">
        <v>975326.99999999988</v>
      </c>
      <c r="O20" s="110">
        <v>975326.99999999988</v>
      </c>
      <c r="P20" s="110">
        <v>975326.99999999988</v>
      </c>
      <c r="Q20" s="110">
        <v>975326.99999999988</v>
      </c>
      <c r="R20" s="110">
        <f t="shared" si="1"/>
        <v>4876634.9999999991</v>
      </c>
      <c r="S20" s="110"/>
      <c r="T20" s="111">
        <f t="shared" si="2"/>
        <v>80227.690000001341</v>
      </c>
    </row>
    <row r="21" spans="1:21" s="108" customFormat="1" ht="15.75">
      <c r="A21" s="348" t="s">
        <v>1685</v>
      </c>
      <c r="B21" s="349" t="s">
        <v>1210</v>
      </c>
      <c r="C21" s="350">
        <v>10863865</v>
      </c>
      <c r="D21" s="350">
        <v>1147051</v>
      </c>
      <c r="E21" s="350">
        <v>12010916</v>
      </c>
      <c r="F21" s="350">
        <v>6915477.7699999996</v>
      </c>
      <c r="G21" s="350">
        <v>6850796.7699999996</v>
      </c>
      <c r="H21" s="350">
        <v>6859174.7699999996</v>
      </c>
      <c r="I21" s="350">
        <v>6859174.7699999996</v>
      </c>
      <c r="J21" s="350">
        <v>6915477.7699999996</v>
      </c>
      <c r="K21" s="350">
        <f t="shared" si="3"/>
        <v>5095438.2300000004</v>
      </c>
      <c r="L21" s="110"/>
      <c r="M21" s="110">
        <v>973953.3</v>
      </c>
      <c r="N21" s="110">
        <v>973953.3</v>
      </c>
      <c r="O21" s="110">
        <v>973953.3</v>
      </c>
      <c r="P21" s="110">
        <v>973953.3</v>
      </c>
      <c r="Q21" s="110">
        <v>973953.3</v>
      </c>
      <c r="R21" s="110">
        <f t="shared" si="1"/>
        <v>4869766.5</v>
      </c>
      <c r="S21" s="110"/>
      <c r="T21" s="111">
        <f t="shared" si="2"/>
        <v>225671.73000000045</v>
      </c>
    </row>
    <row r="22" spans="1:21" s="108" customFormat="1" ht="15.75">
      <c r="A22" s="348" t="s">
        <v>1686</v>
      </c>
      <c r="B22" s="349" t="s">
        <v>1212</v>
      </c>
      <c r="C22" s="350">
        <v>1173183</v>
      </c>
      <c r="D22" s="350">
        <v>160431</v>
      </c>
      <c r="E22" s="350">
        <v>1333614</v>
      </c>
      <c r="F22" s="350">
        <v>745968.45</v>
      </c>
      <c r="G22" s="350">
        <v>738687.56</v>
      </c>
      <c r="H22" s="350">
        <v>739510.45</v>
      </c>
      <c r="I22" s="350">
        <v>739510.45</v>
      </c>
      <c r="J22" s="350">
        <v>745968.45</v>
      </c>
      <c r="K22" s="350">
        <f t="shared" si="3"/>
        <v>587645.55000000005</v>
      </c>
      <c r="L22" s="110"/>
      <c r="M22" s="110">
        <v>151107.00000000003</v>
      </c>
      <c r="N22" s="110">
        <v>151107.00000000003</v>
      </c>
      <c r="O22" s="110">
        <v>151107.00000000003</v>
      </c>
      <c r="P22" s="110">
        <v>151107.00000000003</v>
      </c>
      <c r="Q22" s="110">
        <v>151107.00000000003</v>
      </c>
      <c r="R22" s="110">
        <f t="shared" si="1"/>
        <v>755535.00000000012</v>
      </c>
      <c r="S22" s="110"/>
      <c r="T22" s="111">
        <f t="shared" si="2"/>
        <v>-167889.45000000007</v>
      </c>
      <c r="U22" s="110" t="e">
        <f>SUM(T3:T22)</f>
        <v>#REF!</v>
      </c>
    </row>
    <row r="23" spans="1:21" s="108" customFormat="1" ht="15.75">
      <c r="A23" s="353" t="s">
        <v>1687</v>
      </c>
      <c r="B23" s="354" t="s">
        <v>991</v>
      </c>
      <c r="C23" s="355">
        <v>2000000</v>
      </c>
      <c r="D23" s="355">
        <v>300000</v>
      </c>
      <c r="E23" s="355">
        <v>2300000</v>
      </c>
      <c r="F23" s="355">
        <v>1074676.6399999999</v>
      </c>
      <c r="G23" s="355">
        <v>879335.54</v>
      </c>
      <c r="H23" s="355">
        <v>1074676.6399999999</v>
      </c>
      <c r="I23" s="355">
        <v>1074676.6399999999</v>
      </c>
      <c r="J23" s="355">
        <v>1074676.6399999999</v>
      </c>
      <c r="K23" s="356">
        <f t="shared" si="3"/>
        <v>1225323.3600000001</v>
      </c>
      <c r="L23" s="113"/>
      <c r="M23" s="113">
        <v>200000</v>
      </c>
      <c r="N23" s="113">
        <v>200000</v>
      </c>
      <c r="O23" s="113">
        <v>200000</v>
      </c>
      <c r="P23" s="113">
        <v>200000</v>
      </c>
      <c r="Q23" s="113">
        <v>200000</v>
      </c>
      <c r="R23" s="110">
        <f t="shared" si="1"/>
        <v>1000000</v>
      </c>
      <c r="S23" s="110"/>
      <c r="T23" s="111">
        <f t="shared" si="2"/>
        <v>225323.3600000001</v>
      </c>
    </row>
    <row r="24" spans="1:21" s="108" customFormat="1" ht="15.75">
      <c r="A24" s="353" t="s">
        <v>1688</v>
      </c>
      <c r="B24" s="354" t="s">
        <v>995</v>
      </c>
      <c r="C24" s="355">
        <v>30000</v>
      </c>
      <c r="D24" s="355">
        <v>0</v>
      </c>
      <c r="E24" s="355">
        <v>30000</v>
      </c>
      <c r="F24" s="355">
        <v>15956</v>
      </c>
      <c r="G24" s="355">
        <v>15956</v>
      </c>
      <c r="H24" s="355">
        <v>15956</v>
      </c>
      <c r="I24" s="355">
        <v>15956</v>
      </c>
      <c r="J24" s="355">
        <v>15956</v>
      </c>
      <c r="K24" s="356">
        <f t="shared" si="3"/>
        <v>14044</v>
      </c>
      <c r="L24" s="113"/>
      <c r="M24" s="113">
        <v>1500</v>
      </c>
      <c r="N24" s="113">
        <v>1500</v>
      </c>
      <c r="O24" s="113">
        <v>1500</v>
      </c>
      <c r="P24" s="113">
        <v>1500</v>
      </c>
      <c r="Q24" s="113">
        <v>1500</v>
      </c>
      <c r="R24" s="110">
        <f t="shared" si="1"/>
        <v>7500</v>
      </c>
      <c r="S24" s="110"/>
      <c r="T24" s="111">
        <f t="shared" si="2"/>
        <v>6544</v>
      </c>
    </row>
    <row r="25" spans="1:21" s="108" customFormat="1" ht="15.75">
      <c r="A25" s="353" t="s">
        <v>1689</v>
      </c>
      <c r="B25" s="354" t="s">
        <v>997</v>
      </c>
      <c r="C25" s="355">
        <v>4500000</v>
      </c>
      <c r="D25" s="355">
        <v>0</v>
      </c>
      <c r="E25" s="355">
        <v>4500000</v>
      </c>
      <c r="F25" s="355">
        <v>2376262.39</v>
      </c>
      <c r="G25" s="355">
        <v>2024263.85</v>
      </c>
      <c r="H25" s="355">
        <v>2117940.7400000002</v>
      </c>
      <c r="I25" s="355">
        <v>2376262.39</v>
      </c>
      <c r="J25" s="355">
        <v>2376262.39</v>
      </c>
      <c r="K25" s="356">
        <f t="shared" si="3"/>
        <v>2123737.61</v>
      </c>
      <c r="L25" s="113"/>
      <c r="M25" s="113">
        <v>365000</v>
      </c>
      <c r="N25" s="113">
        <v>365000</v>
      </c>
      <c r="O25" s="113">
        <v>365000</v>
      </c>
      <c r="P25" s="113">
        <v>365000</v>
      </c>
      <c r="Q25" s="113">
        <v>365000</v>
      </c>
      <c r="R25" s="110">
        <f t="shared" si="1"/>
        <v>1825000</v>
      </c>
      <c r="S25" s="110"/>
      <c r="T25" s="111">
        <f t="shared" si="2"/>
        <v>298737.60999999987</v>
      </c>
    </row>
    <row r="26" spans="1:21" s="108" customFormat="1" ht="15.75">
      <c r="A26" s="353" t="s">
        <v>1690</v>
      </c>
      <c r="B26" s="354" t="s">
        <v>999</v>
      </c>
      <c r="C26" s="355">
        <v>4000000</v>
      </c>
      <c r="D26" s="355">
        <v>6100000</v>
      </c>
      <c r="E26" s="355">
        <v>10100000</v>
      </c>
      <c r="F26" s="355">
        <v>5656474</v>
      </c>
      <c r="G26" s="355">
        <v>5650301.2800000003</v>
      </c>
      <c r="H26" s="355">
        <v>5656474</v>
      </c>
      <c r="I26" s="355">
        <v>5656474</v>
      </c>
      <c r="J26" s="355">
        <v>5656474</v>
      </c>
      <c r="K26" s="356">
        <f t="shared" si="3"/>
        <v>4443526</v>
      </c>
      <c r="L26" s="113"/>
      <c r="M26" s="113">
        <v>900000</v>
      </c>
      <c r="N26" s="113">
        <v>900000</v>
      </c>
      <c r="O26" s="113">
        <v>900000</v>
      </c>
      <c r="P26" s="113">
        <v>900000</v>
      </c>
      <c r="Q26" s="113">
        <v>900000</v>
      </c>
      <c r="R26" s="110">
        <f t="shared" si="1"/>
        <v>4500000</v>
      </c>
      <c r="S26" s="110"/>
      <c r="T26" s="111">
        <f t="shared" si="2"/>
        <v>-56474</v>
      </c>
    </row>
    <row r="27" spans="1:21" s="108" customFormat="1" ht="15.75">
      <c r="A27" s="353" t="s">
        <v>1691</v>
      </c>
      <c r="B27" s="354" t="s">
        <v>1001</v>
      </c>
      <c r="C27" s="355">
        <v>165000</v>
      </c>
      <c r="D27" s="355">
        <v>0</v>
      </c>
      <c r="E27" s="355">
        <v>165000</v>
      </c>
      <c r="F27" s="355">
        <v>75928</v>
      </c>
      <c r="G27" s="355">
        <v>75928</v>
      </c>
      <c r="H27" s="355">
        <v>75928</v>
      </c>
      <c r="I27" s="355">
        <v>75928</v>
      </c>
      <c r="J27" s="355">
        <v>75928</v>
      </c>
      <c r="K27" s="355">
        <f t="shared" si="3"/>
        <v>89072</v>
      </c>
      <c r="L27" s="113"/>
      <c r="M27" s="113">
        <v>12000</v>
      </c>
      <c r="N27" s="113">
        <v>12000</v>
      </c>
      <c r="O27" s="113">
        <v>12000</v>
      </c>
      <c r="P27" s="113">
        <v>12000</v>
      </c>
      <c r="Q27" s="113">
        <v>12000</v>
      </c>
      <c r="R27" s="110">
        <f t="shared" si="1"/>
        <v>60000</v>
      </c>
      <c r="S27" s="110"/>
      <c r="T27" s="111">
        <f t="shared" si="2"/>
        <v>29072</v>
      </c>
    </row>
    <row r="28" spans="1:21" s="108" customFormat="1" ht="15.75">
      <c r="A28" s="353" t="s">
        <v>1692</v>
      </c>
      <c r="B28" s="354" t="s">
        <v>1003</v>
      </c>
      <c r="C28" s="355">
        <v>265000</v>
      </c>
      <c r="D28" s="355">
        <v>0</v>
      </c>
      <c r="E28" s="355">
        <v>265000</v>
      </c>
      <c r="F28" s="355">
        <v>83003</v>
      </c>
      <c r="G28" s="355">
        <v>80503</v>
      </c>
      <c r="H28" s="355">
        <v>83003</v>
      </c>
      <c r="I28" s="355">
        <v>83003</v>
      </c>
      <c r="J28" s="355">
        <v>83003</v>
      </c>
      <c r="K28" s="355">
        <f t="shared" si="3"/>
        <v>181997</v>
      </c>
      <c r="L28" s="113"/>
      <c r="M28" s="113">
        <v>12500</v>
      </c>
      <c r="N28" s="113">
        <v>12500</v>
      </c>
      <c r="O28" s="113">
        <v>12500</v>
      </c>
      <c r="P28" s="113">
        <v>12500</v>
      </c>
      <c r="Q28" s="113">
        <v>12500</v>
      </c>
      <c r="R28" s="110">
        <f t="shared" si="1"/>
        <v>62500</v>
      </c>
      <c r="S28" s="110"/>
      <c r="T28" s="111">
        <f t="shared" si="2"/>
        <v>119497</v>
      </c>
    </row>
    <row r="29" spans="1:21" s="108" customFormat="1" ht="15.75">
      <c r="A29" s="353" t="s">
        <v>1693</v>
      </c>
      <c r="B29" s="354" t="s">
        <v>1094</v>
      </c>
      <c r="C29" s="355">
        <v>2680000</v>
      </c>
      <c r="D29" s="355">
        <v>850000</v>
      </c>
      <c r="E29" s="355">
        <v>3530000</v>
      </c>
      <c r="F29" s="355">
        <v>5253915.12</v>
      </c>
      <c r="G29" s="355">
        <v>1659378.08</v>
      </c>
      <c r="H29" s="355">
        <v>1718378.08</v>
      </c>
      <c r="I29" s="355">
        <v>1718378.08</v>
      </c>
      <c r="J29" s="355">
        <v>5253915.12</v>
      </c>
      <c r="K29" s="355">
        <f t="shared" si="3"/>
        <v>-1723915.12</v>
      </c>
      <c r="L29" s="113"/>
      <c r="M29" s="113"/>
      <c r="N29" s="113"/>
      <c r="O29" s="113"/>
      <c r="P29" s="113"/>
      <c r="Q29" s="113"/>
      <c r="R29" s="110">
        <f t="shared" si="1"/>
        <v>0</v>
      </c>
      <c r="S29" s="110" t="e">
        <v>#REF!</v>
      </c>
      <c r="T29" s="111" t="e">
        <f t="shared" si="2"/>
        <v>#REF!</v>
      </c>
    </row>
    <row r="30" spans="1:21" s="108" customFormat="1" ht="15.75">
      <c r="A30" s="353" t="s">
        <v>1694</v>
      </c>
      <c r="B30" s="354" t="s">
        <v>1102</v>
      </c>
      <c r="C30" s="355">
        <v>0</v>
      </c>
      <c r="D30" s="355">
        <v>1000000</v>
      </c>
      <c r="E30" s="355">
        <v>1000000</v>
      </c>
      <c r="F30" s="355">
        <v>125000</v>
      </c>
      <c r="G30" s="355">
        <v>0</v>
      </c>
      <c r="H30" s="355">
        <v>0</v>
      </c>
      <c r="I30" s="355">
        <v>0</v>
      </c>
      <c r="J30" s="355">
        <v>125000</v>
      </c>
      <c r="K30" s="355">
        <f t="shared" si="3"/>
        <v>875000</v>
      </c>
      <c r="L30" s="113"/>
      <c r="M30" s="113"/>
      <c r="N30" s="113"/>
      <c r="O30" s="113"/>
      <c r="P30" s="113"/>
      <c r="Q30" s="113"/>
      <c r="R30" s="110">
        <f t="shared" si="1"/>
        <v>0</v>
      </c>
      <c r="S30" s="110" t="e">
        <v>#REF!</v>
      </c>
      <c r="T30" s="111" t="e">
        <f t="shared" si="2"/>
        <v>#REF!</v>
      </c>
    </row>
    <row r="31" spans="1:21" s="108" customFormat="1" ht="15.75">
      <c r="A31" s="353" t="s">
        <v>1695</v>
      </c>
      <c r="B31" s="354" t="s">
        <v>1291</v>
      </c>
      <c r="C31" s="355">
        <v>0</v>
      </c>
      <c r="D31" s="355">
        <v>2000000</v>
      </c>
      <c r="E31" s="355">
        <v>2000000</v>
      </c>
      <c r="F31" s="355">
        <v>0</v>
      </c>
      <c r="G31" s="355">
        <v>0</v>
      </c>
      <c r="H31" s="355">
        <v>0</v>
      </c>
      <c r="I31" s="355">
        <v>0</v>
      </c>
      <c r="J31" s="355">
        <v>0</v>
      </c>
      <c r="K31" s="355">
        <f t="shared" si="3"/>
        <v>2000000</v>
      </c>
      <c r="L31" s="113"/>
      <c r="M31" s="113"/>
      <c r="N31" s="113"/>
      <c r="O31" s="113"/>
      <c r="P31" s="113"/>
      <c r="Q31" s="113"/>
      <c r="R31" s="110">
        <f t="shared" si="1"/>
        <v>0</v>
      </c>
      <c r="S31" s="110"/>
      <c r="T31" s="111">
        <f t="shared" si="2"/>
        <v>2000000</v>
      </c>
    </row>
    <row r="32" spans="1:21" s="108" customFormat="1" ht="15.75">
      <c r="A32" s="353" t="s">
        <v>1696</v>
      </c>
      <c r="B32" s="354" t="s">
        <v>1106</v>
      </c>
      <c r="C32" s="355">
        <v>500000</v>
      </c>
      <c r="D32" s="355">
        <v>1717350</v>
      </c>
      <c r="E32" s="355">
        <v>2217350</v>
      </c>
      <c r="F32" s="355">
        <v>634376.14</v>
      </c>
      <c r="G32" s="355">
        <v>170860.9</v>
      </c>
      <c r="H32" s="355">
        <v>343140.9</v>
      </c>
      <c r="I32" s="355">
        <v>343140.9</v>
      </c>
      <c r="J32" s="355">
        <v>480516.41</v>
      </c>
      <c r="K32" s="355">
        <f t="shared" si="3"/>
        <v>1582973.8599999999</v>
      </c>
      <c r="L32" s="113"/>
      <c r="M32" s="113"/>
      <c r="N32" s="113"/>
      <c r="O32" s="113"/>
      <c r="P32" s="113"/>
      <c r="Q32" s="113"/>
      <c r="R32" s="110">
        <f t="shared" si="1"/>
        <v>0</v>
      </c>
      <c r="S32" s="110"/>
      <c r="T32" s="111">
        <f t="shared" si="2"/>
        <v>1582973.8599999999</v>
      </c>
    </row>
    <row r="33" spans="1:20" s="108" customFormat="1" ht="15.75">
      <c r="A33" s="353" t="s">
        <v>1697</v>
      </c>
      <c r="B33" s="354" t="s">
        <v>1024</v>
      </c>
      <c r="C33" s="355">
        <v>200000</v>
      </c>
      <c r="D33" s="355">
        <v>300000</v>
      </c>
      <c r="E33" s="355">
        <v>500000</v>
      </c>
      <c r="F33" s="355">
        <v>103500</v>
      </c>
      <c r="G33" s="355">
        <v>103500</v>
      </c>
      <c r="H33" s="355">
        <v>103500</v>
      </c>
      <c r="I33" s="355">
        <v>103500</v>
      </c>
      <c r="J33" s="355">
        <v>103500</v>
      </c>
      <c r="K33" s="355">
        <f t="shared" si="3"/>
        <v>396500</v>
      </c>
      <c r="L33" s="113"/>
      <c r="M33" s="113">
        <v>35000</v>
      </c>
      <c r="N33" s="113">
        <v>35000</v>
      </c>
      <c r="O33" s="113">
        <v>35000</v>
      </c>
      <c r="P33" s="113">
        <v>35000</v>
      </c>
      <c r="Q33" s="113">
        <v>35000</v>
      </c>
      <c r="R33" s="110">
        <f t="shared" si="1"/>
        <v>175000</v>
      </c>
      <c r="S33" s="110"/>
      <c r="T33" s="111">
        <f t="shared" si="2"/>
        <v>221500</v>
      </c>
    </row>
    <row r="34" spans="1:20" s="108" customFormat="1" ht="15.75">
      <c r="A34" s="357" t="s">
        <v>1698</v>
      </c>
      <c r="B34" s="358" t="s">
        <v>1534</v>
      </c>
      <c r="C34" s="355">
        <v>300000</v>
      </c>
      <c r="D34" s="355">
        <v>1140000</v>
      </c>
      <c r="E34" s="355">
        <v>1440000</v>
      </c>
      <c r="F34" s="355">
        <v>184960.8</v>
      </c>
      <c r="G34" s="355">
        <v>184960.8</v>
      </c>
      <c r="H34" s="355">
        <v>184960.8</v>
      </c>
      <c r="I34" s="355">
        <v>184960.8</v>
      </c>
      <c r="J34" s="355">
        <v>184960.8</v>
      </c>
      <c r="K34" s="355">
        <f t="shared" si="3"/>
        <v>1255039.2</v>
      </c>
      <c r="L34" s="113"/>
      <c r="M34" s="113"/>
      <c r="N34" s="113"/>
      <c r="O34" s="113"/>
      <c r="P34" s="113"/>
      <c r="Q34" s="113"/>
      <c r="R34" s="110">
        <f t="shared" si="1"/>
        <v>0</v>
      </c>
      <c r="S34" s="110" t="e">
        <v>#REF!</v>
      </c>
      <c r="T34" s="111" t="e">
        <f t="shared" si="2"/>
        <v>#REF!</v>
      </c>
    </row>
    <row r="35" spans="1:20" s="108" customFormat="1" ht="15.75">
      <c r="A35" s="353" t="s">
        <v>1699</v>
      </c>
      <c r="B35" s="354" t="s">
        <v>1213</v>
      </c>
      <c r="C35" s="355">
        <v>100000</v>
      </c>
      <c r="D35" s="355">
        <v>720000</v>
      </c>
      <c r="E35" s="355">
        <v>820000</v>
      </c>
      <c r="F35" s="355">
        <v>636523.07999999996</v>
      </c>
      <c r="G35" s="355">
        <v>619023.06000000006</v>
      </c>
      <c r="H35" s="355">
        <v>636523.06000000006</v>
      </c>
      <c r="I35" s="355">
        <v>636523.06000000006</v>
      </c>
      <c r="J35" s="355">
        <v>636523.07999999996</v>
      </c>
      <c r="K35" s="355">
        <f t="shared" si="3"/>
        <v>183476.92000000004</v>
      </c>
      <c r="L35" s="113"/>
      <c r="M35" s="113"/>
      <c r="N35" s="113"/>
      <c r="O35" s="113"/>
      <c r="P35" s="113"/>
      <c r="Q35" s="113"/>
      <c r="R35" s="110">
        <f t="shared" si="1"/>
        <v>0</v>
      </c>
      <c r="S35" s="110" t="e">
        <v>#REF!</v>
      </c>
      <c r="T35" s="111" t="e">
        <f t="shared" si="2"/>
        <v>#REF!</v>
      </c>
    </row>
    <row r="36" spans="1:20" s="108" customFormat="1" ht="15.75">
      <c r="A36" s="353" t="s">
        <v>1700</v>
      </c>
      <c r="B36" s="354" t="s">
        <v>1701</v>
      </c>
      <c r="C36" s="355">
        <v>0</v>
      </c>
      <c r="D36" s="355">
        <v>135000</v>
      </c>
      <c r="E36" s="355">
        <v>135000</v>
      </c>
      <c r="F36" s="355">
        <v>75000</v>
      </c>
      <c r="G36" s="355">
        <v>0</v>
      </c>
      <c r="H36" s="355">
        <v>0</v>
      </c>
      <c r="I36" s="355">
        <v>0</v>
      </c>
      <c r="J36" s="355">
        <v>75000</v>
      </c>
      <c r="K36" s="355">
        <f t="shared" si="3"/>
        <v>60000</v>
      </c>
      <c r="L36" s="113"/>
      <c r="M36" s="113"/>
      <c r="N36" s="113"/>
      <c r="O36" s="113"/>
      <c r="P36" s="113"/>
      <c r="Q36" s="113"/>
      <c r="R36" s="110">
        <f t="shared" si="1"/>
        <v>0</v>
      </c>
      <c r="S36" s="110"/>
      <c r="T36" s="111">
        <f t="shared" si="2"/>
        <v>60000</v>
      </c>
    </row>
    <row r="37" spans="1:20" s="108" customFormat="1" ht="15.75">
      <c r="A37" s="353" t="s">
        <v>1702</v>
      </c>
      <c r="B37" s="354" t="s">
        <v>1005</v>
      </c>
      <c r="C37" s="355">
        <v>0</v>
      </c>
      <c r="D37" s="355">
        <v>708000</v>
      </c>
      <c r="E37" s="355">
        <v>708000</v>
      </c>
      <c r="F37" s="355">
        <v>641666.52</v>
      </c>
      <c r="G37" s="355">
        <v>291666.59999999998</v>
      </c>
      <c r="H37" s="355">
        <v>349999.92</v>
      </c>
      <c r="I37" s="355">
        <v>349999.92</v>
      </c>
      <c r="J37" s="355">
        <v>641666.52</v>
      </c>
      <c r="K37" s="355">
        <f t="shared" si="3"/>
        <v>66333.479999999981</v>
      </c>
      <c r="L37" s="112"/>
      <c r="M37" s="112"/>
      <c r="N37" s="112"/>
      <c r="O37" s="112"/>
      <c r="P37" s="112"/>
      <c r="Q37" s="112">
        <v>0</v>
      </c>
      <c r="R37" s="110">
        <f t="shared" si="1"/>
        <v>0</v>
      </c>
      <c r="S37" s="110" t="e">
        <v>#REF!</v>
      </c>
      <c r="T37" s="111" t="e">
        <f t="shared" si="2"/>
        <v>#REF!</v>
      </c>
    </row>
    <row r="38" spans="1:20" s="108" customFormat="1" ht="15.75">
      <c r="A38" s="353" t="s">
        <v>1703</v>
      </c>
      <c r="B38" s="354" t="s">
        <v>1007</v>
      </c>
      <c r="C38" s="355">
        <v>200000</v>
      </c>
      <c r="D38" s="355">
        <v>0</v>
      </c>
      <c r="E38" s="355">
        <v>200000</v>
      </c>
      <c r="F38" s="355">
        <v>0</v>
      </c>
      <c r="G38" s="355">
        <v>0</v>
      </c>
      <c r="H38" s="355">
        <v>0</v>
      </c>
      <c r="I38" s="355">
        <v>0</v>
      </c>
      <c r="J38" s="355">
        <v>0</v>
      </c>
      <c r="K38" s="355">
        <f t="shared" si="3"/>
        <v>200000</v>
      </c>
      <c r="L38" s="112"/>
      <c r="M38" s="112">
        <v>0</v>
      </c>
      <c r="N38" s="112">
        <v>0</v>
      </c>
      <c r="O38" s="112">
        <v>0</v>
      </c>
      <c r="P38" s="112">
        <v>0</v>
      </c>
      <c r="Q38" s="112">
        <v>0</v>
      </c>
      <c r="R38" s="110">
        <f t="shared" si="1"/>
        <v>0</v>
      </c>
      <c r="S38" s="110"/>
      <c r="T38" s="111">
        <f t="shared" si="2"/>
        <v>200000</v>
      </c>
    </row>
    <row r="39" spans="1:20" s="108" customFormat="1" ht="15.75">
      <c r="A39" s="353" t="s">
        <v>1704</v>
      </c>
      <c r="B39" s="354" t="s">
        <v>1256</v>
      </c>
      <c r="C39" s="355">
        <v>11600000</v>
      </c>
      <c r="D39" s="355">
        <v>5834000</v>
      </c>
      <c r="E39" s="355">
        <v>17434000</v>
      </c>
      <c r="F39" s="355">
        <v>12492977.869999999</v>
      </c>
      <c r="G39" s="355">
        <v>6745519.2999999998</v>
      </c>
      <c r="H39" s="355">
        <v>7615891.7300000004</v>
      </c>
      <c r="I39" s="355">
        <v>7615891.7300000004</v>
      </c>
      <c r="J39" s="355">
        <v>12489079.470000001</v>
      </c>
      <c r="K39" s="355">
        <f t="shared" si="3"/>
        <v>4941022.1300000008</v>
      </c>
      <c r="L39" s="112"/>
      <c r="M39" s="112"/>
      <c r="N39" s="112"/>
      <c r="O39" s="112"/>
      <c r="P39" s="112"/>
      <c r="Q39" s="112">
        <v>0</v>
      </c>
      <c r="R39" s="110">
        <f t="shared" si="1"/>
        <v>0</v>
      </c>
      <c r="S39" s="110" t="e">
        <v>#REF!</v>
      </c>
      <c r="T39" s="111" t="e">
        <f t="shared" si="2"/>
        <v>#REF!</v>
      </c>
    </row>
    <row r="40" spans="1:20" s="108" customFormat="1" ht="15.75">
      <c r="A40" s="353" t="s">
        <v>1705</v>
      </c>
      <c r="B40" s="354" t="s">
        <v>1071</v>
      </c>
      <c r="C40" s="355">
        <v>0</v>
      </c>
      <c r="D40" s="355">
        <v>465000</v>
      </c>
      <c r="E40" s="355">
        <v>465000</v>
      </c>
      <c r="F40" s="355">
        <v>345763.99</v>
      </c>
      <c r="G40" s="355">
        <v>345263.99</v>
      </c>
      <c r="H40" s="355">
        <v>345263.99</v>
      </c>
      <c r="I40" s="355">
        <v>345263.99</v>
      </c>
      <c r="J40" s="355">
        <v>345263.99</v>
      </c>
      <c r="K40" s="355">
        <f t="shared" si="3"/>
        <v>119236.01000000001</v>
      </c>
      <c r="L40" s="112"/>
      <c r="M40" s="112"/>
      <c r="N40" s="112"/>
      <c r="O40" s="112"/>
      <c r="P40" s="112"/>
      <c r="Q40" s="112">
        <v>0</v>
      </c>
      <c r="R40" s="110">
        <f t="shared" si="1"/>
        <v>0</v>
      </c>
      <c r="S40" s="110"/>
      <c r="T40" s="111">
        <f t="shared" si="2"/>
        <v>119236.01000000001</v>
      </c>
    </row>
    <row r="41" spans="1:20" s="108" customFormat="1" ht="31.5">
      <c r="A41" s="353" t="s">
        <v>1706</v>
      </c>
      <c r="B41" s="354" t="s">
        <v>1073</v>
      </c>
      <c r="C41" s="355">
        <v>710000</v>
      </c>
      <c r="D41" s="355">
        <v>649999.9</v>
      </c>
      <c r="E41" s="355">
        <v>1359999.9</v>
      </c>
      <c r="F41" s="355">
        <v>24000</v>
      </c>
      <c r="G41" s="355">
        <v>0</v>
      </c>
      <c r="H41" s="355">
        <v>24000</v>
      </c>
      <c r="I41" s="355">
        <v>24000</v>
      </c>
      <c r="J41" s="355">
        <v>24000</v>
      </c>
      <c r="K41" s="355">
        <f t="shared" si="3"/>
        <v>1335999.8999999999</v>
      </c>
      <c r="L41" s="112"/>
      <c r="M41" s="112"/>
      <c r="N41" s="112"/>
      <c r="O41" s="112"/>
      <c r="P41" s="112"/>
      <c r="Q41" s="112">
        <v>0</v>
      </c>
      <c r="R41" s="110">
        <f t="shared" si="1"/>
        <v>0</v>
      </c>
      <c r="S41" s="110"/>
      <c r="T41" s="111">
        <f t="shared" si="2"/>
        <v>1335999.8999999999</v>
      </c>
    </row>
    <row r="42" spans="1:20" s="108" customFormat="1" ht="31.5">
      <c r="A42" s="353" t="s">
        <v>1707</v>
      </c>
      <c r="B42" s="354" t="s">
        <v>1029</v>
      </c>
      <c r="C42" s="355">
        <v>200000</v>
      </c>
      <c r="D42" s="355">
        <v>0</v>
      </c>
      <c r="E42" s="355">
        <v>200000</v>
      </c>
      <c r="F42" s="355">
        <v>164256</v>
      </c>
      <c r="G42" s="355">
        <v>164256</v>
      </c>
      <c r="H42" s="355">
        <v>164256</v>
      </c>
      <c r="I42" s="355">
        <v>164256</v>
      </c>
      <c r="J42" s="355">
        <v>164256</v>
      </c>
      <c r="K42" s="355">
        <f t="shared" si="3"/>
        <v>35744</v>
      </c>
      <c r="L42" s="112"/>
      <c r="M42" s="112">
        <v>0</v>
      </c>
      <c r="N42" s="112"/>
      <c r="O42" s="112"/>
      <c r="P42" s="112"/>
      <c r="Q42" s="112">
        <v>0</v>
      </c>
      <c r="R42" s="110">
        <f t="shared" si="1"/>
        <v>0</v>
      </c>
      <c r="S42" s="110"/>
      <c r="T42" s="111">
        <f t="shared" si="2"/>
        <v>35744</v>
      </c>
    </row>
    <row r="43" spans="1:20" s="108" customFormat="1" ht="15.75">
      <c r="A43" s="353" t="s">
        <v>1708</v>
      </c>
      <c r="B43" s="354" t="s">
        <v>1154</v>
      </c>
      <c r="C43" s="355">
        <v>500000</v>
      </c>
      <c r="D43" s="355">
        <v>15547000</v>
      </c>
      <c r="E43" s="355">
        <v>16047000</v>
      </c>
      <c r="F43" s="355">
        <v>4864872.7</v>
      </c>
      <c r="G43" s="355">
        <v>535801.99</v>
      </c>
      <c r="H43" s="355">
        <v>535801.99</v>
      </c>
      <c r="I43" s="355">
        <v>535801.99</v>
      </c>
      <c r="J43" s="355">
        <v>864872.7</v>
      </c>
      <c r="K43" s="355">
        <f t="shared" si="3"/>
        <v>11182127.300000001</v>
      </c>
      <c r="L43" s="112"/>
      <c r="M43" s="112"/>
      <c r="N43" s="112"/>
      <c r="O43" s="112"/>
      <c r="P43" s="112"/>
      <c r="Q43" s="112">
        <v>0</v>
      </c>
      <c r="R43" s="110">
        <f t="shared" si="1"/>
        <v>0</v>
      </c>
      <c r="S43" s="110" t="e">
        <v>#REF!</v>
      </c>
      <c r="T43" s="111" t="e">
        <f t="shared" si="2"/>
        <v>#REF!</v>
      </c>
    </row>
    <row r="44" spans="1:20" s="108" customFormat="1" ht="15.75">
      <c r="A44" s="353" t="s">
        <v>1709</v>
      </c>
      <c r="B44" s="354" t="s">
        <v>1009</v>
      </c>
      <c r="C44" s="355">
        <v>3000000</v>
      </c>
      <c r="D44" s="355">
        <v>0</v>
      </c>
      <c r="E44" s="355">
        <v>3000000</v>
      </c>
      <c r="F44" s="355">
        <v>2311672.92</v>
      </c>
      <c r="G44" s="355">
        <v>1794674.26</v>
      </c>
      <c r="H44" s="355">
        <v>2311672.92</v>
      </c>
      <c r="I44" s="355">
        <v>2311672.92</v>
      </c>
      <c r="J44" s="355">
        <v>2311672.92</v>
      </c>
      <c r="K44" s="355">
        <f t="shared" si="3"/>
        <v>688327.08000000007</v>
      </c>
      <c r="L44" s="112"/>
      <c r="M44" s="112"/>
      <c r="N44" s="112"/>
      <c r="O44" s="112"/>
      <c r="P44" s="112"/>
      <c r="Q44" s="112">
        <v>0</v>
      </c>
      <c r="R44" s="110">
        <f t="shared" si="1"/>
        <v>0</v>
      </c>
      <c r="S44" s="110"/>
      <c r="T44" s="111">
        <f t="shared" si="2"/>
        <v>688327.08000000007</v>
      </c>
    </row>
    <row r="45" spans="1:20" s="108" customFormat="1" ht="15.75">
      <c r="A45" s="353" t="s">
        <v>1710</v>
      </c>
      <c r="B45" s="354" t="s">
        <v>1011</v>
      </c>
      <c r="C45" s="355">
        <v>1300000</v>
      </c>
      <c r="D45" s="355">
        <v>0</v>
      </c>
      <c r="E45" s="355">
        <v>1300000</v>
      </c>
      <c r="F45" s="355">
        <v>1041326.93</v>
      </c>
      <c r="G45" s="355">
        <v>1041326.93</v>
      </c>
      <c r="H45" s="355">
        <v>1041326.93</v>
      </c>
      <c r="I45" s="355">
        <v>1041326.93</v>
      </c>
      <c r="J45" s="355">
        <v>1041326.93</v>
      </c>
      <c r="K45" s="355">
        <f t="shared" si="3"/>
        <v>258673.06999999995</v>
      </c>
      <c r="L45" s="112"/>
      <c r="M45" s="112">
        <v>400000</v>
      </c>
      <c r="N45" s="112">
        <v>400000</v>
      </c>
      <c r="O45" s="112">
        <v>400000</v>
      </c>
      <c r="P45" s="112">
        <v>400000</v>
      </c>
      <c r="Q45" s="112">
        <v>400000</v>
      </c>
      <c r="R45" s="110">
        <f t="shared" si="1"/>
        <v>2000000</v>
      </c>
      <c r="S45" s="110"/>
      <c r="T45" s="111">
        <f t="shared" si="2"/>
        <v>-1741326.9300000002</v>
      </c>
    </row>
    <row r="46" spans="1:20" s="108" customFormat="1" ht="15.75">
      <c r="A46" s="353" t="s">
        <v>1711</v>
      </c>
      <c r="B46" s="354" t="s">
        <v>1013</v>
      </c>
      <c r="C46" s="355">
        <v>1452000</v>
      </c>
      <c r="D46" s="355">
        <v>2500000</v>
      </c>
      <c r="E46" s="355">
        <v>3952000</v>
      </c>
      <c r="F46" s="355">
        <v>2033342.49</v>
      </c>
      <c r="G46" s="355">
        <v>1969996.13</v>
      </c>
      <c r="H46" s="355">
        <v>2033342.49</v>
      </c>
      <c r="I46" s="355">
        <v>2033342.49</v>
      </c>
      <c r="J46" s="355">
        <v>2033342.49</v>
      </c>
      <c r="K46" s="355">
        <f t="shared" si="3"/>
        <v>1918657.51</v>
      </c>
      <c r="L46" s="112"/>
      <c r="M46" s="112"/>
      <c r="N46" s="112"/>
      <c r="O46" s="112"/>
      <c r="P46" s="112"/>
      <c r="Q46" s="112"/>
      <c r="R46" s="110">
        <f t="shared" si="1"/>
        <v>0</v>
      </c>
      <c r="S46" s="110"/>
      <c r="T46" s="111">
        <f t="shared" si="2"/>
        <v>1918657.51</v>
      </c>
    </row>
    <row r="47" spans="1:20" s="108" customFormat="1" ht="31.5">
      <c r="A47" s="353" t="s">
        <v>1712</v>
      </c>
      <c r="B47" s="354" t="s">
        <v>1027</v>
      </c>
      <c r="C47" s="355">
        <v>480000</v>
      </c>
      <c r="D47" s="355">
        <v>6776000</v>
      </c>
      <c r="E47" s="355">
        <v>7256000</v>
      </c>
      <c r="F47" s="355">
        <v>7030437.1600000001</v>
      </c>
      <c r="G47" s="355">
        <v>1585731.27</v>
      </c>
      <c r="H47" s="355">
        <v>1786272.27</v>
      </c>
      <c r="I47" s="355">
        <v>1786272.27</v>
      </c>
      <c r="J47" s="355">
        <v>3729978.15</v>
      </c>
      <c r="K47" s="355">
        <f t="shared" si="3"/>
        <v>225562.83999999985</v>
      </c>
      <c r="L47" s="112"/>
      <c r="M47" s="112"/>
      <c r="N47" s="112"/>
      <c r="O47" s="112"/>
      <c r="P47" s="112"/>
      <c r="Q47" s="112"/>
      <c r="R47" s="110">
        <f t="shared" si="1"/>
        <v>0</v>
      </c>
      <c r="S47" s="110" t="e">
        <v>#REF!</v>
      </c>
      <c r="T47" s="111" t="e">
        <f t="shared" si="2"/>
        <v>#REF!</v>
      </c>
    </row>
    <row r="48" spans="1:20" s="108" customFormat="1" ht="15.75">
      <c r="A48" s="353" t="s">
        <v>1713</v>
      </c>
      <c r="B48" s="354" t="s">
        <v>1293</v>
      </c>
      <c r="C48" s="355">
        <v>200000</v>
      </c>
      <c r="D48" s="355">
        <v>0</v>
      </c>
      <c r="E48" s="355">
        <v>200000</v>
      </c>
      <c r="F48" s="355">
        <v>0</v>
      </c>
      <c r="G48" s="355">
        <v>0</v>
      </c>
      <c r="H48" s="355">
        <v>0</v>
      </c>
      <c r="I48" s="355">
        <v>0</v>
      </c>
      <c r="J48" s="355">
        <v>0</v>
      </c>
      <c r="K48" s="355">
        <f t="shared" si="3"/>
        <v>200000</v>
      </c>
      <c r="L48" s="112"/>
      <c r="M48" s="112"/>
      <c r="N48" s="112"/>
      <c r="O48" s="112"/>
      <c r="P48" s="112"/>
      <c r="Q48" s="112"/>
      <c r="R48" s="110">
        <f t="shared" si="1"/>
        <v>0</v>
      </c>
      <c r="S48" s="110"/>
      <c r="T48" s="111">
        <f t="shared" si="2"/>
        <v>200000</v>
      </c>
    </row>
    <row r="49" spans="1:20" s="108" customFormat="1" ht="31.5">
      <c r="A49" s="353" t="s">
        <v>1714</v>
      </c>
      <c r="B49" s="354" t="s">
        <v>1032</v>
      </c>
      <c r="C49" s="355">
        <v>165000</v>
      </c>
      <c r="D49" s="355">
        <v>7425000</v>
      </c>
      <c r="E49" s="355">
        <v>7590000</v>
      </c>
      <c r="F49" s="355">
        <v>7425000</v>
      </c>
      <c r="G49" s="355">
        <v>1485000</v>
      </c>
      <c r="H49" s="355">
        <v>1485000</v>
      </c>
      <c r="I49" s="355">
        <v>1485000</v>
      </c>
      <c r="J49" s="355">
        <v>7425000</v>
      </c>
      <c r="K49" s="355">
        <f t="shared" si="3"/>
        <v>165000</v>
      </c>
      <c r="L49" s="112"/>
      <c r="M49" s="112"/>
      <c r="N49" s="112"/>
      <c r="O49" s="112"/>
      <c r="P49" s="112"/>
      <c r="Q49" s="112"/>
      <c r="R49" s="110">
        <f t="shared" si="1"/>
        <v>0</v>
      </c>
      <c r="S49" s="110"/>
      <c r="T49" s="111">
        <f t="shared" si="2"/>
        <v>165000</v>
      </c>
    </row>
    <row r="50" spans="1:20" s="108" customFormat="1" ht="31.5">
      <c r="A50" s="353" t="s">
        <v>1715</v>
      </c>
      <c r="B50" s="354" t="s">
        <v>1035</v>
      </c>
      <c r="C50" s="355">
        <v>0</v>
      </c>
      <c r="D50" s="355">
        <v>4521500</v>
      </c>
      <c r="E50" s="355">
        <v>4521500</v>
      </c>
      <c r="F50" s="355">
        <v>4483172.46</v>
      </c>
      <c r="G50" s="355">
        <v>3961797.95</v>
      </c>
      <c r="H50" s="355">
        <v>3961797.95</v>
      </c>
      <c r="I50" s="355">
        <v>3961797.95</v>
      </c>
      <c r="J50" s="355">
        <v>4483172.46</v>
      </c>
      <c r="K50" s="355">
        <f t="shared" si="3"/>
        <v>38327.540000000037</v>
      </c>
      <c r="L50" s="112"/>
      <c r="M50" s="112"/>
      <c r="N50" s="112"/>
      <c r="O50" s="112"/>
      <c r="P50" s="112"/>
      <c r="Q50" s="112"/>
      <c r="R50" s="110">
        <f t="shared" si="1"/>
        <v>0</v>
      </c>
      <c r="S50" s="110"/>
      <c r="T50" s="111">
        <f t="shared" si="2"/>
        <v>38327.540000000037</v>
      </c>
    </row>
    <row r="51" spans="1:20" s="108" customFormat="1" ht="31.5">
      <c r="A51" s="353" t="s">
        <v>1716</v>
      </c>
      <c r="B51" s="354" t="s">
        <v>1295</v>
      </c>
      <c r="C51" s="355">
        <v>260000</v>
      </c>
      <c r="D51" s="355">
        <v>0</v>
      </c>
      <c r="E51" s="355">
        <v>260000</v>
      </c>
      <c r="F51" s="355">
        <v>0</v>
      </c>
      <c r="G51" s="355">
        <v>0</v>
      </c>
      <c r="H51" s="355">
        <v>0</v>
      </c>
      <c r="I51" s="355">
        <v>0</v>
      </c>
      <c r="J51" s="355">
        <v>0</v>
      </c>
      <c r="K51" s="355">
        <f t="shared" si="3"/>
        <v>260000</v>
      </c>
      <c r="L51" s="112"/>
      <c r="M51" s="112"/>
      <c r="N51" s="112"/>
      <c r="O51" s="112"/>
      <c r="P51" s="112"/>
      <c r="Q51" s="112"/>
      <c r="R51" s="110">
        <f t="shared" si="1"/>
        <v>0</v>
      </c>
      <c r="S51" s="110"/>
      <c r="T51" s="111">
        <f t="shared" si="2"/>
        <v>260000</v>
      </c>
    </row>
    <row r="52" spans="1:20" s="108" customFormat="1" ht="31.5">
      <c r="A52" s="353" t="s">
        <v>1717</v>
      </c>
      <c r="B52" s="354" t="s">
        <v>1297</v>
      </c>
      <c r="C52" s="355">
        <v>880000</v>
      </c>
      <c r="D52" s="355">
        <v>0</v>
      </c>
      <c r="E52" s="355">
        <v>880000</v>
      </c>
      <c r="F52" s="355">
        <v>0</v>
      </c>
      <c r="G52" s="355">
        <v>0</v>
      </c>
      <c r="H52" s="355">
        <v>0</v>
      </c>
      <c r="I52" s="355">
        <v>0</v>
      </c>
      <c r="J52" s="355">
        <v>0</v>
      </c>
      <c r="K52" s="355">
        <f t="shared" si="3"/>
        <v>880000</v>
      </c>
      <c r="L52" s="112"/>
      <c r="M52" s="112"/>
      <c r="N52" s="112"/>
      <c r="O52" s="112"/>
      <c r="P52" s="112"/>
      <c r="Q52" s="112"/>
      <c r="R52" s="110">
        <f t="shared" si="1"/>
        <v>0</v>
      </c>
      <c r="S52" s="110"/>
      <c r="T52" s="111">
        <f t="shared" si="2"/>
        <v>880000</v>
      </c>
    </row>
    <row r="53" spans="1:20" s="108" customFormat="1" ht="31.5">
      <c r="A53" s="353" t="s">
        <v>1718</v>
      </c>
      <c r="B53" s="354" t="s">
        <v>1299</v>
      </c>
      <c r="C53" s="355">
        <v>30000</v>
      </c>
      <c r="D53" s="355">
        <v>0</v>
      </c>
      <c r="E53" s="355">
        <v>30000</v>
      </c>
      <c r="F53" s="355">
        <v>0</v>
      </c>
      <c r="G53" s="355">
        <v>0</v>
      </c>
      <c r="H53" s="355">
        <v>0</v>
      </c>
      <c r="I53" s="355">
        <v>0</v>
      </c>
      <c r="J53" s="355">
        <v>0</v>
      </c>
      <c r="K53" s="355">
        <f t="shared" si="3"/>
        <v>30000</v>
      </c>
      <c r="L53" s="112"/>
      <c r="M53" s="112"/>
      <c r="N53" s="112"/>
      <c r="O53" s="112"/>
      <c r="P53" s="112"/>
      <c r="Q53" s="112"/>
      <c r="R53" s="110">
        <f t="shared" si="1"/>
        <v>0</v>
      </c>
      <c r="S53" s="110"/>
      <c r="T53" s="111">
        <f t="shared" si="2"/>
        <v>30000</v>
      </c>
    </row>
    <row r="54" spans="1:20" s="108" customFormat="1" ht="31.5">
      <c r="A54" s="353" t="s">
        <v>1719</v>
      </c>
      <c r="B54" s="354" t="s">
        <v>1038</v>
      </c>
      <c r="C54" s="355">
        <v>1550000</v>
      </c>
      <c r="D54" s="355">
        <v>0</v>
      </c>
      <c r="E54" s="355">
        <v>1550000</v>
      </c>
      <c r="F54" s="355">
        <v>1478461.41</v>
      </c>
      <c r="G54" s="355">
        <v>818488.87</v>
      </c>
      <c r="H54" s="355">
        <v>831775.67</v>
      </c>
      <c r="I54" s="355">
        <v>831775.67</v>
      </c>
      <c r="J54" s="355">
        <v>1477417.41</v>
      </c>
      <c r="K54" s="355">
        <f t="shared" si="3"/>
        <v>71538.590000000084</v>
      </c>
      <c r="L54" s="112"/>
      <c r="M54" s="112"/>
      <c r="N54" s="112"/>
      <c r="O54" s="112"/>
      <c r="P54" s="112"/>
      <c r="Q54" s="112"/>
      <c r="R54" s="110">
        <f t="shared" si="1"/>
        <v>0</v>
      </c>
      <c r="S54" s="110"/>
      <c r="T54" s="111">
        <f t="shared" si="2"/>
        <v>71538.590000000084</v>
      </c>
    </row>
    <row r="55" spans="1:20" s="108" customFormat="1" ht="31.5">
      <c r="A55" s="353" t="s">
        <v>1720</v>
      </c>
      <c r="B55" s="354" t="s">
        <v>1301</v>
      </c>
      <c r="C55" s="355">
        <v>0</v>
      </c>
      <c r="D55" s="355">
        <v>360000</v>
      </c>
      <c r="E55" s="355">
        <v>360000</v>
      </c>
      <c r="F55" s="355">
        <v>312699.99</v>
      </c>
      <c r="G55" s="355">
        <v>53100</v>
      </c>
      <c r="H55" s="355">
        <v>312699.99</v>
      </c>
      <c r="I55" s="355">
        <v>312699.99</v>
      </c>
      <c r="J55" s="355">
        <v>312699.99</v>
      </c>
      <c r="K55" s="355">
        <f t="shared" si="3"/>
        <v>47300.010000000009</v>
      </c>
      <c r="L55" s="112"/>
      <c r="M55" s="112"/>
      <c r="N55" s="112"/>
      <c r="O55" s="112"/>
      <c r="P55" s="112"/>
      <c r="Q55" s="112"/>
      <c r="R55" s="110">
        <f t="shared" si="1"/>
        <v>0</v>
      </c>
      <c r="S55" s="110" t="e">
        <v>#REF!</v>
      </c>
      <c r="T55" s="111" t="e">
        <f t="shared" si="2"/>
        <v>#REF!</v>
      </c>
    </row>
    <row r="56" spans="1:20" s="108" customFormat="1" ht="31.5">
      <c r="A56" s="353" t="s">
        <v>1721</v>
      </c>
      <c r="B56" s="354" t="s">
        <v>1040</v>
      </c>
      <c r="C56" s="355">
        <v>800000</v>
      </c>
      <c r="D56" s="355">
        <v>100000</v>
      </c>
      <c r="E56" s="355">
        <v>900000</v>
      </c>
      <c r="F56" s="355">
        <v>574946.22</v>
      </c>
      <c r="G56" s="355">
        <v>154403</v>
      </c>
      <c r="H56" s="355">
        <v>322435</v>
      </c>
      <c r="I56" s="355">
        <v>322435</v>
      </c>
      <c r="J56" s="355">
        <v>574946.22</v>
      </c>
      <c r="K56" s="355">
        <f t="shared" si="3"/>
        <v>325053.78000000003</v>
      </c>
      <c r="L56" s="112"/>
      <c r="M56" s="112"/>
      <c r="N56" s="112"/>
      <c r="O56" s="112"/>
      <c r="P56" s="112"/>
      <c r="Q56" s="112"/>
      <c r="R56" s="110">
        <f t="shared" si="1"/>
        <v>0</v>
      </c>
      <c r="S56" s="110"/>
      <c r="T56" s="111">
        <f t="shared" si="2"/>
        <v>325053.78000000003</v>
      </c>
    </row>
    <row r="57" spans="1:20" s="108" customFormat="1" ht="15.75">
      <c r="A57" s="353" t="s">
        <v>1722</v>
      </c>
      <c r="B57" s="354" t="s">
        <v>1087</v>
      </c>
      <c r="C57" s="355">
        <v>20000</v>
      </c>
      <c r="D57" s="355">
        <v>0</v>
      </c>
      <c r="E57" s="355">
        <v>20000</v>
      </c>
      <c r="F57" s="355">
        <v>0</v>
      </c>
      <c r="G57" s="355">
        <v>0</v>
      </c>
      <c r="H57" s="355">
        <v>0</v>
      </c>
      <c r="I57" s="355">
        <v>0</v>
      </c>
      <c r="J57" s="355">
        <v>0</v>
      </c>
      <c r="K57" s="355">
        <f t="shared" si="3"/>
        <v>20000</v>
      </c>
      <c r="L57" s="112"/>
      <c r="M57" s="112"/>
      <c r="N57" s="112"/>
      <c r="O57" s="112"/>
      <c r="P57" s="112"/>
      <c r="Q57" s="112"/>
      <c r="R57" s="110">
        <f t="shared" si="1"/>
        <v>0</v>
      </c>
      <c r="S57" s="110"/>
      <c r="T57" s="111">
        <f t="shared" si="2"/>
        <v>20000</v>
      </c>
    </row>
    <row r="58" spans="1:20" s="108" customFormat="1" ht="15.75">
      <c r="A58" s="353" t="s">
        <v>1723</v>
      </c>
      <c r="B58" s="354" t="s">
        <v>1724</v>
      </c>
      <c r="C58" s="355">
        <v>0</v>
      </c>
      <c r="D58" s="355">
        <v>357500</v>
      </c>
      <c r="E58" s="355">
        <v>357500</v>
      </c>
      <c r="F58" s="355">
        <v>0</v>
      </c>
      <c r="G58" s="355">
        <v>0</v>
      </c>
      <c r="H58" s="355">
        <v>0</v>
      </c>
      <c r="I58" s="355">
        <v>0</v>
      </c>
      <c r="J58" s="355">
        <v>0</v>
      </c>
      <c r="K58" s="355">
        <f t="shared" si="3"/>
        <v>357500</v>
      </c>
      <c r="L58" s="112"/>
      <c r="M58" s="112"/>
      <c r="N58" s="112"/>
      <c r="O58" s="112"/>
      <c r="P58" s="112"/>
      <c r="Q58" s="112"/>
      <c r="R58" s="110">
        <f t="shared" si="1"/>
        <v>0</v>
      </c>
      <c r="S58" s="110"/>
      <c r="T58" s="111">
        <f t="shared" si="2"/>
        <v>357500</v>
      </c>
    </row>
    <row r="59" spans="1:20" s="108" customFormat="1" ht="15.75">
      <c r="A59" s="353" t="s">
        <v>1725</v>
      </c>
      <c r="B59" s="354" t="s">
        <v>1042</v>
      </c>
      <c r="C59" s="355">
        <v>200000</v>
      </c>
      <c r="D59" s="355">
        <v>0</v>
      </c>
      <c r="E59" s="355">
        <v>200000</v>
      </c>
      <c r="F59" s="355">
        <v>136962.76</v>
      </c>
      <c r="G59" s="355">
        <v>87990.399999999994</v>
      </c>
      <c r="H59" s="355">
        <v>87990.399999999994</v>
      </c>
      <c r="I59" s="355">
        <v>87990.399999999994</v>
      </c>
      <c r="J59" s="355">
        <v>136962.76</v>
      </c>
      <c r="K59" s="355">
        <f t="shared" si="3"/>
        <v>63037.239999999991</v>
      </c>
      <c r="L59" s="112"/>
      <c r="M59" s="112"/>
      <c r="N59" s="112"/>
      <c r="O59" s="112"/>
      <c r="P59" s="112"/>
      <c r="Q59" s="112"/>
      <c r="R59" s="110">
        <f t="shared" si="1"/>
        <v>0</v>
      </c>
      <c r="S59" s="110" t="e">
        <v>#REF!</v>
      </c>
      <c r="T59" s="111" t="e">
        <f t="shared" si="2"/>
        <v>#REF!</v>
      </c>
    </row>
    <row r="60" spans="1:20" s="108" customFormat="1" ht="15.75">
      <c r="A60" s="353" t="s">
        <v>1726</v>
      </c>
      <c r="B60" s="354" t="s">
        <v>1123</v>
      </c>
      <c r="C60" s="355">
        <v>63000</v>
      </c>
      <c r="D60" s="355">
        <v>100000</v>
      </c>
      <c r="E60" s="355">
        <v>163000</v>
      </c>
      <c r="F60" s="355">
        <v>60000</v>
      </c>
      <c r="G60" s="355">
        <v>0</v>
      </c>
      <c r="H60" s="355">
        <v>0</v>
      </c>
      <c r="I60" s="355">
        <v>0</v>
      </c>
      <c r="J60" s="355">
        <v>60000</v>
      </c>
      <c r="K60" s="355">
        <f t="shared" si="3"/>
        <v>103000</v>
      </c>
      <c r="L60" s="112"/>
      <c r="M60" s="112"/>
      <c r="N60" s="112"/>
      <c r="O60" s="112"/>
      <c r="P60" s="112"/>
      <c r="Q60" s="112"/>
      <c r="R60" s="110">
        <f t="shared" si="1"/>
        <v>0</v>
      </c>
      <c r="S60" s="110"/>
      <c r="T60" s="111">
        <f t="shared" si="2"/>
        <v>103000</v>
      </c>
    </row>
    <row r="61" spans="1:20" s="108" customFormat="1" ht="15.75">
      <c r="A61" s="353" t="s">
        <v>1727</v>
      </c>
      <c r="B61" s="354" t="s">
        <v>1045</v>
      </c>
      <c r="C61" s="355">
        <v>2000000</v>
      </c>
      <c r="D61" s="355">
        <v>1350000</v>
      </c>
      <c r="E61" s="355">
        <v>3350000</v>
      </c>
      <c r="F61" s="355">
        <v>1609630.07</v>
      </c>
      <c r="G61" s="355">
        <v>1138380.1599999999</v>
      </c>
      <c r="H61" s="355">
        <v>1138380.1599999999</v>
      </c>
      <c r="I61" s="355">
        <v>1138380.1599999999</v>
      </c>
      <c r="J61" s="355">
        <v>1609630.07</v>
      </c>
      <c r="K61" s="355">
        <f t="shared" si="3"/>
        <v>1740369.93</v>
      </c>
      <c r="L61" s="112"/>
      <c r="M61" s="112"/>
      <c r="N61" s="112"/>
      <c r="O61" s="112"/>
      <c r="P61" s="112"/>
      <c r="Q61" s="112"/>
      <c r="R61" s="110">
        <f t="shared" si="1"/>
        <v>0</v>
      </c>
      <c r="S61" s="110" t="e">
        <v>#REF!</v>
      </c>
      <c r="T61" s="111" t="e">
        <f t="shared" si="2"/>
        <v>#REF!</v>
      </c>
    </row>
    <row r="62" spans="1:20" s="108" customFormat="1" ht="15.75">
      <c r="A62" s="353" t="s">
        <v>1728</v>
      </c>
      <c r="B62" s="354" t="s">
        <v>1163</v>
      </c>
      <c r="C62" s="355">
        <v>3300000</v>
      </c>
      <c r="D62" s="355">
        <v>6585000</v>
      </c>
      <c r="E62" s="355">
        <v>9885000</v>
      </c>
      <c r="F62" s="355">
        <v>6509005.1399999997</v>
      </c>
      <c r="G62" s="355">
        <v>5994256.0899999999</v>
      </c>
      <c r="H62" s="355">
        <v>6009006.0899999999</v>
      </c>
      <c r="I62" s="355">
        <v>6009006.0899999999</v>
      </c>
      <c r="J62" s="355">
        <v>6509005.1299999999</v>
      </c>
      <c r="K62" s="355">
        <f t="shared" si="3"/>
        <v>3375994.8600000003</v>
      </c>
      <c r="L62" s="112"/>
      <c r="M62" s="112"/>
      <c r="N62" s="112"/>
      <c r="O62" s="112"/>
      <c r="P62" s="112"/>
      <c r="Q62" s="112"/>
      <c r="R62" s="110">
        <f t="shared" si="1"/>
        <v>0</v>
      </c>
      <c r="S62" s="110" t="e">
        <v>#REF!</v>
      </c>
      <c r="T62" s="111" t="e">
        <f t="shared" si="2"/>
        <v>#REF!</v>
      </c>
    </row>
    <row r="63" spans="1:20" s="108" customFormat="1" ht="15.75">
      <c r="A63" s="353" t="s">
        <v>1729</v>
      </c>
      <c r="B63" s="354" t="s">
        <v>1303</v>
      </c>
      <c r="C63" s="355">
        <v>300000</v>
      </c>
      <c r="D63" s="355">
        <v>0</v>
      </c>
      <c r="E63" s="355">
        <v>300000</v>
      </c>
      <c r="F63" s="355">
        <v>0</v>
      </c>
      <c r="G63" s="355">
        <v>0</v>
      </c>
      <c r="H63" s="355">
        <v>0</v>
      </c>
      <c r="I63" s="355">
        <v>0</v>
      </c>
      <c r="J63" s="355">
        <v>0</v>
      </c>
      <c r="K63" s="355">
        <f t="shared" si="3"/>
        <v>300000</v>
      </c>
      <c r="L63" s="112"/>
      <c r="M63" s="112"/>
      <c r="N63" s="112"/>
      <c r="O63" s="112"/>
      <c r="P63" s="112"/>
      <c r="Q63" s="112"/>
      <c r="R63" s="110">
        <f t="shared" si="1"/>
        <v>0</v>
      </c>
      <c r="S63" s="110"/>
      <c r="T63" s="111">
        <f t="shared" si="2"/>
        <v>300000</v>
      </c>
    </row>
    <row r="64" spans="1:20" s="108" customFormat="1" ht="15.75">
      <c r="A64" s="357" t="s">
        <v>1730</v>
      </c>
      <c r="B64" s="358" t="s">
        <v>1309</v>
      </c>
      <c r="C64" s="355">
        <v>0</v>
      </c>
      <c r="D64" s="355">
        <v>80000</v>
      </c>
      <c r="E64" s="355">
        <v>80000</v>
      </c>
      <c r="F64" s="355">
        <v>0</v>
      </c>
      <c r="G64" s="355">
        <v>0</v>
      </c>
      <c r="H64" s="355">
        <v>0</v>
      </c>
      <c r="I64" s="355">
        <v>0</v>
      </c>
      <c r="J64" s="355">
        <v>0</v>
      </c>
      <c r="K64" s="355">
        <f t="shared" si="3"/>
        <v>80000</v>
      </c>
      <c r="L64" s="112"/>
      <c r="M64" s="112"/>
      <c r="N64" s="112"/>
      <c r="O64" s="112"/>
      <c r="P64" s="112"/>
      <c r="Q64" s="112"/>
      <c r="R64" s="110">
        <f t="shared" si="1"/>
        <v>0</v>
      </c>
      <c r="S64" s="110"/>
      <c r="T64" s="111">
        <f t="shared" si="2"/>
        <v>80000</v>
      </c>
    </row>
    <row r="65" spans="1:21" s="108" customFormat="1" ht="15.75">
      <c r="A65" s="353" t="s">
        <v>1731</v>
      </c>
      <c r="B65" s="354" t="s">
        <v>1310</v>
      </c>
      <c r="C65" s="355">
        <v>1000000</v>
      </c>
      <c r="D65" s="355">
        <v>645050</v>
      </c>
      <c r="E65" s="355">
        <v>1645050</v>
      </c>
      <c r="F65" s="355">
        <v>1053540</v>
      </c>
      <c r="G65" s="355">
        <v>467280</v>
      </c>
      <c r="H65" s="355">
        <v>531000</v>
      </c>
      <c r="I65" s="355">
        <v>531000</v>
      </c>
      <c r="J65" s="355">
        <v>1053540</v>
      </c>
      <c r="K65" s="355">
        <f t="shared" si="3"/>
        <v>591510</v>
      </c>
      <c r="L65" s="112"/>
      <c r="M65" s="112"/>
      <c r="N65" s="112"/>
      <c r="O65" s="112"/>
      <c r="P65" s="112"/>
      <c r="Q65" s="112"/>
      <c r="R65" s="110">
        <f t="shared" si="1"/>
        <v>0</v>
      </c>
      <c r="S65" s="110"/>
      <c r="T65" s="111">
        <f t="shared" si="2"/>
        <v>591510</v>
      </c>
    </row>
    <row r="66" spans="1:21" s="108" customFormat="1" ht="15.75">
      <c r="A66" s="353" t="s">
        <v>1732</v>
      </c>
      <c r="B66" s="354" t="s">
        <v>1144</v>
      </c>
      <c r="C66" s="355">
        <v>100000</v>
      </c>
      <c r="D66" s="355">
        <v>3754950</v>
      </c>
      <c r="E66" s="355">
        <v>3854950</v>
      </c>
      <c r="F66" s="355">
        <v>2733105.74</v>
      </c>
      <c r="G66" s="355">
        <v>1547112.56</v>
      </c>
      <c r="H66" s="355">
        <v>1597112.56</v>
      </c>
      <c r="I66" s="355">
        <v>1597112.56</v>
      </c>
      <c r="J66" s="355">
        <v>2733105.74</v>
      </c>
      <c r="K66" s="355">
        <f t="shared" si="3"/>
        <v>1121844.2599999998</v>
      </c>
      <c r="L66" s="112"/>
      <c r="M66" s="112"/>
      <c r="N66" s="112"/>
      <c r="O66" s="112"/>
      <c r="P66" s="112"/>
      <c r="Q66" s="112"/>
      <c r="R66" s="110">
        <f t="shared" si="1"/>
        <v>0</v>
      </c>
      <c r="S66" s="110" t="e">
        <v>#REF!</v>
      </c>
      <c r="T66" s="111" t="e">
        <f t="shared" si="2"/>
        <v>#REF!</v>
      </c>
    </row>
    <row r="67" spans="1:21" s="108" customFormat="1" ht="31.5">
      <c r="A67" s="353" t="s">
        <v>1733</v>
      </c>
      <c r="B67" s="354" t="s">
        <v>1263</v>
      </c>
      <c r="C67" s="355">
        <v>0</v>
      </c>
      <c r="D67" s="355">
        <v>800000</v>
      </c>
      <c r="E67" s="355">
        <v>800000</v>
      </c>
      <c r="F67" s="355">
        <v>0</v>
      </c>
      <c r="G67" s="355">
        <v>0</v>
      </c>
      <c r="H67" s="355">
        <v>0</v>
      </c>
      <c r="I67" s="355">
        <v>0</v>
      </c>
      <c r="J67" s="355">
        <v>0</v>
      </c>
      <c r="K67" s="355">
        <f t="shared" si="3"/>
        <v>800000</v>
      </c>
      <c r="L67" s="112"/>
      <c r="M67" s="112"/>
      <c r="N67" s="112"/>
      <c r="O67" s="112"/>
      <c r="P67" s="112"/>
      <c r="Q67" s="112"/>
      <c r="R67" s="110">
        <f t="shared" ref="R67:R117" si="4">SUM(L67:Q67)</f>
        <v>0</v>
      </c>
      <c r="S67" s="110"/>
      <c r="T67" s="111">
        <f t="shared" si="2"/>
        <v>800000</v>
      </c>
    </row>
    <row r="68" spans="1:21" s="108" customFormat="1" ht="15.75">
      <c r="A68" s="353" t="s">
        <v>1734</v>
      </c>
      <c r="B68" s="354" t="s">
        <v>1109</v>
      </c>
      <c r="C68" s="355">
        <v>23506000</v>
      </c>
      <c r="D68" s="355">
        <v>13769471</v>
      </c>
      <c r="E68" s="355">
        <v>37275471</v>
      </c>
      <c r="F68" s="355">
        <v>36321490</v>
      </c>
      <c r="G68" s="355">
        <v>8923275</v>
      </c>
      <c r="H68" s="355">
        <v>9010775</v>
      </c>
      <c r="I68" s="355">
        <v>9010775</v>
      </c>
      <c r="J68" s="355">
        <v>34601590</v>
      </c>
      <c r="K68" s="355">
        <f t="shared" si="3"/>
        <v>953981</v>
      </c>
      <c r="L68" s="112"/>
      <c r="M68" s="112"/>
      <c r="N68" s="112"/>
      <c r="O68" s="112"/>
      <c r="P68" s="112"/>
      <c r="Q68" s="112"/>
      <c r="R68" s="110">
        <f t="shared" si="4"/>
        <v>0</v>
      </c>
      <c r="S68" s="110" t="e">
        <v>#REF!</v>
      </c>
      <c r="T68" s="111" t="e">
        <f t="shared" ref="T68:T117" si="5">K68-(R68+S68)</f>
        <v>#REF!</v>
      </c>
    </row>
    <row r="69" spans="1:21" s="108" customFormat="1" ht="15.75">
      <c r="A69" s="353" t="s">
        <v>1735</v>
      </c>
      <c r="B69" s="354" t="s">
        <v>1141</v>
      </c>
      <c r="C69" s="355">
        <v>0</v>
      </c>
      <c r="D69" s="355">
        <v>126000</v>
      </c>
      <c r="E69" s="355">
        <v>126000</v>
      </c>
      <c r="F69" s="355">
        <v>0</v>
      </c>
      <c r="G69" s="355">
        <v>0</v>
      </c>
      <c r="H69" s="355">
        <v>0</v>
      </c>
      <c r="I69" s="355">
        <v>0</v>
      </c>
      <c r="J69" s="355">
        <v>0</v>
      </c>
      <c r="K69" s="355">
        <f t="shared" ref="K69:K117" si="6">E69-F69</f>
        <v>126000</v>
      </c>
      <c r="L69" s="112"/>
      <c r="M69" s="112"/>
      <c r="N69" s="112"/>
      <c r="O69" s="112"/>
      <c r="P69" s="112"/>
      <c r="Q69" s="112">
        <v>0</v>
      </c>
      <c r="R69" s="110">
        <f t="shared" si="4"/>
        <v>0</v>
      </c>
      <c r="S69" s="110"/>
      <c r="T69" s="111">
        <f t="shared" si="5"/>
        <v>126000</v>
      </c>
    </row>
    <row r="70" spans="1:21" s="108" customFormat="1" ht="15.75">
      <c r="A70" s="357" t="s">
        <v>1736</v>
      </c>
      <c r="B70" s="358" t="s">
        <v>1148</v>
      </c>
      <c r="C70" s="355">
        <v>0</v>
      </c>
      <c r="D70" s="355">
        <v>3600000</v>
      </c>
      <c r="E70" s="355">
        <v>3600000</v>
      </c>
      <c r="F70" s="355">
        <v>3590860.36</v>
      </c>
      <c r="G70" s="355">
        <v>741300.07</v>
      </c>
      <c r="H70" s="355">
        <v>741300.07</v>
      </c>
      <c r="I70" s="355">
        <v>741300.07</v>
      </c>
      <c r="J70" s="355">
        <v>3590860.36</v>
      </c>
      <c r="K70" s="355">
        <f t="shared" si="6"/>
        <v>9139.6400000001304</v>
      </c>
      <c r="L70" s="112"/>
      <c r="M70" s="112"/>
      <c r="N70" s="112"/>
      <c r="O70" s="112"/>
      <c r="P70" s="112"/>
      <c r="Q70" s="112"/>
      <c r="R70" s="110">
        <f t="shared" si="4"/>
        <v>0</v>
      </c>
      <c r="S70" s="110" t="e">
        <v>#REF!</v>
      </c>
      <c r="T70" s="111" t="e">
        <f t="shared" si="5"/>
        <v>#REF!</v>
      </c>
    </row>
    <row r="71" spans="1:21" s="108" customFormat="1" ht="15.75">
      <c r="A71" s="353" t="s">
        <v>1737</v>
      </c>
      <c r="B71" s="354" t="s">
        <v>1090</v>
      </c>
      <c r="C71" s="355">
        <v>5225000</v>
      </c>
      <c r="D71" s="355">
        <v>2647000</v>
      </c>
      <c r="E71" s="355">
        <v>7872000</v>
      </c>
      <c r="F71" s="355">
        <v>7052827.5199999996</v>
      </c>
      <c r="G71" s="355">
        <v>3052827.52</v>
      </c>
      <c r="H71" s="355">
        <v>3052827.52</v>
      </c>
      <c r="I71" s="355">
        <v>3052827.52</v>
      </c>
      <c r="J71" s="355">
        <v>7052827.5199999996</v>
      </c>
      <c r="K71" s="355">
        <f t="shared" si="6"/>
        <v>819172.48000000045</v>
      </c>
      <c r="L71" s="112"/>
      <c r="M71" s="112"/>
      <c r="N71" s="112"/>
      <c r="O71" s="112"/>
      <c r="P71" s="112"/>
      <c r="Q71" s="112">
        <v>0</v>
      </c>
      <c r="R71" s="110">
        <f t="shared" si="4"/>
        <v>0</v>
      </c>
      <c r="S71" s="110" t="e">
        <v>#REF!</v>
      </c>
      <c r="T71" s="111" t="e">
        <f t="shared" si="5"/>
        <v>#REF!</v>
      </c>
    </row>
    <row r="72" spans="1:21" s="108" customFormat="1" ht="15.75">
      <c r="A72" s="353" t="s">
        <v>1738</v>
      </c>
      <c r="B72" s="354" t="s">
        <v>1129</v>
      </c>
      <c r="C72" s="355">
        <v>0</v>
      </c>
      <c r="D72" s="355">
        <v>2000000</v>
      </c>
      <c r="E72" s="355">
        <v>2000000</v>
      </c>
      <c r="F72" s="355">
        <v>1560863.5</v>
      </c>
      <c r="G72" s="355">
        <v>380479.2</v>
      </c>
      <c r="H72" s="355">
        <v>436464.3</v>
      </c>
      <c r="I72" s="355">
        <v>436464.3</v>
      </c>
      <c r="J72" s="355">
        <v>1560863.5</v>
      </c>
      <c r="K72" s="355">
        <f t="shared" si="6"/>
        <v>439136.5</v>
      </c>
      <c r="L72" s="112"/>
      <c r="M72" s="112"/>
      <c r="N72" s="112"/>
      <c r="O72" s="112"/>
      <c r="P72" s="112"/>
      <c r="Q72" s="112">
        <v>0</v>
      </c>
      <c r="R72" s="110">
        <f t="shared" si="4"/>
        <v>0</v>
      </c>
      <c r="S72" s="110" t="e">
        <v>#REF!</v>
      </c>
      <c r="T72" s="111" t="e">
        <f t="shared" si="5"/>
        <v>#REF!</v>
      </c>
      <c r="U72" s="114" t="e">
        <f>SUM(T23:T72)</f>
        <v>#REF!</v>
      </c>
    </row>
    <row r="73" spans="1:21" s="108" customFormat="1" ht="15.75">
      <c r="A73" s="359" t="s">
        <v>1739</v>
      </c>
      <c r="B73" s="360" t="s">
        <v>1260</v>
      </c>
      <c r="C73" s="361">
        <v>300000</v>
      </c>
      <c r="D73" s="361">
        <v>400000</v>
      </c>
      <c r="E73" s="361">
        <v>700000</v>
      </c>
      <c r="F73" s="361">
        <v>717733.84</v>
      </c>
      <c r="G73" s="361">
        <v>444808.53</v>
      </c>
      <c r="H73" s="361">
        <v>444808.53</v>
      </c>
      <c r="I73" s="361">
        <v>444808.53</v>
      </c>
      <c r="J73" s="361">
        <v>704807.12</v>
      </c>
      <c r="K73" s="361">
        <f t="shared" si="6"/>
        <v>-17733.839999999967</v>
      </c>
      <c r="L73" s="362"/>
      <c r="M73" s="362"/>
      <c r="N73" s="362"/>
      <c r="O73" s="362"/>
      <c r="P73" s="362"/>
      <c r="Q73" s="362">
        <v>0</v>
      </c>
      <c r="R73" s="110">
        <f t="shared" si="4"/>
        <v>0</v>
      </c>
      <c r="S73" s="110" t="e">
        <v>#REF!</v>
      </c>
      <c r="T73" s="111" t="e">
        <f t="shared" si="5"/>
        <v>#REF!</v>
      </c>
    </row>
    <row r="74" spans="1:21" s="108" customFormat="1" ht="15.75">
      <c r="A74" s="359" t="s">
        <v>1740</v>
      </c>
      <c r="B74" s="360" t="s">
        <v>1126</v>
      </c>
      <c r="C74" s="361">
        <v>450000</v>
      </c>
      <c r="D74" s="361">
        <v>148550</v>
      </c>
      <c r="E74" s="361">
        <v>598550</v>
      </c>
      <c r="F74" s="361">
        <v>336173.5</v>
      </c>
      <c r="G74" s="361">
        <v>120682.03</v>
      </c>
      <c r="H74" s="361">
        <v>120682.03</v>
      </c>
      <c r="I74" s="361">
        <v>120682.03</v>
      </c>
      <c r="J74" s="361">
        <v>325682.14</v>
      </c>
      <c r="K74" s="361">
        <f t="shared" si="6"/>
        <v>262376.5</v>
      </c>
      <c r="L74" s="362"/>
      <c r="M74" s="362"/>
      <c r="N74" s="362"/>
      <c r="O74" s="362"/>
      <c r="P74" s="362"/>
      <c r="Q74" s="362">
        <v>0</v>
      </c>
      <c r="R74" s="110">
        <f t="shared" si="4"/>
        <v>0</v>
      </c>
      <c r="S74" s="110"/>
      <c r="T74" s="111">
        <f t="shared" si="5"/>
        <v>262376.5</v>
      </c>
    </row>
    <row r="75" spans="1:21" s="108" customFormat="1" ht="15.75">
      <c r="A75" s="359" t="s">
        <v>1741</v>
      </c>
      <c r="B75" s="360" t="s">
        <v>1120</v>
      </c>
      <c r="C75" s="361">
        <v>50000</v>
      </c>
      <c r="D75" s="361">
        <v>381000</v>
      </c>
      <c r="E75" s="361">
        <v>431000</v>
      </c>
      <c r="F75" s="361">
        <v>255239.97</v>
      </c>
      <c r="G75" s="361">
        <v>212400</v>
      </c>
      <c r="H75" s="361">
        <v>217579.97</v>
      </c>
      <c r="I75" s="361">
        <v>217579.97</v>
      </c>
      <c r="J75" s="361">
        <v>254159.97</v>
      </c>
      <c r="K75" s="361">
        <f t="shared" si="6"/>
        <v>175760.03</v>
      </c>
      <c r="L75" s="362"/>
      <c r="M75" s="362"/>
      <c r="N75" s="362"/>
      <c r="O75" s="362"/>
      <c r="P75" s="362"/>
      <c r="Q75" s="362">
        <v>0</v>
      </c>
      <c r="R75" s="110">
        <f t="shared" si="4"/>
        <v>0</v>
      </c>
      <c r="S75" s="110"/>
      <c r="T75" s="111">
        <f t="shared" si="5"/>
        <v>175760.03</v>
      </c>
    </row>
    <row r="76" spans="1:21" s="108" customFormat="1" ht="15.75">
      <c r="A76" s="359" t="s">
        <v>1742</v>
      </c>
      <c r="B76" s="360" t="s">
        <v>1220</v>
      </c>
      <c r="C76" s="361">
        <v>300000</v>
      </c>
      <c r="D76" s="361">
        <v>-75000</v>
      </c>
      <c r="E76" s="361">
        <v>225000</v>
      </c>
      <c r="F76" s="361">
        <v>220070</v>
      </c>
      <c r="G76" s="361">
        <v>69620</v>
      </c>
      <c r="H76" s="361">
        <v>69620</v>
      </c>
      <c r="I76" s="361">
        <v>69620</v>
      </c>
      <c r="J76" s="361">
        <v>220070</v>
      </c>
      <c r="K76" s="361">
        <f t="shared" si="6"/>
        <v>4930</v>
      </c>
      <c r="L76" s="362"/>
      <c r="M76" s="362"/>
      <c r="N76" s="362"/>
      <c r="O76" s="362"/>
      <c r="P76" s="362"/>
      <c r="Q76" s="362">
        <v>0</v>
      </c>
      <c r="R76" s="110">
        <f t="shared" si="4"/>
        <v>0</v>
      </c>
      <c r="S76" s="110" t="e">
        <v>#REF!</v>
      </c>
      <c r="T76" s="111" t="e">
        <f t="shared" si="5"/>
        <v>#REF!</v>
      </c>
    </row>
    <row r="77" spans="1:21" s="108" customFormat="1" ht="15.75">
      <c r="A77" s="363" t="s">
        <v>1743</v>
      </c>
      <c r="B77" s="364" t="s">
        <v>1312</v>
      </c>
      <c r="C77" s="361">
        <v>0</v>
      </c>
      <c r="D77" s="361">
        <v>300000</v>
      </c>
      <c r="E77" s="361">
        <v>300000</v>
      </c>
      <c r="F77" s="361">
        <v>16744.2</v>
      </c>
      <c r="G77" s="361">
        <v>1</v>
      </c>
      <c r="H77" s="361">
        <v>1</v>
      </c>
      <c r="I77" s="361">
        <v>1</v>
      </c>
      <c r="J77" s="361">
        <v>1</v>
      </c>
      <c r="K77" s="361">
        <f t="shared" si="6"/>
        <v>283255.8</v>
      </c>
      <c r="L77" s="362"/>
      <c r="M77" s="362"/>
      <c r="N77" s="362"/>
      <c r="O77" s="362"/>
      <c r="P77" s="362"/>
      <c r="Q77" s="362">
        <v>0</v>
      </c>
      <c r="R77" s="110">
        <f t="shared" si="4"/>
        <v>0</v>
      </c>
      <c r="S77" s="110"/>
      <c r="T77" s="111">
        <f t="shared" si="5"/>
        <v>283255.8</v>
      </c>
    </row>
    <row r="78" spans="1:21" s="108" customFormat="1" ht="15.75">
      <c r="A78" s="359" t="s">
        <v>1744</v>
      </c>
      <c r="B78" s="360" t="s">
        <v>1075</v>
      </c>
      <c r="C78" s="361">
        <v>550000</v>
      </c>
      <c r="D78" s="361">
        <v>2720144.26</v>
      </c>
      <c r="E78" s="361">
        <v>3270144.26</v>
      </c>
      <c r="F78" s="361">
        <v>1896829.5</v>
      </c>
      <c r="G78" s="361">
        <v>1682001.68</v>
      </c>
      <c r="H78" s="361">
        <v>1784661.68</v>
      </c>
      <c r="I78" s="361">
        <v>1784661.68</v>
      </c>
      <c r="J78" s="361">
        <v>1824280.18</v>
      </c>
      <c r="K78" s="361">
        <f t="shared" si="6"/>
        <v>1373314.7599999998</v>
      </c>
      <c r="L78" s="362"/>
      <c r="M78" s="362"/>
      <c r="N78" s="362"/>
      <c r="O78" s="362"/>
      <c r="P78" s="362"/>
      <c r="Q78" s="362">
        <v>0</v>
      </c>
      <c r="R78" s="110">
        <f t="shared" si="4"/>
        <v>0</v>
      </c>
      <c r="S78" s="110"/>
      <c r="T78" s="111">
        <f t="shared" si="5"/>
        <v>1373314.7599999998</v>
      </c>
    </row>
    <row r="79" spans="1:21" s="108" customFormat="1" ht="15.75">
      <c r="A79" s="359" t="s">
        <v>1745</v>
      </c>
      <c r="B79" s="360" t="s">
        <v>1113</v>
      </c>
      <c r="C79" s="361">
        <v>50000</v>
      </c>
      <c r="D79" s="361">
        <v>0</v>
      </c>
      <c r="E79" s="361">
        <v>50000</v>
      </c>
      <c r="F79" s="361">
        <v>40050</v>
      </c>
      <c r="G79" s="361">
        <v>40050</v>
      </c>
      <c r="H79" s="361">
        <v>40050</v>
      </c>
      <c r="I79" s="361">
        <v>40050</v>
      </c>
      <c r="J79" s="361">
        <v>40050</v>
      </c>
      <c r="K79" s="361">
        <f t="shared" si="6"/>
        <v>9950</v>
      </c>
      <c r="L79" s="362"/>
      <c r="M79" s="362"/>
      <c r="N79" s="362"/>
      <c r="O79" s="362"/>
      <c r="P79" s="362"/>
      <c r="Q79" s="362">
        <v>0</v>
      </c>
      <c r="R79" s="110">
        <f t="shared" si="4"/>
        <v>0</v>
      </c>
      <c r="S79" s="110"/>
      <c r="T79" s="111">
        <f t="shared" si="5"/>
        <v>9950</v>
      </c>
    </row>
    <row r="80" spans="1:21" s="108" customFormat="1" ht="15.75">
      <c r="A80" s="359" t="s">
        <v>1746</v>
      </c>
      <c r="B80" s="360" t="s">
        <v>1217</v>
      </c>
      <c r="C80" s="361">
        <v>30000</v>
      </c>
      <c r="D80" s="361">
        <v>0</v>
      </c>
      <c r="E80" s="361">
        <v>30000</v>
      </c>
      <c r="F80" s="361">
        <v>0</v>
      </c>
      <c r="G80" s="361">
        <v>0</v>
      </c>
      <c r="H80" s="361">
        <v>0</v>
      </c>
      <c r="I80" s="361">
        <v>0</v>
      </c>
      <c r="J80" s="361">
        <v>0</v>
      </c>
      <c r="K80" s="361">
        <f t="shared" si="6"/>
        <v>30000</v>
      </c>
      <c r="L80" s="362"/>
      <c r="M80" s="362"/>
      <c r="N80" s="362"/>
      <c r="O80" s="362"/>
      <c r="P80" s="362"/>
      <c r="Q80" s="362">
        <v>0</v>
      </c>
      <c r="R80" s="110">
        <f t="shared" si="4"/>
        <v>0</v>
      </c>
      <c r="S80" s="110" t="e">
        <v>#REF!</v>
      </c>
      <c r="T80" s="111" t="e">
        <f t="shared" si="5"/>
        <v>#REF!</v>
      </c>
    </row>
    <row r="81" spans="1:20" s="108" customFormat="1" ht="15.75">
      <c r="A81" s="359" t="s">
        <v>1747</v>
      </c>
      <c r="B81" s="360" t="s">
        <v>1047</v>
      </c>
      <c r="C81" s="361">
        <v>300000</v>
      </c>
      <c r="D81" s="361">
        <v>0</v>
      </c>
      <c r="E81" s="361">
        <v>300000</v>
      </c>
      <c r="F81" s="361">
        <v>256817.31</v>
      </c>
      <c r="G81" s="361">
        <v>256817.28</v>
      </c>
      <c r="H81" s="361">
        <v>256817.28</v>
      </c>
      <c r="I81" s="361">
        <v>256817.28</v>
      </c>
      <c r="J81" s="361">
        <v>256817.3</v>
      </c>
      <c r="K81" s="361">
        <f t="shared" si="6"/>
        <v>43182.69</v>
      </c>
      <c r="L81" s="362"/>
      <c r="M81" s="362"/>
      <c r="N81" s="362"/>
      <c r="O81" s="362"/>
      <c r="P81" s="362"/>
      <c r="Q81" s="362">
        <v>0</v>
      </c>
      <c r="R81" s="110">
        <f t="shared" si="4"/>
        <v>0</v>
      </c>
      <c r="S81" s="110" t="e">
        <v>#REF!</v>
      </c>
      <c r="T81" s="111" t="e">
        <f t="shared" si="5"/>
        <v>#REF!</v>
      </c>
    </row>
    <row r="82" spans="1:20" s="108" customFormat="1" ht="15.75">
      <c r="A82" s="359" t="s">
        <v>1748</v>
      </c>
      <c r="B82" s="360" t="s">
        <v>1749</v>
      </c>
      <c r="C82" s="361">
        <v>0</v>
      </c>
      <c r="D82" s="361">
        <v>6200</v>
      </c>
      <c r="E82" s="361">
        <v>6200</v>
      </c>
      <c r="F82" s="361">
        <v>6200</v>
      </c>
      <c r="G82" s="361">
        <v>0</v>
      </c>
      <c r="H82" s="361">
        <v>0</v>
      </c>
      <c r="I82" s="361">
        <v>0</v>
      </c>
      <c r="J82" s="361">
        <v>0</v>
      </c>
      <c r="K82" s="361">
        <f t="shared" si="6"/>
        <v>0</v>
      </c>
      <c r="L82" s="362"/>
      <c r="M82" s="362"/>
      <c r="N82" s="362"/>
      <c r="O82" s="362"/>
      <c r="P82" s="362"/>
      <c r="Q82" s="362">
        <v>0</v>
      </c>
      <c r="R82" s="110">
        <f t="shared" si="4"/>
        <v>0</v>
      </c>
      <c r="S82" s="110"/>
      <c r="T82" s="111">
        <f t="shared" si="5"/>
        <v>0</v>
      </c>
    </row>
    <row r="83" spans="1:20" s="108" customFormat="1" ht="15.75">
      <c r="A83" s="359" t="s">
        <v>1750</v>
      </c>
      <c r="B83" s="360" t="s">
        <v>1049</v>
      </c>
      <c r="C83" s="361">
        <v>10000</v>
      </c>
      <c r="D83" s="361">
        <v>43800</v>
      </c>
      <c r="E83" s="361">
        <v>53800</v>
      </c>
      <c r="F83" s="361">
        <v>16419.64</v>
      </c>
      <c r="G83" s="361">
        <v>15219.64</v>
      </c>
      <c r="H83" s="361">
        <v>15219.64</v>
      </c>
      <c r="I83" s="361">
        <v>15219.64</v>
      </c>
      <c r="J83" s="361">
        <v>15219.64</v>
      </c>
      <c r="K83" s="361">
        <f t="shared" si="6"/>
        <v>37380.36</v>
      </c>
      <c r="L83" s="362"/>
      <c r="M83" s="362"/>
      <c r="N83" s="362"/>
      <c r="O83" s="362"/>
      <c r="P83" s="362"/>
      <c r="Q83" s="362">
        <v>0</v>
      </c>
      <c r="R83" s="110">
        <f t="shared" si="4"/>
        <v>0</v>
      </c>
      <c r="S83" s="110"/>
      <c r="T83" s="111">
        <f t="shared" si="5"/>
        <v>37380.36</v>
      </c>
    </row>
    <row r="84" spans="1:20" s="108" customFormat="1" ht="15.75">
      <c r="A84" s="359" t="s">
        <v>1751</v>
      </c>
      <c r="B84" s="360" t="s">
        <v>1051</v>
      </c>
      <c r="C84" s="361">
        <v>10000</v>
      </c>
      <c r="D84" s="361">
        <v>0</v>
      </c>
      <c r="E84" s="361">
        <v>10000</v>
      </c>
      <c r="F84" s="361">
        <v>2000</v>
      </c>
      <c r="G84" s="361">
        <v>0</v>
      </c>
      <c r="H84" s="361">
        <v>0</v>
      </c>
      <c r="I84" s="361">
        <v>0</v>
      </c>
      <c r="J84" s="361">
        <v>0</v>
      </c>
      <c r="K84" s="361">
        <f t="shared" si="6"/>
        <v>8000</v>
      </c>
      <c r="L84" s="362"/>
      <c r="M84" s="362"/>
      <c r="N84" s="362"/>
      <c r="O84" s="362"/>
      <c r="P84" s="362"/>
      <c r="Q84" s="362">
        <v>0</v>
      </c>
      <c r="R84" s="110">
        <f t="shared" si="4"/>
        <v>0</v>
      </c>
      <c r="S84" s="110"/>
      <c r="T84" s="111">
        <f t="shared" si="5"/>
        <v>8000</v>
      </c>
    </row>
    <row r="85" spans="1:20" s="108" customFormat="1" ht="15.75">
      <c r="A85" s="359" t="s">
        <v>1752</v>
      </c>
      <c r="B85" s="360" t="s">
        <v>1015</v>
      </c>
      <c r="C85" s="361">
        <v>8100000</v>
      </c>
      <c r="D85" s="361">
        <v>0</v>
      </c>
      <c r="E85" s="361">
        <v>8100000</v>
      </c>
      <c r="F85" s="361">
        <v>4600000</v>
      </c>
      <c r="G85" s="361">
        <v>4600000</v>
      </c>
      <c r="H85" s="361">
        <v>4600000</v>
      </c>
      <c r="I85" s="361">
        <v>4600000</v>
      </c>
      <c r="J85" s="361">
        <v>4600000</v>
      </c>
      <c r="K85" s="361">
        <f t="shared" si="6"/>
        <v>3500000</v>
      </c>
      <c r="L85" s="362"/>
      <c r="M85" s="362"/>
      <c r="N85" s="362"/>
      <c r="O85" s="362"/>
      <c r="P85" s="362"/>
      <c r="Q85" s="362">
        <v>0</v>
      </c>
      <c r="R85" s="110">
        <f t="shared" si="4"/>
        <v>0</v>
      </c>
      <c r="S85" s="110" t="e">
        <v>#REF!</v>
      </c>
      <c r="T85" s="111" t="e">
        <f t="shared" si="5"/>
        <v>#REF!</v>
      </c>
    </row>
    <row r="86" spans="1:20" s="108" customFormat="1" ht="15.75">
      <c r="A86" s="359" t="s">
        <v>1753</v>
      </c>
      <c r="B86" s="360" t="s">
        <v>1018</v>
      </c>
      <c r="C86" s="361">
        <v>350000</v>
      </c>
      <c r="D86" s="361">
        <v>0</v>
      </c>
      <c r="E86" s="361">
        <v>350000</v>
      </c>
      <c r="F86" s="361">
        <v>0</v>
      </c>
      <c r="G86" s="361">
        <v>0</v>
      </c>
      <c r="H86" s="361">
        <v>0</v>
      </c>
      <c r="I86" s="361">
        <v>0</v>
      </c>
      <c r="J86" s="361">
        <v>0</v>
      </c>
      <c r="K86" s="361">
        <f t="shared" si="6"/>
        <v>350000</v>
      </c>
      <c r="L86" s="362"/>
      <c r="M86" s="362"/>
      <c r="N86" s="362"/>
      <c r="O86" s="362"/>
      <c r="P86" s="362"/>
      <c r="Q86" s="362">
        <v>0</v>
      </c>
      <c r="R86" s="110">
        <f t="shared" si="4"/>
        <v>0</v>
      </c>
      <c r="S86" s="110" t="e">
        <v>#REF!</v>
      </c>
      <c r="T86" s="111" t="e">
        <f t="shared" si="5"/>
        <v>#REF!</v>
      </c>
    </row>
    <row r="87" spans="1:20" s="108" customFormat="1" ht="31.5">
      <c r="A87" s="359" t="s">
        <v>1754</v>
      </c>
      <c r="B87" s="360" t="s">
        <v>1314</v>
      </c>
      <c r="C87" s="361">
        <v>0</v>
      </c>
      <c r="D87" s="361">
        <v>10000</v>
      </c>
      <c r="E87" s="361">
        <v>10000</v>
      </c>
      <c r="F87" s="361">
        <v>0</v>
      </c>
      <c r="G87" s="361">
        <v>0</v>
      </c>
      <c r="H87" s="361">
        <v>0</v>
      </c>
      <c r="I87" s="361">
        <v>0</v>
      </c>
      <c r="J87" s="361">
        <v>0</v>
      </c>
      <c r="K87" s="361">
        <f t="shared" si="6"/>
        <v>10000</v>
      </c>
      <c r="L87" s="362"/>
      <c r="M87" s="362"/>
      <c r="N87" s="362"/>
      <c r="O87" s="362"/>
      <c r="P87" s="362"/>
      <c r="Q87" s="362"/>
      <c r="R87" s="110">
        <f t="shared" si="4"/>
        <v>0</v>
      </c>
      <c r="S87" s="110"/>
      <c r="T87" s="111">
        <f t="shared" si="5"/>
        <v>10000</v>
      </c>
    </row>
    <row r="88" spans="1:20" s="108" customFormat="1" ht="31.5">
      <c r="A88" s="359" t="s">
        <v>1755</v>
      </c>
      <c r="B88" s="360" t="s">
        <v>1053</v>
      </c>
      <c r="C88" s="361">
        <v>100000</v>
      </c>
      <c r="D88" s="361">
        <v>-25000</v>
      </c>
      <c r="E88" s="361">
        <v>75000</v>
      </c>
      <c r="F88" s="361">
        <v>0</v>
      </c>
      <c r="G88" s="361">
        <v>0</v>
      </c>
      <c r="H88" s="361">
        <v>0</v>
      </c>
      <c r="I88" s="361">
        <v>0</v>
      </c>
      <c r="J88" s="361">
        <v>0</v>
      </c>
      <c r="K88" s="361">
        <f t="shared" si="6"/>
        <v>75000</v>
      </c>
      <c r="L88" s="362"/>
      <c r="M88" s="362"/>
      <c r="N88" s="362"/>
      <c r="O88" s="362"/>
      <c r="P88" s="362"/>
      <c r="Q88" s="362">
        <v>0</v>
      </c>
      <c r="R88" s="110">
        <f t="shared" si="4"/>
        <v>0</v>
      </c>
      <c r="S88" s="110"/>
      <c r="T88" s="111">
        <f t="shared" si="5"/>
        <v>75000</v>
      </c>
    </row>
    <row r="89" spans="1:20" s="108" customFormat="1" ht="15.75">
      <c r="A89" s="363" t="s">
        <v>1756</v>
      </c>
      <c r="B89" s="364" t="s">
        <v>1077</v>
      </c>
      <c r="C89" s="361">
        <v>0</v>
      </c>
      <c r="D89" s="361">
        <v>100000</v>
      </c>
      <c r="E89" s="361">
        <v>100000</v>
      </c>
      <c r="F89" s="361">
        <v>84650.2</v>
      </c>
      <c r="G89" s="361">
        <v>67720.2</v>
      </c>
      <c r="H89" s="361">
        <v>67720.2</v>
      </c>
      <c r="I89" s="361">
        <v>67720.2</v>
      </c>
      <c r="J89" s="361">
        <v>67720.2</v>
      </c>
      <c r="K89" s="361">
        <f t="shared" si="6"/>
        <v>15349.800000000003</v>
      </c>
      <c r="L89" s="362"/>
      <c r="M89" s="362"/>
      <c r="N89" s="362"/>
      <c r="O89" s="362"/>
      <c r="P89" s="362"/>
      <c r="Q89" s="362">
        <v>0</v>
      </c>
      <c r="R89" s="110">
        <f t="shared" si="4"/>
        <v>0</v>
      </c>
      <c r="S89" s="110"/>
      <c r="T89" s="111">
        <f t="shared" si="5"/>
        <v>15349.800000000003</v>
      </c>
    </row>
    <row r="90" spans="1:20" s="108" customFormat="1" ht="15.75">
      <c r="A90" s="359" t="s">
        <v>1757</v>
      </c>
      <c r="B90" s="360" t="s">
        <v>1055</v>
      </c>
      <c r="C90" s="361">
        <v>500000</v>
      </c>
      <c r="D90" s="361">
        <v>750000</v>
      </c>
      <c r="E90" s="361">
        <v>1250000</v>
      </c>
      <c r="F90" s="361">
        <v>723041.45</v>
      </c>
      <c r="G90" s="361">
        <v>670953.18000000005</v>
      </c>
      <c r="H90" s="361">
        <v>670953.18000000005</v>
      </c>
      <c r="I90" s="361">
        <v>670953.18000000005</v>
      </c>
      <c r="J90" s="361">
        <v>683859.43</v>
      </c>
      <c r="K90" s="361">
        <f t="shared" si="6"/>
        <v>526958.55000000005</v>
      </c>
      <c r="L90" s="362"/>
      <c r="M90" s="362"/>
      <c r="N90" s="362">
        <v>0</v>
      </c>
      <c r="O90" s="362"/>
      <c r="P90" s="362"/>
      <c r="Q90" s="362">
        <v>0</v>
      </c>
      <c r="R90" s="110">
        <f t="shared" si="4"/>
        <v>0</v>
      </c>
      <c r="S90" s="110" t="e">
        <v>#REF!</v>
      </c>
      <c r="T90" s="111" t="e">
        <f t="shared" si="5"/>
        <v>#REF!</v>
      </c>
    </row>
    <row r="91" spans="1:20" s="108" customFormat="1" ht="31.5">
      <c r="A91" s="359" t="s">
        <v>1758</v>
      </c>
      <c r="B91" s="360" t="s">
        <v>1057</v>
      </c>
      <c r="C91" s="361">
        <v>1300000</v>
      </c>
      <c r="D91" s="361">
        <v>4011000</v>
      </c>
      <c r="E91" s="361">
        <v>5311000</v>
      </c>
      <c r="F91" s="361">
        <v>3562890.46</v>
      </c>
      <c r="G91" s="361">
        <v>3360752.44</v>
      </c>
      <c r="H91" s="361">
        <v>3360752.44</v>
      </c>
      <c r="I91" s="361">
        <v>3360752.44</v>
      </c>
      <c r="J91" s="361">
        <v>3426065.44</v>
      </c>
      <c r="K91" s="361">
        <f t="shared" si="6"/>
        <v>1748109.54</v>
      </c>
      <c r="L91" s="362"/>
      <c r="M91" s="362"/>
      <c r="N91" s="362"/>
      <c r="O91" s="362"/>
      <c r="P91" s="362"/>
      <c r="Q91" s="362">
        <v>0</v>
      </c>
      <c r="R91" s="110">
        <f t="shared" si="4"/>
        <v>0</v>
      </c>
      <c r="S91" s="110" t="e">
        <v>#REF!</v>
      </c>
      <c r="T91" s="111" t="e">
        <f t="shared" si="5"/>
        <v>#REF!</v>
      </c>
    </row>
    <row r="92" spans="1:20" s="108" customFormat="1" ht="31.5">
      <c r="A92" s="359" t="s">
        <v>1759</v>
      </c>
      <c r="B92" s="360" t="s">
        <v>1132</v>
      </c>
      <c r="C92" s="361">
        <v>250000</v>
      </c>
      <c r="D92" s="361">
        <v>174000</v>
      </c>
      <c r="E92" s="361">
        <v>424000</v>
      </c>
      <c r="F92" s="361">
        <v>67178.75</v>
      </c>
      <c r="G92" s="361">
        <v>59041.75</v>
      </c>
      <c r="H92" s="361">
        <v>59041.75</v>
      </c>
      <c r="I92" s="361">
        <v>59041.75</v>
      </c>
      <c r="J92" s="361">
        <v>59041.75</v>
      </c>
      <c r="K92" s="361">
        <f t="shared" si="6"/>
        <v>356821.25</v>
      </c>
      <c r="L92" s="362"/>
      <c r="M92" s="362"/>
      <c r="N92" s="362"/>
      <c r="O92" s="362"/>
      <c r="P92" s="362"/>
      <c r="Q92" s="362">
        <v>0</v>
      </c>
      <c r="R92" s="110">
        <f t="shared" si="4"/>
        <v>0</v>
      </c>
      <c r="S92" s="110"/>
      <c r="T92" s="111">
        <f t="shared" si="5"/>
        <v>356821.25</v>
      </c>
    </row>
    <row r="93" spans="1:20" s="108" customFormat="1" ht="15.75">
      <c r="A93" s="359" t="s">
        <v>1760</v>
      </c>
      <c r="B93" s="360" t="s">
        <v>1117</v>
      </c>
      <c r="C93" s="361">
        <v>200000</v>
      </c>
      <c r="D93" s="361">
        <v>836000</v>
      </c>
      <c r="E93" s="361">
        <v>1036000</v>
      </c>
      <c r="F93" s="361">
        <v>358868.44</v>
      </c>
      <c r="G93" s="361">
        <v>1499.55</v>
      </c>
      <c r="H93" s="361">
        <v>192099.58</v>
      </c>
      <c r="I93" s="361">
        <v>192099.58</v>
      </c>
      <c r="J93" s="361">
        <v>358868.24</v>
      </c>
      <c r="K93" s="361">
        <f t="shared" si="6"/>
        <v>677131.56</v>
      </c>
      <c r="L93" s="362"/>
      <c r="M93" s="362"/>
      <c r="N93" s="362"/>
      <c r="O93" s="362"/>
      <c r="P93" s="362"/>
      <c r="Q93" s="362">
        <v>0</v>
      </c>
      <c r="R93" s="110">
        <f t="shared" si="4"/>
        <v>0</v>
      </c>
      <c r="S93" s="110"/>
      <c r="T93" s="111">
        <f t="shared" si="5"/>
        <v>677131.56</v>
      </c>
    </row>
    <row r="94" spans="1:20" s="108" customFormat="1" ht="15.75">
      <c r="A94" s="359" t="s">
        <v>1761</v>
      </c>
      <c r="B94" s="360" t="s">
        <v>1059</v>
      </c>
      <c r="C94" s="361">
        <v>1175000</v>
      </c>
      <c r="D94" s="361">
        <v>0</v>
      </c>
      <c r="E94" s="361">
        <v>1175000</v>
      </c>
      <c r="F94" s="361">
        <v>1183876.74</v>
      </c>
      <c r="G94" s="361">
        <v>518169.86</v>
      </c>
      <c r="H94" s="361">
        <v>518169.86</v>
      </c>
      <c r="I94" s="361">
        <v>518169.86</v>
      </c>
      <c r="J94" s="361">
        <v>1162399.74</v>
      </c>
      <c r="K94" s="361">
        <f t="shared" si="6"/>
        <v>-8876.7399999999907</v>
      </c>
      <c r="L94" s="362">
        <v>0</v>
      </c>
      <c r="M94" s="362"/>
      <c r="N94" s="362"/>
      <c r="O94" s="362"/>
      <c r="P94" s="362"/>
      <c r="Q94" s="362">
        <v>0</v>
      </c>
      <c r="R94" s="110">
        <f t="shared" si="4"/>
        <v>0</v>
      </c>
      <c r="S94" s="110"/>
      <c r="T94" s="111">
        <f t="shared" si="5"/>
        <v>-8876.7399999999907</v>
      </c>
    </row>
    <row r="95" spans="1:20" s="108" customFormat="1" ht="15.75">
      <c r="A95" s="363" t="s">
        <v>1762</v>
      </c>
      <c r="B95" s="364" t="s">
        <v>1079</v>
      </c>
      <c r="C95" s="361">
        <v>0</v>
      </c>
      <c r="D95" s="361">
        <v>60000</v>
      </c>
      <c r="E95" s="361">
        <v>60000</v>
      </c>
      <c r="F95" s="361">
        <v>59770.04</v>
      </c>
      <c r="G95" s="361">
        <v>32070.04</v>
      </c>
      <c r="H95" s="361">
        <v>32070.04</v>
      </c>
      <c r="I95" s="361">
        <v>32070.04</v>
      </c>
      <c r="J95" s="361">
        <v>32070.04</v>
      </c>
      <c r="K95" s="361">
        <f t="shared" si="6"/>
        <v>229.95999999999913</v>
      </c>
      <c r="L95" s="362"/>
      <c r="M95" s="362"/>
      <c r="N95" s="362"/>
      <c r="O95" s="362"/>
      <c r="P95" s="362"/>
      <c r="Q95" s="362">
        <v>0</v>
      </c>
      <c r="R95" s="110">
        <f t="shared" si="4"/>
        <v>0</v>
      </c>
      <c r="S95" s="110"/>
      <c r="T95" s="111">
        <f t="shared" si="5"/>
        <v>229.95999999999913</v>
      </c>
    </row>
    <row r="96" spans="1:20" s="108" customFormat="1" ht="15.75">
      <c r="A96" s="359" t="s">
        <v>1763</v>
      </c>
      <c r="B96" s="360" t="s">
        <v>1081</v>
      </c>
      <c r="C96" s="361">
        <v>0</v>
      </c>
      <c r="D96" s="361">
        <v>150000</v>
      </c>
      <c r="E96" s="361">
        <v>150000</v>
      </c>
      <c r="F96" s="361">
        <v>145701.83000000002</v>
      </c>
      <c r="G96" s="361">
        <v>145701.82</v>
      </c>
      <c r="H96" s="361">
        <v>145701.82</v>
      </c>
      <c r="I96" s="361">
        <v>145701.82</v>
      </c>
      <c r="J96" s="361">
        <v>145701.82</v>
      </c>
      <c r="K96" s="361">
        <f t="shared" si="6"/>
        <v>4298.1699999999837</v>
      </c>
      <c r="L96" s="362"/>
      <c r="M96" s="362"/>
      <c r="N96" s="362"/>
      <c r="O96" s="362"/>
      <c r="P96" s="362"/>
      <c r="Q96" s="362">
        <v>0</v>
      </c>
      <c r="R96" s="110">
        <f t="shared" si="4"/>
        <v>0</v>
      </c>
      <c r="S96" s="110" t="e">
        <v>#REF!</v>
      </c>
      <c r="T96" s="111" t="e">
        <f t="shared" si="5"/>
        <v>#REF!</v>
      </c>
    </row>
    <row r="97" spans="1:21" s="108" customFormat="1" ht="15.75">
      <c r="A97" s="359" t="s">
        <v>1764</v>
      </c>
      <c r="B97" s="360" t="s">
        <v>1315</v>
      </c>
      <c r="C97" s="361">
        <v>100000</v>
      </c>
      <c r="D97" s="361">
        <v>100000</v>
      </c>
      <c r="E97" s="361">
        <v>200000</v>
      </c>
      <c r="F97" s="361">
        <v>0</v>
      </c>
      <c r="G97" s="361">
        <v>0</v>
      </c>
      <c r="H97" s="361">
        <v>0</v>
      </c>
      <c r="I97" s="361">
        <v>0</v>
      </c>
      <c r="J97" s="361">
        <v>0</v>
      </c>
      <c r="K97" s="361">
        <f t="shared" si="6"/>
        <v>200000</v>
      </c>
      <c r="L97" s="362"/>
      <c r="M97" s="362"/>
      <c r="N97" s="362"/>
      <c r="O97" s="362"/>
      <c r="P97" s="362"/>
      <c r="Q97" s="362">
        <v>0</v>
      </c>
      <c r="R97" s="110">
        <f t="shared" si="4"/>
        <v>0</v>
      </c>
      <c r="S97" s="110"/>
      <c r="T97" s="111">
        <f t="shared" si="5"/>
        <v>200000</v>
      </c>
    </row>
    <row r="98" spans="1:21" s="108" customFormat="1" ht="15.75">
      <c r="A98" s="359" t="s">
        <v>1765</v>
      </c>
      <c r="B98" s="360" t="s">
        <v>1065</v>
      </c>
      <c r="C98" s="361">
        <v>0</v>
      </c>
      <c r="D98" s="361">
        <v>32000</v>
      </c>
      <c r="E98" s="361">
        <v>32000</v>
      </c>
      <c r="F98" s="361">
        <v>118795.32</v>
      </c>
      <c r="G98" s="361">
        <v>118795.32</v>
      </c>
      <c r="H98" s="361">
        <v>118795.32</v>
      </c>
      <c r="I98" s="361">
        <v>118795.32</v>
      </c>
      <c r="J98" s="361">
        <v>118795.32</v>
      </c>
      <c r="K98" s="361">
        <f t="shared" si="6"/>
        <v>-86795.32</v>
      </c>
      <c r="L98" s="362"/>
      <c r="M98" s="362"/>
      <c r="N98" s="362"/>
      <c r="O98" s="362"/>
      <c r="P98" s="362"/>
      <c r="Q98" s="362">
        <v>0</v>
      </c>
      <c r="R98" s="110">
        <f t="shared" si="4"/>
        <v>0</v>
      </c>
      <c r="S98" s="110"/>
      <c r="T98" s="111">
        <f t="shared" si="5"/>
        <v>-86795.32</v>
      </c>
    </row>
    <row r="99" spans="1:21" s="108" customFormat="1" ht="15.75">
      <c r="A99" s="359" t="s">
        <v>1766</v>
      </c>
      <c r="B99" s="360" t="s">
        <v>1063</v>
      </c>
      <c r="C99" s="361">
        <v>142000</v>
      </c>
      <c r="D99" s="361">
        <v>300879.96000000002</v>
      </c>
      <c r="E99" s="361">
        <v>442879.96</v>
      </c>
      <c r="F99" s="361">
        <v>241044.2</v>
      </c>
      <c r="G99" s="361">
        <v>231444.2</v>
      </c>
      <c r="H99" s="361">
        <v>234984.2</v>
      </c>
      <c r="I99" s="361">
        <v>234984.2</v>
      </c>
      <c r="J99" s="361">
        <v>235044.2</v>
      </c>
      <c r="K99" s="361">
        <f t="shared" si="6"/>
        <v>201835.76</v>
      </c>
      <c r="L99" s="362"/>
      <c r="M99" s="362"/>
      <c r="N99" s="362"/>
      <c r="O99" s="362"/>
      <c r="P99" s="362"/>
      <c r="Q99" s="362">
        <v>0</v>
      </c>
      <c r="R99" s="110">
        <f t="shared" si="4"/>
        <v>0</v>
      </c>
      <c r="S99" s="110" t="e">
        <v>#REF!</v>
      </c>
      <c r="T99" s="111" t="e">
        <f t="shared" si="5"/>
        <v>#REF!</v>
      </c>
      <c r="U99" s="362" t="e">
        <f>SUM(T73:T99)</f>
        <v>#REF!</v>
      </c>
    </row>
    <row r="100" spans="1:21" s="108" customFormat="1" ht="31.5">
      <c r="A100" s="365" t="s">
        <v>1767</v>
      </c>
      <c r="B100" s="366" t="s">
        <v>1317</v>
      </c>
      <c r="C100" s="367">
        <v>100000</v>
      </c>
      <c r="D100" s="367">
        <v>0</v>
      </c>
      <c r="E100" s="367">
        <v>100000</v>
      </c>
      <c r="F100" s="367">
        <v>0</v>
      </c>
      <c r="G100" s="367">
        <v>0</v>
      </c>
      <c r="H100" s="367">
        <v>0</v>
      </c>
      <c r="I100" s="367">
        <v>0</v>
      </c>
      <c r="J100" s="367">
        <v>0</v>
      </c>
      <c r="K100" s="367">
        <f t="shared" si="6"/>
        <v>100000</v>
      </c>
      <c r="L100" s="116"/>
      <c r="M100" s="116"/>
      <c r="N100" s="116"/>
      <c r="O100" s="116"/>
      <c r="P100" s="116"/>
      <c r="Q100" s="116">
        <v>0</v>
      </c>
      <c r="R100" s="110">
        <f t="shared" si="4"/>
        <v>0</v>
      </c>
      <c r="S100" s="110"/>
      <c r="T100" s="111">
        <f t="shared" si="5"/>
        <v>100000</v>
      </c>
    </row>
    <row r="101" spans="1:21" s="108" customFormat="1" ht="31.5">
      <c r="A101" s="365" t="s">
        <v>1768</v>
      </c>
      <c r="B101" s="366" t="s">
        <v>1138</v>
      </c>
      <c r="C101" s="367">
        <v>100000</v>
      </c>
      <c r="D101" s="367">
        <v>0</v>
      </c>
      <c r="E101" s="367">
        <v>100000</v>
      </c>
      <c r="F101" s="367">
        <v>150000</v>
      </c>
      <c r="G101" s="367">
        <v>100000</v>
      </c>
      <c r="H101" s="367">
        <v>150000</v>
      </c>
      <c r="I101" s="367">
        <v>150000</v>
      </c>
      <c r="J101" s="367">
        <v>150000</v>
      </c>
      <c r="K101" s="367">
        <f t="shared" si="6"/>
        <v>-50000</v>
      </c>
      <c r="L101" s="116"/>
      <c r="M101" s="116"/>
      <c r="N101" s="116"/>
      <c r="O101" s="116"/>
      <c r="P101" s="116"/>
      <c r="Q101" s="116">
        <v>0</v>
      </c>
      <c r="R101" s="110">
        <f t="shared" si="4"/>
        <v>0</v>
      </c>
      <c r="S101" s="110" t="e">
        <v>#REF!</v>
      </c>
      <c r="T101" s="111" t="e">
        <f t="shared" si="5"/>
        <v>#REF!</v>
      </c>
    </row>
    <row r="102" spans="1:21" s="108" customFormat="1" ht="31.5">
      <c r="A102" s="365" t="s">
        <v>1769</v>
      </c>
      <c r="B102" s="366" t="s">
        <v>1151</v>
      </c>
      <c r="C102" s="367">
        <v>1700000</v>
      </c>
      <c r="D102" s="367">
        <v>1000000</v>
      </c>
      <c r="E102" s="367">
        <v>2700000</v>
      </c>
      <c r="F102" s="367">
        <v>1402181.02</v>
      </c>
      <c r="G102" s="367">
        <v>1402181.02</v>
      </c>
      <c r="H102" s="367">
        <v>1402181.02</v>
      </c>
      <c r="I102" s="367">
        <v>1402181.02</v>
      </c>
      <c r="J102" s="367">
        <v>1402181.02</v>
      </c>
      <c r="K102" s="367">
        <f t="shared" si="6"/>
        <v>1297818.98</v>
      </c>
      <c r="L102" s="116"/>
      <c r="M102" s="116"/>
      <c r="N102" s="116"/>
      <c r="O102" s="116"/>
      <c r="P102" s="116"/>
      <c r="Q102" s="116">
        <v>0</v>
      </c>
      <c r="R102" s="110">
        <f t="shared" si="4"/>
        <v>0</v>
      </c>
      <c r="S102" s="110" t="e">
        <v>#REF!</v>
      </c>
      <c r="T102" s="111" t="e">
        <f t="shared" si="5"/>
        <v>#REF!</v>
      </c>
      <c r="U102" s="368" t="e">
        <f>SUM(T100:T102)</f>
        <v>#REF!</v>
      </c>
    </row>
    <row r="103" spans="1:21" s="108" customFormat="1" ht="15.75">
      <c r="A103" s="369" t="s">
        <v>1770</v>
      </c>
      <c r="B103" s="370" t="s">
        <v>1266</v>
      </c>
      <c r="C103" s="371">
        <v>100000</v>
      </c>
      <c r="D103" s="371">
        <v>2005000</v>
      </c>
      <c r="E103" s="371">
        <v>2105000</v>
      </c>
      <c r="F103" s="371">
        <v>270408.33</v>
      </c>
      <c r="G103" s="371">
        <v>257428.33</v>
      </c>
      <c r="H103" s="371">
        <v>257428.33</v>
      </c>
      <c r="I103" s="371">
        <v>257428.33</v>
      </c>
      <c r="J103" s="371">
        <v>270408.33</v>
      </c>
      <c r="K103" s="371">
        <f t="shared" si="6"/>
        <v>1834591.67</v>
      </c>
      <c r="L103" s="115"/>
      <c r="M103" s="115"/>
      <c r="N103" s="115"/>
      <c r="O103" s="115"/>
      <c r="P103" s="115"/>
      <c r="Q103" s="115">
        <v>0</v>
      </c>
      <c r="R103" s="110">
        <f t="shared" si="4"/>
        <v>0</v>
      </c>
      <c r="S103" s="110"/>
      <c r="T103" s="111">
        <f t="shared" si="5"/>
        <v>1834591.67</v>
      </c>
    </row>
    <row r="104" spans="1:21" s="108" customFormat="1" ht="31.5">
      <c r="A104" s="369" t="s">
        <v>1771</v>
      </c>
      <c r="B104" s="370" t="s">
        <v>1223</v>
      </c>
      <c r="C104" s="371">
        <v>100000</v>
      </c>
      <c r="D104" s="371">
        <v>3300000</v>
      </c>
      <c r="E104" s="371">
        <v>3400000</v>
      </c>
      <c r="F104" s="371">
        <v>515868.08</v>
      </c>
      <c r="G104" s="371">
        <v>0</v>
      </c>
      <c r="H104" s="371">
        <v>0</v>
      </c>
      <c r="I104" s="371">
        <v>0</v>
      </c>
      <c r="J104" s="371">
        <v>515868.08</v>
      </c>
      <c r="K104" s="371">
        <f t="shared" si="6"/>
        <v>2884131.92</v>
      </c>
      <c r="L104" s="115"/>
      <c r="M104" s="115"/>
      <c r="N104" s="115"/>
      <c r="O104" s="115"/>
      <c r="P104" s="115"/>
      <c r="Q104" s="115">
        <v>0</v>
      </c>
      <c r="R104" s="110">
        <f t="shared" si="4"/>
        <v>0</v>
      </c>
      <c r="S104" s="110" t="e">
        <v>#REF!</v>
      </c>
      <c r="T104" s="111" t="e">
        <f t="shared" si="5"/>
        <v>#REF!</v>
      </c>
    </row>
    <row r="105" spans="1:21" s="108" customFormat="1" ht="15.75">
      <c r="A105" s="369" t="s">
        <v>1772</v>
      </c>
      <c r="B105" s="370" t="s">
        <v>1268</v>
      </c>
      <c r="C105" s="371">
        <v>100000</v>
      </c>
      <c r="D105" s="371">
        <v>1000000</v>
      </c>
      <c r="E105" s="371">
        <v>1100000</v>
      </c>
      <c r="F105" s="371">
        <v>172491.6</v>
      </c>
      <c r="G105" s="371">
        <v>172491.6</v>
      </c>
      <c r="H105" s="371">
        <v>172491.6</v>
      </c>
      <c r="I105" s="371">
        <v>172491.6</v>
      </c>
      <c r="J105" s="371">
        <v>172491.6</v>
      </c>
      <c r="K105" s="371">
        <f t="shared" si="6"/>
        <v>927508.4</v>
      </c>
      <c r="L105" s="115"/>
      <c r="M105" s="115"/>
      <c r="N105" s="115"/>
      <c r="O105" s="115"/>
      <c r="P105" s="115"/>
      <c r="Q105" s="115">
        <v>0</v>
      </c>
      <c r="R105" s="110">
        <f t="shared" si="4"/>
        <v>0</v>
      </c>
      <c r="S105" s="110"/>
      <c r="T105" s="111">
        <f t="shared" si="5"/>
        <v>927508.4</v>
      </c>
    </row>
    <row r="106" spans="1:21" s="108" customFormat="1" ht="31.5">
      <c r="A106" s="369" t="s">
        <v>1773</v>
      </c>
      <c r="B106" s="370" t="s">
        <v>1319</v>
      </c>
      <c r="C106" s="371">
        <v>100000</v>
      </c>
      <c r="D106" s="371">
        <v>0</v>
      </c>
      <c r="E106" s="371">
        <v>100000</v>
      </c>
      <c r="F106" s="371">
        <v>0</v>
      </c>
      <c r="G106" s="371">
        <v>0</v>
      </c>
      <c r="H106" s="371">
        <v>0</v>
      </c>
      <c r="I106" s="371">
        <v>0</v>
      </c>
      <c r="J106" s="371">
        <v>0</v>
      </c>
      <c r="K106" s="371">
        <f t="shared" si="6"/>
        <v>100000</v>
      </c>
      <c r="L106" s="115"/>
      <c r="M106" s="115"/>
      <c r="N106" s="115"/>
      <c r="O106" s="115"/>
      <c r="P106" s="115"/>
      <c r="Q106" s="115">
        <v>0</v>
      </c>
      <c r="R106" s="110">
        <f t="shared" si="4"/>
        <v>0</v>
      </c>
      <c r="S106" s="110"/>
      <c r="T106" s="111">
        <f t="shared" si="5"/>
        <v>100000</v>
      </c>
    </row>
    <row r="107" spans="1:21" s="108" customFormat="1" ht="15.75">
      <c r="A107" s="369" t="s">
        <v>1774</v>
      </c>
      <c r="B107" s="370" t="s">
        <v>1135</v>
      </c>
      <c r="C107" s="371">
        <v>0</v>
      </c>
      <c r="D107" s="371">
        <v>300000</v>
      </c>
      <c r="E107" s="371">
        <v>300000</v>
      </c>
      <c r="F107" s="371">
        <v>150446.99</v>
      </c>
      <c r="G107" s="371">
        <v>150446.99</v>
      </c>
      <c r="H107" s="371">
        <v>150446.99</v>
      </c>
      <c r="I107" s="371">
        <v>150446.99</v>
      </c>
      <c r="J107" s="371">
        <v>150446.99</v>
      </c>
      <c r="K107" s="371">
        <f t="shared" si="6"/>
        <v>149553.01</v>
      </c>
      <c r="L107" s="115"/>
      <c r="M107" s="115"/>
      <c r="N107" s="115"/>
      <c r="O107" s="115"/>
      <c r="P107" s="115"/>
      <c r="Q107" s="115">
        <v>0</v>
      </c>
      <c r="R107" s="110">
        <f t="shared" si="4"/>
        <v>0</v>
      </c>
      <c r="S107" s="110"/>
      <c r="T107" s="111">
        <f t="shared" si="5"/>
        <v>149553.01</v>
      </c>
    </row>
    <row r="108" spans="1:21" s="108" customFormat="1" ht="15.75">
      <c r="A108" s="372" t="s">
        <v>1775</v>
      </c>
      <c r="B108" s="373" t="s">
        <v>1321</v>
      </c>
      <c r="C108" s="371">
        <v>0</v>
      </c>
      <c r="D108" s="371">
        <v>15000</v>
      </c>
      <c r="E108" s="371">
        <v>15000</v>
      </c>
      <c r="F108" s="371">
        <v>14289.8</v>
      </c>
      <c r="G108" s="371">
        <v>14289.8</v>
      </c>
      <c r="H108" s="371">
        <v>14289.8</v>
      </c>
      <c r="I108" s="371">
        <v>14289.8</v>
      </c>
      <c r="J108" s="371">
        <v>14289.8</v>
      </c>
      <c r="K108" s="371">
        <f t="shared" si="6"/>
        <v>710.20000000000073</v>
      </c>
      <c r="L108" s="115"/>
      <c r="M108" s="115"/>
      <c r="N108" s="115"/>
      <c r="O108" s="115"/>
      <c r="P108" s="115"/>
      <c r="Q108" s="115">
        <v>0</v>
      </c>
      <c r="R108" s="110">
        <f t="shared" si="4"/>
        <v>0</v>
      </c>
      <c r="S108" s="110"/>
      <c r="T108" s="111">
        <f t="shared" si="5"/>
        <v>710.20000000000073</v>
      </c>
    </row>
    <row r="109" spans="1:21" s="108" customFormat="1" ht="15.75">
      <c r="A109" s="369" t="s">
        <v>1776</v>
      </c>
      <c r="B109" s="370" t="s">
        <v>1085</v>
      </c>
      <c r="C109" s="371">
        <v>0</v>
      </c>
      <c r="D109" s="371">
        <v>1200000</v>
      </c>
      <c r="E109" s="371">
        <v>1200000</v>
      </c>
      <c r="F109" s="371">
        <v>475000.01</v>
      </c>
      <c r="G109" s="371">
        <v>475000.01</v>
      </c>
      <c r="H109" s="371">
        <v>475000.01</v>
      </c>
      <c r="I109" s="371">
        <v>475000.01</v>
      </c>
      <c r="J109" s="371">
        <v>475000.01</v>
      </c>
      <c r="K109" s="371">
        <f t="shared" si="6"/>
        <v>724999.99</v>
      </c>
      <c r="L109" s="115"/>
      <c r="M109" s="115"/>
      <c r="N109" s="115"/>
      <c r="O109" s="115"/>
      <c r="P109" s="115"/>
      <c r="Q109" s="115">
        <v>0</v>
      </c>
      <c r="R109" s="110">
        <f t="shared" si="4"/>
        <v>0</v>
      </c>
      <c r="S109" s="110"/>
      <c r="T109" s="111">
        <f t="shared" si="5"/>
        <v>724999.99</v>
      </c>
    </row>
    <row r="110" spans="1:21" s="108" customFormat="1" ht="15.75">
      <c r="A110" s="372" t="s">
        <v>1777</v>
      </c>
      <c r="B110" s="373" t="s">
        <v>1778</v>
      </c>
      <c r="C110" s="371">
        <v>0</v>
      </c>
      <c r="D110" s="371">
        <v>200000</v>
      </c>
      <c r="E110" s="371">
        <v>200000</v>
      </c>
      <c r="F110" s="371">
        <v>73500</v>
      </c>
      <c r="G110" s="371">
        <v>73500</v>
      </c>
      <c r="H110" s="371">
        <v>73500</v>
      </c>
      <c r="I110" s="371">
        <v>73500</v>
      </c>
      <c r="J110" s="371">
        <v>73500</v>
      </c>
      <c r="K110" s="371">
        <f t="shared" si="6"/>
        <v>126500</v>
      </c>
      <c r="L110" s="115"/>
      <c r="M110" s="115"/>
      <c r="N110" s="115"/>
      <c r="O110" s="115"/>
      <c r="P110" s="115"/>
      <c r="Q110" s="115">
        <v>0</v>
      </c>
      <c r="R110" s="110">
        <f t="shared" si="4"/>
        <v>0</v>
      </c>
      <c r="S110" s="110"/>
      <c r="T110" s="111">
        <f t="shared" si="5"/>
        <v>126500</v>
      </c>
    </row>
    <row r="111" spans="1:21" s="108" customFormat="1" ht="31.5">
      <c r="A111" s="369" t="s">
        <v>1779</v>
      </c>
      <c r="B111" s="370" t="s">
        <v>1067</v>
      </c>
      <c r="C111" s="371">
        <v>0</v>
      </c>
      <c r="D111" s="371">
        <v>1700000</v>
      </c>
      <c r="E111" s="371">
        <v>1700000</v>
      </c>
      <c r="F111" s="371">
        <v>185850</v>
      </c>
      <c r="G111" s="371">
        <v>185850</v>
      </c>
      <c r="H111" s="371">
        <v>185850</v>
      </c>
      <c r="I111" s="371">
        <v>185850</v>
      </c>
      <c r="J111" s="371">
        <v>185850</v>
      </c>
      <c r="K111" s="371">
        <f t="shared" si="6"/>
        <v>1514150</v>
      </c>
      <c r="L111" s="115"/>
      <c r="M111" s="115"/>
      <c r="N111" s="115"/>
      <c r="O111" s="115"/>
      <c r="P111" s="115"/>
      <c r="Q111" s="115">
        <v>0</v>
      </c>
      <c r="R111" s="110">
        <f t="shared" si="4"/>
        <v>0</v>
      </c>
      <c r="S111" s="110"/>
      <c r="T111" s="111">
        <f t="shared" si="5"/>
        <v>1514150</v>
      </c>
    </row>
    <row r="112" spans="1:21" s="108" customFormat="1" ht="15.75">
      <c r="A112" s="369" t="s">
        <v>1780</v>
      </c>
      <c r="B112" s="370" t="s">
        <v>1069</v>
      </c>
      <c r="C112" s="371">
        <v>50000</v>
      </c>
      <c r="D112" s="371">
        <v>0</v>
      </c>
      <c r="E112" s="371">
        <v>50000</v>
      </c>
      <c r="F112" s="371">
        <v>0</v>
      </c>
      <c r="G112" s="371">
        <v>0</v>
      </c>
      <c r="H112" s="371">
        <v>0</v>
      </c>
      <c r="I112" s="371">
        <v>0</v>
      </c>
      <c r="J112" s="371">
        <v>0</v>
      </c>
      <c r="K112" s="371">
        <f t="shared" si="6"/>
        <v>50000</v>
      </c>
      <c r="L112" s="115"/>
      <c r="M112" s="115"/>
      <c r="N112" s="115"/>
      <c r="O112" s="115"/>
      <c r="P112" s="115"/>
      <c r="Q112" s="115">
        <v>0</v>
      </c>
      <c r="R112" s="110">
        <f t="shared" si="4"/>
        <v>0</v>
      </c>
      <c r="S112" s="110"/>
      <c r="T112" s="111">
        <f t="shared" si="5"/>
        <v>50000</v>
      </c>
    </row>
    <row r="113" spans="1:22" s="108" customFormat="1" ht="15.75">
      <c r="A113" s="369" t="s">
        <v>1781</v>
      </c>
      <c r="B113" s="370" t="s">
        <v>1323</v>
      </c>
      <c r="C113" s="371">
        <v>0</v>
      </c>
      <c r="D113" s="371">
        <v>740000</v>
      </c>
      <c r="E113" s="371">
        <v>740000</v>
      </c>
      <c r="F113" s="371">
        <v>716378</v>
      </c>
      <c r="G113" s="371">
        <v>716378</v>
      </c>
      <c r="H113" s="371">
        <v>716378</v>
      </c>
      <c r="I113" s="371">
        <v>716378</v>
      </c>
      <c r="J113" s="371">
        <v>716378</v>
      </c>
      <c r="K113" s="371">
        <f t="shared" si="6"/>
        <v>23622</v>
      </c>
      <c r="L113" s="115"/>
      <c r="M113" s="115"/>
      <c r="N113" s="115"/>
      <c r="O113" s="115"/>
      <c r="P113" s="115"/>
      <c r="Q113" s="115">
        <v>2</v>
      </c>
      <c r="R113" s="110">
        <f t="shared" si="4"/>
        <v>2</v>
      </c>
      <c r="S113" s="110"/>
      <c r="T113" s="111">
        <f t="shared" si="5"/>
        <v>23620</v>
      </c>
    </row>
    <row r="114" spans="1:22" s="118" customFormat="1" ht="15.75">
      <c r="A114" s="372" t="s">
        <v>1782</v>
      </c>
      <c r="B114" s="373" t="s">
        <v>1325</v>
      </c>
      <c r="C114" s="371">
        <v>50000</v>
      </c>
      <c r="D114" s="371">
        <v>0</v>
      </c>
      <c r="E114" s="371">
        <v>50000</v>
      </c>
      <c r="F114" s="371">
        <v>0</v>
      </c>
      <c r="G114" s="371">
        <v>0</v>
      </c>
      <c r="H114" s="371">
        <v>0</v>
      </c>
      <c r="I114" s="371">
        <v>0</v>
      </c>
      <c r="J114" s="371">
        <v>0</v>
      </c>
      <c r="K114" s="371">
        <f t="shared" si="6"/>
        <v>50000</v>
      </c>
      <c r="L114" s="115"/>
      <c r="M114" s="115"/>
      <c r="N114" s="115"/>
      <c r="O114" s="115"/>
      <c r="P114" s="115"/>
      <c r="Q114" s="115">
        <v>0</v>
      </c>
      <c r="R114" s="110">
        <f t="shared" si="4"/>
        <v>0</v>
      </c>
      <c r="S114" s="110"/>
      <c r="T114" s="111">
        <f t="shared" si="5"/>
        <v>50000</v>
      </c>
    </row>
    <row r="115" spans="1:22" ht="15.75">
      <c r="A115" s="369" t="s">
        <v>1783</v>
      </c>
      <c r="B115" s="370" t="s">
        <v>1083</v>
      </c>
      <c r="C115" s="371">
        <v>0</v>
      </c>
      <c r="D115" s="371">
        <v>100000</v>
      </c>
      <c r="E115" s="371">
        <v>100000</v>
      </c>
      <c r="F115" s="371">
        <v>0</v>
      </c>
      <c r="G115" s="371">
        <v>0</v>
      </c>
      <c r="H115" s="371">
        <v>0</v>
      </c>
      <c r="I115" s="371">
        <v>0</v>
      </c>
      <c r="J115" s="371">
        <v>0</v>
      </c>
      <c r="K115" s="371">
        <f t="shared" si="6"/>
        <v>100000</v>
      </c>
      <c r="L115" s="115"/>
      <c r="M115" s="115"/>
      <c r="N115" s="115"/>
      <c r="O115" s="115"/>
      <c r="P115" s="115"/>
      <c r="Q115" s="115">
        <v>0</v>
      </c>
      <c r="R115" s="110">
        <f t="shared" si="4"/>
        <v>0</v>
      </c>
      <c r="S115" s="110" t="e">
        <v>#REF!</v>
      </c>
      <c r="T115" s="111" t="e">
        <f t="shared" si="5"/>
        <v>#REF!</v>
      </c>
    </row>
    <row r="116" spans="1:22" ht="15.75">
      <c r="A116" s="369" t="s">
        <v>1784</v>
      </c>
      <c r="B116" s="370" t="s">
        <v>1273</v>
      </c>
      <c r="C116" s="371">
        <v>0</v>
      </c>
      <c r="D116" s="371">
        <v>14740000</v>
      </c>
      <c r="E116" s="371">
        <v>14740000</v>
      </c>
      <c r="F116" s="371">
        <v>0</v>
      </c>
      <c r="G116" s="371">
        <v>0</v>
      </c>
      <c r="H116" s="371">
        <v>0</v>
      </c>
      <c r="I116" s="371">
        <v>0</v>
      </c>
      <c r="J116" s="371">
        <v>0</v>
      </c>
      <c r="K116" s="371">
        <f t="shared" si="6"/>
        <v>14740000</v>
      </c>
      <c r="L116" s="115"/>
      <c r="M116" s="115"/>
      <c r="N116" s="115"/>
      <c r="O116" s="115"/>
      <c r="P116" s="115"/>
      <c r="Q116" s="115">
        <v>0</v>
      </c>
      <c r="R116" s="110">
        <f t="shared" si="4"/>
        <v>0</v>
      </c>
      <c r="S116" s="110"/>
      <c r="T116" s="111">
        <f t="shared" si="5"/>
        <v>14740000</v>
      </c>
    </row>
    <row r="117" spans="1:22" ht="15.75">
      <c r="A117" s="369" t="s">
        <v>1785</v>
      </c>
      <c r="B117" s="370" t="s">
        <v>1329</v>
      </c>
      <c r="C117" s="371">
        <v>0</v>
      </c>
      <c r="D117" s="371">
        <v>12800000</v>
      </c>
      <c r="E117" s="371">
        <v>12800000</v>
      </c>
      <c r="F117" s="371">
        <v>12700000</v>
      </c>
      <c r="G117" s="371">
        <v>0</v>
      </c>
      <c r="H117" s="371">
        <v>0</v>
      </c>
      <c r="I117" s="371">
        <v>0</v>
      </c>
      <c r="J117" s="371">
        <v>0</v>
      </c>
      <c r="K117" s="371">
        <f t="shared" si="6"/>
        <v>100000</v>
      </c>
      <c r="L117" s="115"/>
      <c r="M117" s="115"/>
      <c r="N117" s="115"/>
      <c r="O117" s="115"/>
      <c r="P117" s="115"/>
      <c r="Q117" s="115">
        <v>0</v>
      </c>
      <c r="R117" s="110">
        <f t="shared" si="4"/>
        <v>0</v>
      </c>
      <c r="S117" s="110" t="e">
        <v>#REF!</v>
      </c>
      <c r="T117" s="111" t="e">
        <f t="shared" si="5"/>
        <v>#REF!</v>
      </c>
      <c r="U117" s="117" t="e">
        <f>SUM(T103:T117)</f>
        <v>#REF!</v>
      </c>
    </row>
    <row r="118" spans="1:22" ht="15.75">
      <c r="A118" s="342" t="s">
        <v>148</v>
      </c>
      <c r="B118" s="343" t="s">
        <v>148</v>
      </c>
      <c r="C118" s="367"/>
      <c r="D118" s="367"/>
      <c r="E118" s="367"/>
      <c r="F118" s="367"/>
      <c r="G118" s="367"/>
      <c r="H118" s="367"/>
      <c r="I118" s="367"/>
      <c r="J118" s="367"/>
      <c r="K118" s="345"/>
      <c r="Q118" s="108">
        <v>0</v>
      </c>
      <c r="R118" s="109">
        <f>SUM(R3:R117)</f>
        <v>123602938.5</v>
      </c>
      <c r="S118" s="109" t="e">
        <f>SUM(S3:S117)</f>
        <v>#REF!</v>
      </c>
      <c r="T118" s="109" t="e">
        <f>SUM(T3:T117)</f>
        <v>#REF!</v>
      </c>
      <c r="U118" s="331" t="e">
        <f>SUM(U117,U102,U99,U72)</f>
        <v>#REF!</v>
      </c>
      <c r="V118" s="331" t="s">
        <v>1786</v>
      </c>
    </row>
    <row r="119" spans="1:22">
      <c r="U119" s="374" t="e">
        <f>+U118-T116</f>
        <v>#REF!</v>
      </c>
      <c r="V119" s="374" t="s">
        <v>1787</v>
      </c>
    </row>
  </sheetData>
  <autoFilter ref="A2:V1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sqref="A1:P5"/>
    </sheetView>
  </sheetViews>
  <sheetFormatPr baseColWidth="10" defaultColWidth="11.42578125" defaultRowHeight="15"/>
  <cols>
    <col min="3" max="3" width="49.140625" customWidth="1"/>
    <col min="4" max="4" width="41.140625" customWidth="1"/>
    <col min="5" max="5" width="14.28515625" customWidth="1"/>
    <col min="6" max="6" width="20.42578125" customWidth="1"/>
    <col min="11" max="11" width="19" customWidth="1"/>
    <col min="12" max="14" width="24.140625" customWidth="1"/>
    <col min="15" max="15" width="14.85546875" customWidth="1"/>
    <col min="16" max="16" width="16" customWidth="1"/>
  </cols>
  <sheetData>
    <row r="1" spans="1:16">
      <c r="A1" t="s">
        <v>114</v>
      </c>
      <c r="B1" t="s">
        <v>115</v>
      </c>
      <c r="C1" t="s">
        <v>116</v>
      </c>
      <c r="D1" t="s">
        <v>117</v>
      </c>
      <c r="E1" t="s">
        <v>29</v>
      </c>
      <c r="F1" t="s">
        <v>118</v>
      </c>
      <c r="G1" t="s">
        <v>119</v>
      </c>
      <c r="H1" t="s">
        <v>120</v>
      </c>
      <c r="I1" t="s">
        <v>121</v>
      </c>
      <c r="J1" t="s">
        <v>122</v>
      </c>
      <c r="K1" t="s">
        <v>123</v>
      </c>
      <c r="L1" t="s">
        <v>124</v>
      </c>
      <c r="M1" t="s">
        <v>125</v>
      </c>
      <c r="N1" t="s">
        <v>126</v>
      </c>
      <c r="O1" t="s">
        <v>127</v>
      </c>
      <c r="P1" t="s">
        <v>128</v>
      </c>
    </row>
    <row r="2" spans="1:16">
      <c r="A2">
        <v>199.01</v>
      </c>
      <c r="B2" t="s">
        <v>129</v>
      </c>
      <c r="C2" t="s">
        <v>130</v>
      </c>
      <c r="D2" t="s">
        <v>131</v>
      </c>
      <c r="E2">
        <v>0</v>
      </c>
      <c r="F2" t="s">
        <v>132</v>
      </c>
      <c r="K2">
        <v>0</v>
      </c>
    </row>
    <row r="3" spans="1:16">
      <c r="A3">
        <v>179.2</v>
      </c>
      <c r="B3" t="s">
        <v>133</v>
      </c>
      <c r="C3" t="s">
        <v>134</v>
      </c>
      <c r="D3" t="s">
        <v>135</v>
      </c>
      <c r="E3">
        <v>0</v>
      </c>
      <c r="F3" t="s">
        <v>136</v>
      </c>
      <c r="I3">
        <v>1</v>
      </c>
      <c r="K3">
        <v>1</v>
      </c>
      <c r="L3" t="s">
        <v>137</v>
      </c>
    </row>
    <row r="4" spans="1:16">
      <c r="A4">
        <v>179.1</v>
      </c>
      <c r="B4" t="s">
        <v>133</v>
      </c>
      <c r="C4" t="s">
        <v>134</v>
      </c>
      <c r="D4" t="s">
        <v>138</v>
      </c>
      <c r="E4">
        <v>0</v>
      </c>
      <c r="F4" t="s">
        <v>139</v>
      </c>
      <c r="I4">
        <v>1</v>
      </c>
      <c r="K4">
        <v>1</v>
      </c>
      <c r="L4" t="s">
        <v>137</v>
      </c>
    </row>
    <row r="5" spans="1:16">
      <c r="A5">
        <v>31</v>
      </c>
      <c r="B5" t="s">
        <v>133</v>
      </c>
      <c r="C5" t="s">
        <v>134</v>
      </c>
      <c r="D5" t="s">
        <v>140</v>
      </c>
      <c r="E5">
        <v>0</v>
      </c>
      <c r="F5" t="s">
        <v>141</v>
      </c>
      <c r="K5">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showGridLines="0" topLeftCell="A19" workbookViewId="0">
      <selection activeCell="B31" sqref="B31"/>
    </sheetView>
  </sheetViews>
  <sheetFormatPr baseColWidth="10" defaultColWidth="11.42578125" defaultRowHeight="15"/>
  <cols>
    <col min="1" max="1" width="12.5703125" customWidth="1"/>
    <col min="2" max="2" width="19.42578125" customWidth="1"/>
    <col min="3" max="3" width="10.85546875" customWidth="1"/>
    <col min="4" max="4" width="12.5703125" customWidth="1"/>
    <col min="5" max="8" width="4" customWidth="1"/>
    <col min="9" max="9" width="6.5703125" bestFit="1" customWidth="1"/>
  </cols>
  <sheetData>
    <row r="2" spans="1:8" ht="23.25" customHeight="1">
      <c r="A2" s="477"/>
      <c r="B2" s="477"/>
      <c r="C2" s="477"/>
    </row>
    <row r="4" spans="1:8">
      <c r="A4" s="101" t="s">
        <v>142</v>
      </c>
      <c r="B4" s="101" t="s">
        <v>143</v>
      </c>
      <c r="D4" s="101" t="s">
        <v>142</v>
      </c>
      <c r="E4" s="101" t="s">
        <v>144</v>
      </c>
      <c r="F4" s="101" t="s">
        <v>145</v>
      </c>
      <c r="G4" s="101" t="s">
        <v>146</v>
      </c>
      <c r="H4" s="101" t="s">
        <v>147</v>
      </c>
    </row>
    <row r="5" spans="1:8">
      <c r="A5" s="42" t="s">
        <v>66</v>
      </c>
      <c r="B5" s="42">
        <v>10</v>
      </c>
      <c r="D5" s="42" t="s">
        <v>66</v>
      </c>
      <c r="E5" s="42">
        <v>10</v>
      </c>
      <c r="F5" s="42">
        <v>9</v>
      </c>
      <c r="G5" s="42">
        <v>9</v>
      </c>
      <c r="H5" s="42">
        <v>10</v>
      </c>
    </row>
    <row r="6" spans="1:8">
      <c r="A6" s="42" t="s">
        <v>59</v>
      </c>
      <c r="B6" s="42">
        <v>11</v>
      </c>
      <c r="D6" s="42" t="s">
        <v>59</v>
      </c>
      <c r="E6" s="42">
        <v>13</v>
      </c>
      <c r="F6" s="42">
        <v>12</v>
      </c>
      <c r="G6" s="42">
        <v>10</v>
      </c>
      <c r="H6" s="42">
        <v>10</v>
      </c>
    </row>
    <row r="7" spans="1:8">
      <c r="A7" s="42" t="s">
        <v>7</v>
      </c>
      <c r="B7" s="42">
        <v>11</v>
      </c>
      <c r="D7" s="42" t="s">
        <v>3</v>
      </c>
      <c r="E7" s="42">
        <v>15</v>
      </c>
      <c r="F7" s="42">
        <v>14</v>
      </c>
      <c r="G7" s="42">
        <v>14</v>
      </c>
      <c r="H7" s="42">
        <v>14</v>
      </c>
    </row>
    <row r="8" spans="1:8">
      <c r="A8" s="42" t="s">
        <v>22</v>
      </c>
      <c r="B8" s="42">
        <v>6</v>
      </c>
      <c r="D8" s="42" t="s">
        <v>7</v>
      </c>
      <c r="E8" s="42">
        <v>5</v>
      </c>
      <c r="F8" s="42">
        <v>5</v>
      </c>
      <c r="G8" s="42">
        <v>4</v>
      </c>
      <c r="H8" s="42">
        <v>4</v>
      </c>
    </row>
    <row r="9" spans="1:8">
      <c r="A9" s="42" t="s">
        <v>24</v>
      </c>
      <c r="B9" s="42">
        <v>86</v>
      </c>
      <c r="D9" s="42" t="s">
        <v>22</v>
      </c>
      <c r="E9" s="42">
        <v>3</v>
      </c>
      <c r="F9" s="42">
        <v>5</v>
      </c>
      <c r="G9" s="42">
        <v>3</v>
      </c>
      <c r="H9" s="42">
        <v>5</v>
      </c>
    </row>
    <row r="10" spans="1:8">
      <c r="A10" s="42" t="s">
        <v>41</v>
      </c>
      <c r="B10" s="42">
        <v>14</v>
      </c>
      <c r="D10" s="42" t="s">
        <v>24</v>
      </c>
      <c r="E10" s="42">
        <v>50</v>
      </c>
      <c r="F10" s="42">
        <v>67</v>
      </c>
      <c r="G10" s="42">
        <v>60</v>
      </c>
      <c r="H10" s="42">
        <v>55</v>
      </c>
    </row>
    <row r="11" spans="1:8" ht="23.25" customHeight="1">
      <c r="A11" s="42" t="s">
        <v>62</v>
      </c>
      <c r="B11" s="42">
        <v>5</v>
      </c>
      <c r="D11" s="42" t="s">
        <v>41</v>
      </c>
      <c r="E11" s="42">
        <v>15</v>
      </c>
      <c r="F11" s="42">
        <v>15</v>
      </c>
      <c r="G11" s="42">
        <v>13</v>
      </c>
      <c r="H11" s="42">
        <v>14</v>
      </c>
    </row>
    <row r="12" spans="1:8">
      <c r="A12" s="42" t="s">
        <v>19</v>
      </c>
      <c r="B12" s="42">
        <v>7</v>
      </c>
      <c r="D12" s="42" t="s">
        <v>62</v>
      </c>
      <c r="E12" s="42">
        <v>9</v>
      </c>
      <c r="F12" s="42">
        <v>6</v>
      </c>
      <c r="G12" s="42">
        <v>8</v>
      </c>
      <c r="H12" s="42">
        <v>6</v>
      </c>
    </row>
    <row r="13" spans="1:8">
      <c r="A13" s="42" t="s">
        <v>69</v>
      </c>
      <c r="B13" s="42">
        <v>12</v>
      </c>
      <c r="D13" s="42" t="s">
        <v>19</v>
      </c>
      <c r="E13" s="42">
        <v>11</v>
      </c>
      <c r="F13" s="42">
        <v>11</v>
      </c>
      <c r="G13" s="42">
        <v>11</v>
      </c>
      <c r="H13" s="42">
        <v>11</v>
      </c>
    </row>
    <row r="14" spans="1:8" s="186" customFormat="1" ht="17.25" customHeight="1">
      <c r="A14" s="42" t="s">
        <v>77</v>
      </c>
      <c r="B14" s="42">
        <v>4</v>
      </c>
      <c r="D14" s="42" t="s">
        <v>69</v>
      </c>
      <c r="E14" s="42">
        <v>6</v>
      </c>
      <c r="F14" s="42">
        <v>8</v>
      </c>
      <c r="G14" s="42">
        <v>6</v>
      </c>
      <c r="H14" s="42">
        <v>5</v>
      </c>
    </row>
    <row r="15" spans="1:8" s="186" customFormat="1">
      <c r="A15" s="42" t="s">
        <v>56</v>
      </c>
      <c r="B15" s="42">
        <v>9</v>
      </c>
      <c r="D15" s="42" t="s">
        <v>77</v>
      </c>
      <c r="E15" s="42">
        <v>5</v>
      </c>
      <c r="F15" s="42">
        <v>4</v>
      </c>
      <c r="G15" s="42">
        <v>4</v>
      </c>
      <c r="H15" s="42">
        <v>4</v>
      </c>
    </row>
    <row r="16" spans="1:8" s="186" customFormat="1">
      <c r="A16" s="42" t="s">
        <v>65</v>
      </c>
      <c r="B16" s="42">
        <v>7</v>
      </c>
      <c r="D16" s="42" t="s">
        <v>148</v>
      </c>
      <c r="E16" s="42"/>
      <c r="F16" s="42">
        <v>1</v>
      </c>
      <c r="G16" s="42">
        <v>2</v>
      </c>
      <c r="H16" s="42"/>
    </row>
    <row r="17" spans="1:8" s="186" customFormat="1" ht="15.95" customHeight="1">
      <c r="A17" s="42" t="s">
        <v>48</v>
      </c>
      <c r="B17" s="42">
        <v>12</v>
      </c>
      <c r="D17" s="42" t="s">
        <v>56</v>
      </c>
      <c r="E17" s="42">
        <v>9</v>
      </c>
      <c r="F17" s="42">
        <v>13</v>
      </c>
      <c r="G17" s="42">
        <v>11</v>
      </c>
      <c r="H17" s="42">
        <v>11</v>
      </c>
    </row>
    <row r="18" spans="1:8" s="186" customFormat="1">
      <c r="A18" s="42" t="s">
        <v>51</v>
      </c>
      <c r="B18" s="42">
        <v>11</v>
      </c>
      <c r="D18" s="42" t="s">
        <v>65</v>
      </c>
      <c r="E18" s="42">
        <v>6</v>
      </c>
      <c r="F18" s="42">
        <v>6</v>
      </c>
      <c r="G18" s="42">
        <v>6</v>
      </c>
      <c r="H18" s="42">
        <v>6</v>
      </c>
    </row>
    <row r="19" spans="1:8" s="186" customFormat="1">
      <c r="A19" s="42" t="s">
        <v>3</v>
      </c>
      <c r="B19" s="42">
        <v>9</v>
      </c>
      <c r="D19" s="42" t="s">
        <v>48</v>
      </c>
      <c r="E19" s="42">
        <v>24</v>
      </c>
      <c r="F19" s="42">
        <v>24</v>
      </c>
      <c r="G19" s="42">
        <v>24</v>
      </c>
      <c r="H19" s="42">
        <v>24</v>
      </c>
    </row>
    <row r="20" spans="1:8" s="186" customFormat="1">
      <c r="A20" s="42" t="s">
        <v>148</v>
      </c>
      <c r="B20" s="42">
        <v>4</v>
      </c>
      <c r="D20" s="42" t="s">
        <v>51</v>
      </c>
      <c r="E20" s="42">
        <v>17</v>
      </c>
      <c r="F20" s="42">
        <v>16</v>
      </c>
      <c r="G20" s="42">
        <v>17</v>
      </c>
      <c r="H20" s="42">
        <v>16</v>
      </c>
    </row>
    <row r="21" spans="1:8" s="186" customFormat="1">
      <c r="A21" s="101" t="s">
        <v>149</v>
      </c>
      <c r="B21" s="101">
        <v>218</v>
      </c>
      <c r="D21" s="101" t="s">
        <v>149</v>
      </c>
      <c r="E21" s="101">
        <v>198</v>
      </c>
      <c r="F21" s="101">
        <v>216</v>
      </c>
      <c r="G21" s="101">
        <v>202</v>
      </c>
      <c r="H21" s="101">
        <v>195</v>
      </c>
    </row>
    <row r="22" spans="1:8" s="186" customFormat="1">
      <c r="A22" s="185"/>
      <c r="B22" s="185"/>
      <c r="D22" s="185"/>
      <c r="E22" s="185"/>
      <c r="F22" s="185"/>
      <c r="G22" s="185"/>
      <c r="H22" s="185"/>
    </row>
    <row r="23" spans="1:8" s="186" customFormat="1">
      <c r="A23" s="185"/>
      <c r="B23" s="185"/>
      <c r="D23" s="185"/>
      <c r="E23" s="185"/>
      <c r="F23" s="185"/>
      <c r="G23" s="185"/>
      <c r="H23" s="185"/>
    </row>
    <row r="24" spans="1:8" s="186" customFormat="1" ht="10.5" customHeight="1"/>
    <row r="25" spans="1:8">
      <c r="A25" s="101" t="s">
        <v>142</v>
      </c>
      <c r="B25" s="101" t="s">
        <v>150</v>
      </c>
    </row>
    <row r="26" spans="1:8">
      <c r="A26" s="42" t="s">
        <v>59</v>
      </c>
      <c r="B26" s="42">
        <v>2</v>
      </c>
    </row>
    <row r="27" spans="1:8">
      <c r="A27" s="42" t="s">
        <v>24</v>
      </c>
      <c r="B27" s="42">
        <v>26</v>
      </c>
    </row>
    <row r="28" spans="1:8">
      <c r="A28" s="42" t="s">
        <v>41</v>
      </c>
      <c r="B28" s="42">
        <v>10</v>
      </c>
    </row>
    <row r="29" spans="1:8">
      <c r="A29" s="42" t="s">
        <v>69</v>
      </c>
      <c r="B29" s="42">
        <v>4</v>
      </c>
    </row>
    <row r="30" spans="1:8">
      <c r="A30" s="42" t="s">
        <v>56</v>
      </c>
      <c r="B30" s="42">
        <v>5</v>
      </c>
    </row>
    <row r="31" spans="1:8">
      <c r="A31" s="42" t="s">
        <v>22</v>
      </c>
      <c r="B31" s="42">
        <v>3</v>
      </c>
    </row>
    <row r="32" spans="1:8">
      <c r="A32" s="42" t="s">
        <v>19</v>
      </c>
      <c r="B32" s="42">
        <v>5</v>
      </c>
    </row>
    <row r="33" spans="1:2">
      <c r="A33" s="42" t="s">
        <v>65</v>
      </c>
      <c r="B33" s="42">
        <v>5</v>
      </c>
    </row>
    <row r="34" spans="1:2">
      <c r="A34" s="42" t="s">
        <v>55</v>
      </c>
      <c r="B34" s="42">
        <v>2</v>
      </c>
    </row>
    <row r="35" spans="1:2">
      <c r="A35" s="42" t="s">
        <v>48</v>
      </c>
      <c r="B35" s="42">
        <v>6</v>
      </c>
    </row>
    <row r="36" spans="1:2">
      <c r="A36" s="42" t="s">
        <v>51</v>
      </c>
      <c r="B36" s="42">
        <v>6</v>
      </c>
    </row>
    <row r="37" spans="1:2">
      <c r="A37" s="42" t="s">
        <v>7</v>
      </c>
      <c r="B37" s="42">
        <v>5</v>
      </c>
    </row>
    <row r="38" spans="1:2">
      <c r="A38" s="42" t="s">
        <v>77</v>
      </c>
      <c r="B38" s="42">
        <v>2</v>
      </c>
    </row>
    <row r="39" spans="1:2">
      <c r="A39" s="42" t="s">
        <v>62</v>
      </c>
      <c r="B39" s="42">
        <v>4</v>
      </c>
    </row>
    <row r="40" spans="1:2">
      <c r="A40" s="42" t="s">
        <v>66</v>
      </c>
      <c r="B40" s="42">
        <v>3</v>
      </c>
    </row>
    <row r="41" spans="1:2">
      <c r="A41" s="42" t="s">
        <v>148</v>
      </c>
      <c r="B41" s="42">
        <v>1</v>
      </c>
    </row>
    <row r="42" spans="1:2">
      <c r="A42" s="42" t="s">
        <v>3</v>
      </c>
      <c r="B42" s="42">
        <v>1</v>
      </c>
    </row>
    <row r="43" spans="1:2">
      <c r="A43" s="101" t="s">
        <v>149</v>
      </c>
      <c r="B43" s="101">
        <v>90</v>
      </c>
    </row>
  </sheetData>
  <mergeCells count="1">
    <mergeCell ref="A2:C2"/>
  </mergeCell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5"/>
  <sheetViews>
    <sheetView showGridLines="0" topLeftCell="F92" zoomScale="110" zoomScaleNormal="110" zoomScaleSheetLayoutView="80" workbookViewId="0">
      <selection activeCell="N104" sqref="N104"/>
    </sheetView>
  </sheetViews>
  <sheetFormatPr baseColWidth="10" defaultColWidth="11.42578125" defaultRowHeight="12.75"/>
  <cols>
    <col min="1" max="1" width="2.85546875" style="53" hidden="1" customWidth="1"/>
    <col min="2" max="2" width="13.85546875" style="52" hidden="1" customWidth="1"/>
    <col min="3" max="3" width="21" style="52" hidden="1" customWidth="1"/>
    <col min="4" max="4" width="12.28515625" style="52" hidden="1" customWidth="1"/>
    <col min="5" max="5" width="13.7109375" style="13" hidden="1" customWidth="1"/>
    <col min="6" max="6" width="9.28515625" style="13" bestFit="1" customWidth="1"/>
    <col min="7" max="7" width="13" style="58" bestFit="1" customWidth="1"/>
    <col min="8" max="8" width="32.5703125" style="58" bestFit="1" customWidth="1"/>
    <col min="9" max="9" width="10.42578125" style="58" customWidth="1"/>
    <col min="10" max="10" width="18" style="14" customWidth="1"/>
    <col min="11" max="11" width="34.5703125" style="58" bestFit="1" customWidth="1"/>
    <col min="12" max="12" width="37.140625" style="58" customWidth="1"/>
    <col min="13" max="13" width="37.42578125" style="13" customWidth="1"/>
    <col min="14" max="14" width="13.5703125" style="58" customWidth="1"/>
    <col min="15" max="18" width="11.42578125" style="49"/>
    <col min="19" max="22" width="11.42578125" style="50"/>
    <col min="23" max="30" width="11.42578125" style="60"/>
    <col min="31" max="16384" width="11.42578125" style="53"/>
  </cols>
  <sheetData>
    <row r="1" spans="1:46">
      <c r="K1" s="59"/>
      <c r="L1" s="59"/>
      <c r="M1" s="8"/>
    </row>
    <row r="2" spans="1:46" ht="28.5">
      <c r="A2" s="58"/>
      <c r="B2" s="13"/>
      <c r="C2" s="13"/>
      <c r="D2" s="13"/>
      <c r="E2" s="61"/>
      <c r="F2" s="61"/>
      <c r="K2" s="59"/>
      <c r="L2" s="170"/>
      <c r="M2" s="72"/>
    </row>
    <row r="3" spans="1:46" ht="30.75">
      <c r="A3" s="58"/>
      <c r="B3" s="13"/>
      <c r="C3" s="13"/>
      <c r="D3" s="13"/>
      <c r="E3" s="61"/>
      <c r="F3" s="61"/>
      <c r="G3" s="62"/>
      <c r="H3" s="62"/>
      <c r="I3" s="62"/>
      <c r="J3" s="63" t="s">
        <v>151</v>
      </c>
      <c r="K3" s="478" t="s">
        <v>152</v>
      </c>
      <c r="L3" s="478"/>
      <c r="M3" s="478"/>
      <c r="N3" s="478"/>
    </row>
    <row r="4" spans="1:46">
      <c r="A4" s="58" t="s">
        <v>153</v>
      </c>
      <c r="B4" s="13"/>
      <c r="C4" s="13"/>
      <c r="D4" s="13"/>
      <c r="E4" s="9"/>
      <c r="F4" s="9"/>
      <c r="G4" s="49"/>
      <c r="H4" s="49"/>
      <c r="I4" s="49"/>
      <c r="J4" s="64"/>
      <c r="K4" s="49"/>
      <c r="L4" s="49"/>
      <c r="M4" s="9"/>
      <c r="N4" s="49"/>
    </row>
    <row r="5" spans="1:46" s="65" customFormat="1" ht="31.5" customHeight="1">
      <c r="B5" s="10" t="s">
        <v>154</v>
      </c>
      <c r="C5" s="10" t="s">
        <v>155</v>
      </c>
      <c r="D5" s="10" t="s">
        <v>156</v>
      </c>
      <c r="E5" s="10" t="s">
        <v>157</v>
      </c>
      <c r="F5" s="10" t="s">
        <v>158</v>
      </c>
      <c r="G5" s="10" t="s">
        <v>159</v>
      </c>
      <c r="H5" s="10" t="s">
        <v>160</v>
      </c>
      <c r="I5" s="5" t="s">
        <v>161</v>
      </c>
      <c r="J5" s="5" t="s">
        <v>162</v>
      </c>
      <c r="K5" s="10" t="s">
        <v>163</v>
      </c>
      <c r="L5" s="10" t="s">
        <v>164</v>
      </c>
      <c r="M5" s="10" t="s">
        <v>165</v>
      </c>
      <c r="N5" s="10" t="s">
        <v>166</v>
      </c>
      <c r="O5" s="66"/>
      <c r="P5" s="66"/>
      <c r="Q5" s="84"/>
      <c r="R5" s="66"/>
      <c r="S5" s="66"/>
      <c r="T5" s="66"/>
      <c r="U5" s="66"/>
      <c r="V5" s="66"/>
      <c r="W5" s="67"/>
      <c r="X5" s="67"/>
      <c r="Y5" s="67"/>
      <c r="Z5" s="67"/>
      <c r="AA5" s="68"/>
      <c r="AB5" s="68"/>
      <c r="AC5" s="68"/>
      <c r="AD5" s="68"/>
      <c r="AE5" s="68"/>
      <c r="AF5" s="68"/>
      <c r="AG5" s="68"/>
      <c r="AH5" s="68"/>
    </row>
    <row r="6" spans="1:46" s="171" customFormat="1" ht="51">
      <c r="A6" s="171">
        <v>1</v>
      </c>
      <c r="B6" s="10" t="str">
        <f>RIGHT(Tabla32[[#This Row],[Línea2]],1)</f>
        <v>6</v>
      </c>
      <c r="C6" s="10">
        <v>1</v>
      </c>
      <c r="D6" s="10" t="str">
        <f>RIGHT(Tabla32[[#This Row],[Código objetivo objetivo]],1)</f>
        <v>1</v>
      </c>
      <c r="E6" s="10">
        <v>1</v>
      </c>
      <c r="F6" s="10" t="s">
        <v>24</v>
      </c>
      <c r="G6" s="10" t="str">
        <f>CONCATENATE(Tabla32[[#This Row],[Área]],".",Tabla32[[#This Row],[Línea]],".",Tabla32[[#This Row],[Resultado Esperado]],".",Tabla32[[#This Row],[Objetivo]],".",Tabla32[[#This Row],[Producto3]])</f>
        <v>DPD.6.1.1.1</v>
      </c>
      <c r="H6" s="27" t="s">
        <v>167</v>
      </c>
      <c r="I6" s="5" t="str">
        <f>LEFT(Tabla32[[#This Row],[Línea estratégica]],4)</f>
        <v>LE.6</v>
      </c>
      <c r="J6" s="5" t="str">
        <f>LEFT(Tabla32[[#This Row],[Objetivo2]],6)</f>
        <v>Obj6.1</v>
      </c>
      <c r="K6" s="27" t="s">
        <v>168</v>
      </c>
      <c r="L6" s="27" t="s">
        <v>169</v>
      </c>
      <c r="M6" s="270" t="s">
        <v>170</v>
      </c>
      <c r="N6" s="10" t="str">
        <f>CONCATENATE(Tabla32[[#This Row],[Área]],".",Tabla32[[#This Row],[Línea]],".",Tabla32[[#This Row],[Resultado Esperado]],".",Tabla32[[#This Row],[Objetivo]],".",Tabla32[[#This Row],[Producto3]])</f>
        <v>DPD.6.1.1.1</v>
      </c>
      <c r="O6" s="9"/>
      <c r="P6" s="9"/>
      <c r="Q6" s="9"/>
      <c r="R6" s="9"/>
      <c r="S6" s="9"/>
      <c r="T6" s="9"/>
      <c r="U6" s="9"/>
      <c r="V6" s="9"/>
      <c r="W6" s="172"/>
      <c r="X6" s="172"/>
      <c r="Y6" s="172"/>
      <c r="Z6" s="172"/>
      <c r="AA6" s="172"/>
      <c r="AB6" s="172"/>
      <c r="AC6" s="172"/>
      <c r="AD6" s="172"/>
      <c r="AE6" s="172"/>
      <c r="AF6" s="172"/>
      <c r="AG6" s="172"/>
      <c r="AH6" s="172"/>
    </row>
    <row r="7" spans="1:46" ht="51">
      <c r="B7" s="10" t="str">
        <f>RIGHT(Tabla32[[#This Row],[Línea2]],1)</f>
        <v>6</v>
      </c>
      <c r="C7" s="10">
        <v>1</v>
      </c>
      <c r="D7" s="10" t="str">
        <f>RIGHT(Tabla32[[#This Row],[Código objetivo objetivo]],1)</f>
        <v>1</v>
      </c>
      <c r="E7" s="10">
        <v>2</v>
      </c>
      <c r="F7" s="10" t="s">
        <v>24</v>
      </c>
      <c r="G7" s="10" t="str">
        <f>CONCATENATE(Tabla32[[#This Row],[Área]],".",Tabla32[[#This Row],[Línea]],".",Tabla32[[#This Row],[Resultado Esperado]],".",Tabla32[[#This Row],[Objetivo]],".",Tabla32[[#This Row],[Producto3]])</f>
        <v>DPD.6.1.1.2</v>
      </c>
      <c r="H7" s="5" t="s">
        <v>167</v>
      </c>
      <c r="I7" s="5" t="str">
        <f>LEFT(Tabla32[[#This Row],[Línea estratégica]],4)</f>
        <v>LE.6</v>
      </c>
      <c r="J7" s="5" t="str">
        <f>LEFT(Tabla32[[#This Row],[Objetivo2]],6)</f>
        <v>Obj6.1</v>
      </c>
      <c r="K7" s="5" t="s">
        <v>168</v>
      </c>
      <c r="L7" s="5" t="s">
        <v>171</v>
      </c>
      <c r="M7" s="270" t="s">
        <v>172</v>
      </c>
      <c r="N7" s="174" t="str">
        <f>CONCATENATE(Tabla32[[#This Row],[Área]],".",Tabla32[[#This Row],[Línea]],".",Tabla32[[#This Row],[Resultado Esperado]],".",Tabla32[[#This Row],[Objetivo]],".",Tabla32[[#This Row],[Producto3]])</f>
        <v>DPD.6.1.1.2</v>
      </c>
    </row>
    <row r="8" spans="1:46" ht="51">
      <c r="B8" s="10" t="str">
        <f>RIGHT(Tabla32[[#This Row],[Línea2]],1)</f>
        <v>6</v>
      </c>
      <c r="C8" s="10">
        <v>1</v>
      </c>
      <c r="D8" s="10" t="str">
        <f>RIGHT(Tabla32[[#This Row],[Código objetivo objetivo]],1)</f>
        <v>2</v>
      </c>
      <c r="E8" s="10">
        <v>3</v>
      </c>
      <c r="F8" s="10" t="s">
        <v>24</v>
      </c>
      <c r="G8" s="10" t="str">
        <f>CONCATENATE(Tabla32[[#This Row],[Área]],".",Tabla32[[#This Row],[Línea]],".",Tabla32[[#This Row],[Resultado Esperado]],".",Tabla32[[#This Row],[Objetivo]],".",Tabla32[[#This Row],[Producto3]])</f>
        <v>DPD.6.1.2.3</v>
      </c>
      <c r="H8" s="5" t="s">
        <v>167</v>
      </c>
      <c r="I8" s="5" t="str">
        <f>LEFT(Tabla32[[#This Row],[Línea estratégica]],4)</f>
        <v>LE.6</v>
      </c>
      <c r="J8" s="5" t="str">
        <f>LEFT(Tabla32[[#This Row],[Objetivo2]],6)</f>
        <v>Obj6.2</v>
      </c>
      <c r="K8" s="5" t="s">
        <v>173</v>
      </c>
      <c r="L8" s="5" t="s">
        <v>174</v>
      </c>
      <c r="M8" s="270" t="s">
        <v>175</v>
      </c>
      <c r="N8" s="174" t="str">
        <f>CONCATENATE(Tabla32[[#This Row],[Área]],".",Tabla32[[#This Row],[Línea]],".",Tabla32[[#This Row],[Resultado Esperado]],".",Tabla32[[#This Row],[Objetivo]],".",Tabla32[[#This Row],[Producto3]])</f>
        <v>DPD.6.1.2.3</v>
      </c>
    </row>
    <row r="9" spans="1:46" ht="51">
      <c r="B9" s="10" t="str">
        <f>RIGHT(Tabla32[[#This Row],[Línea2]],1)</f>
        <v>6</v>
      </c>
      <c r="C9" s="10">
        <v>1</v>
      </c>
      <c r="D9" s="10" t="str">
        <f>RIGHT(Tabla32[[#This Row],[Código objetivo objetivo]],1)</f>
        <v>2</v>
      </c>
      <c r="E9" s="10">
        <v>4</v>
      </c>
      <c r="F9" s="10" t="s">
        <v>24</v>
      </c>
      <c r="G9" s="10" t="str">
        <f>CONCATENATE(Tabla32[[#This Row],[Área]],".",Tabla32[[#This Row],[Línea]],".",Tabla32[[#This Row],[Resultado Esperado]],".",Tabla32[[#This Row],[Objetivo]],".",Tabla32[[#This Row],[Producto3]])</f>
        <v>DPD.6.1.2.4</v>
      </c>
      <c r="H9" s="5" t="s">
        <v>167</v>
      </c>
      <c r="I9" s="5" t="str">
        <f>LEFT(Tabla32[[#This Row],[Línea estratégica]],4)</f>
        <v>LE.6</v>
      </c>
      <c r="J9" s="5" t="str">
        <f>LEFT(Tabla32[[#This Row],[Objetivo2]],6)</f>
        <v>Obj6.2</v>
      </c>
      <c r="K9" s="5" t="s">
        <v>173</v>
      </c>
      <c r="L9" s="5" t="s">
        <v>174</v>
      </c>
      <c r="M9" s="270" t="s">
        <v>176</v>
      </c>
      <c r="N9" s="174" t="str">
        <f>CONCATENATE(Tabla32[[#This Row],[Área]],".",Tabla32[[#This Row],[Línea]],".",Tabla32[[#This Row],[Resultado Esperado]],".",Tabla32[[#This Row],[Objetivo]],".",Tabla32[[#This Row],[Producto3]])</f>
        <v>DPD.6.1.2.4</v>
      </c>
    </row>
    <row r="10" spans="1:46" ht="51">
      <c r="B10" s="10" t="str">
        <f>RIGHT(Tabla32[[#This Row],[Línea2]],1)</f>
        <v>6</v>
      </c>
      <c r="C10" s="10">
        <v>1</v>
      </c>
      <c r="D10" s="10" t="str">
        <f>RIGHT(Tabla32[[#This Row],[Código objetivo objetivo]],1)</f>
        <v>1</v>
      </c>
      <c r="E10" s="10">
        <v>5</v>
      </c>
      <c r="F10" s="10" t="s">
        <v>24</v>
      </c>
      <c r="G10" s="10" t="str">
        <f>CONCATENATE(Tabla32[[#This Row],[Área]],".",Tabla32[[#This Row],[Línea]],".",Tabla32[[#This Row],[Resultado Esperado]],".",Tabla32[[#This Row],[Objetivo]],".",Tabla32[[#This Row],[Producto3]])</f>
        <v>DPD.6.1.1.5</v>
      </c>
      <c r="H10" s="5" t="s">
        <v>167</v>
      </c>
      <c r="I10" s="5" t="str">
        <f>LEFT(Tabla32[[#This Row],[Línea estratégica]],4)</f>
        <v>LE.6</v>
      </c>
      <c r="J10" s="5" t="str">
        <f>LEFT(Tabla32[[#This Row],[Objetivo2]],6)</f>
        <v>Obj6.1</v>
      </c>
      <c r="K10" s="5" t="s">
        <v>168</v>
      </c>
      <c r="L10" s="5" t="s">
        <v>177</v>
      </c>
      <c r="M10" s="270" t="s">
        <v>178</v>
      </c>
      <c r="N10" s="174" t="str">
        <f>CONCATENATE(Tabla32[[#This Row],[Área]],".",Tabla32[[#This Row],[Línea]],".",Tabla32[[#This Row],[Resultado Esperado]],".",Tabla32[[#This Row],[Objetivo]],".",Tabla32[[#This Row],[Producto3]])</f>
        <v>DPD.6.1.1.5</v>
      </c>
    </row>
    <row r="11" spans="1:46" ht="51">
      <c r="B11" s="10" t="str">
        <f>RIGHT(Tabla32[[#This Row],[Línea2]],1)</f>
        <v>6</v>
      </c>
      <c r="C11" s="10">
        <v>1</v>
      </c>
      <c r="D11" s="10" t="str">
        <f>RIGHT(Tabla32[[#This Row],[Código objetivo objetivo]],1)</f>
        <v>1</v>
      </c>
      <c r="E11" s="10">
        <v>6</v>
      </c>
      <c r="F11" s="10" t="s">
        <v>24</v>
      </c>
      <c r="G11" s="10" t="str">
        <f>CONCATENATE(Tabla32[[#This Row],[Área]],".",Tabla32[[#This Row],[Línea]],".",Tabla32[[#This Row],[Resultado Esperado]],".",Tabla32[[#This Row],[Objetivo]],".",Tabla32[[#This Row],[Producto3]])</f>
        <v>DPD.6.1.1.6</v>
      </c>
      <c r="H11" s="5" t="s">
        <v>167</v>
      </c>
      <c r="I11" s="5" t="str">
        <f>LEFT(Tabla32[[#This Row],[Línea estratégica]],4)</f>
        <v>LE.6</v>
      </c>
      <c r="J11" s="5" t="str">
        <f>LEFT(Tabla32[[#This Row],[Objetivo2]],6)</f>
        <v>Obj6.1</v>
      </c>
      <c r="K11" s="5" t="s">
        <v>168</v>
      </c>
      <c r="L11" s="5" t="s">
        <v>179</v>
      </c>
      <c r="M11" s="270" t="s">
        <v>180</v>
      </c>
      <c r="N11" s="174" t="str">
        <f>CONCATENATE(Tabla32[[#This Row],[Área]],".",Tabla32[[#This Row],[Línea]],".",Tabla32[[#This Row],[Resultado Esperado]],".",Tabla32[[#This Row],[Objetivo]],".",Tabla32[[#This Row],[Producto3]])</f>
        <v>DPD.6.1.1.6</v>
      </c>
    </row>
    <row r="12" spans="1:46" ht="63.75">
      <c r="B12" s="10" t="str">
        <f>RIGHT(Tabla32[[#This Row],[Línea2]],1)</f>
        <v>6</v>
      </c>
      <c r="C12" s="10">
        <v>1</v>
      </c>
      <c r="D12" s="10" t="str">
        <f>RIGHT(Tabla32[[#This Row],[Código objetivo objetivo]],1)</f>
        <v>2</v>
      </c>
      <c r="E12" s="10">
        <v>1</v>
      </c>
      <c r="F12" s="10" t="s">
        <v>59</v>
      </c>
      <c r="G12" s="10" t="str">
        <f>CONCATENATE(Tabla32[[#This Row],[Área]],".",Tabla32[[#This Row],[Línea]],".",Tabla32[[#This Row],[Resultado Esperado]],".",Tabla32[[#This Row],[Objetivo]],".",Tabla32[[#This Row],[Producto3]])</f>
        <v>DCOM.6.1.2.1</v>
      </c>
      <c r="H12" s="5" t="s">
        <v>181</v>
      </c>
      <c r="I12" s="5" t="str">
        <f>LEFT(Tabla32[[#This Row],[Línea estratégica]],4)</f>
        <v>LE.6</v>
      </c>
      <c r="J12" s="5" t="str">
        <f>LEFT(Tabla32[[#This Row],[Objetivo2]],6)</f>
        <v>Obj6.2</v>
      </c>
      <c r="K12" s="5" t="s">
        <v>182</v>
      </c>
      <c r="L12" s="5" t="s">
        <v>183</v>
      </c>
      <c r="M12" s="270" t="s">
        <v>184</v>
      </c>
      <c r="N12" s="174" t="str">
        <f>CONCATENATE(Tabla32[[#This Row],[Área]],".",Tabla32[[#This Row],[Línea]],".",Tabla32[[#This Row],[Resultado Esperado]],".",Tabla32[[#This Row],[Objetivo]],".",Tabla32[[#This Row],[Producto3]])</f>
        <v>DCOM.6.1.2.1</v>
      </c>
    </row>
    <row r="13" spans="1:46" ht="78.75" customHeight="1">
      <c r="B13" s="10" t="str">
        <f>RIGHT(Tabla32[[#This Row],[Línea2]],1)</f>
        <v>6</v>
      </c>
      <c r="C13" s="10">
        <v>1</v>
      </c>
      <c r="D13" s="10" t="str">
        <f>RIGHT(Tabla32[[#This Row],[Código objetivo objetivo]],1)</f>
        <v>1</v>
      </c>
      <c r="E13" s="10">
        <v>1</v>
      </c>
      <c r="F13" s="10" t="s">
        <v>59</v>
      </c>
      <c r="G13" s="10" t="str">
        <f>CONCATENATE(Tabla32[[#This Row],[Área]],".",Tabla32[[#This Row],[Línea]],".",Tabla32[[#This Row],[Resultado Esperado]],".",Tabla32[[#This Row],[Objetivo]],".",Tabla32[[#This Row],[Producto3]])</f>
        <v>DCOM.6.1.1.1</v>
      </c>
      <c r="H13" s="5" t="s">
        <v>181</v>
      </c>
      <c r="I13" s="5" t="str">
        <f>LEFT(Tabla32[[#This Row],[Línea estratégica]],4)</f>
        <v>LE.6</v>
      </c>
      <c r="J13" s="5" t="str">
        <f>LEFT(Tabla32[[#This Row],[Objetivo2]],6)</f>
        <v>Obj6.1</v>
      </c>
      <c r="K13" s="5" t="s">
        <v>185</v>
      </c>
      <c r="L13" s="5" t="s">
        <v>186</v>
      </c>
      <c r="M13" s="270" t="s">
        <v>187</v>
      </c>
      <c r="N13" s="174" t="str">
        <f>CONCATENATE(Tabla32[[#This Row],[Área]],".",Tabla32[[#This Row],[Línea]],".",Tabla32[[#This Row],[Resultado Esperado]],".",Tabla32[[#This Row],[Objetivo]],".",Tabla32[[#This Row],[Producto3]])</f>
        <v>DCOM.6.1.1.1</v>
      </c>
    </row>
    <row r="14" spans="1:46" ht="63.75" customHeight="1">
      <c r="B14" s="10" t="str">
        <f>RIGHT(Tabla32[[#This Row],[Línea2]],1)</f>
        <v>5</v>
      </c>
      <c r="C14" s="10">
        <v>1</v>
      </c>
      <c r="D14" s="10" t="str">
        <f>RIGHT(Tabla32[[#This Row],[Código objetivo objetivo]],1)</f>
        <v>1</v>
      </c>
      <c r="E14" s="10">
        <v>1</v>
      </c>
      <c r="F14" s="10" t="s">
        <v>24</v>
      </c>
      <c r="G14" s="10" t="str">
        <f>CONCATENATE(Tabla32[[#This Row],[Área]],".",Tabla32[[#This Row],[Línea]],".",Tabla32[[#This Row],[Resultado Esperado]],".",Tabla32[[#This Row],[Objetivo]],".",Tabla32[[#This Row],[Producto3]])</f>
        <v>DPD.5.1.1.1</v>
      </c>
      <c r="H14" s="5" t="s">
        <v>188</v>
      </c>
      <c r="I14" s="5" t="str">
        <f>LEFT(Tabla32[[#This Row],[Línea estratégica]],4)</f>
        <v>LE.5</v>
      </c>
      <c r="J14" s="5" t="str">
        <f>LEFT(Tabla32[[#This Row],[Objetivo2]],6)</f>
        <v>Obj5.1</v>
      </c>
      <c r="K14" s="5" t="s">
        <v>189</v>
      </c>
      <c r="L14" s="5" t="s">
        <v>190</v>
      </c>
      <c r="M14" s="270" t="s">
        <v>191</v>
      </c>
      <c r="N14" s="174" t="str">
        <f>CONCATENATE(Tabla32[[#This Row],[Área]],".",Tabla32[[#This Row],[Línea]],".",Tabla32[[#This Row],[Resultado Esperado]],".",Tabla32[[#This Row],[Objetivo]],".",Tabla32[[#This Row],[Producto3]])</f>
        <v>DPD.5.1.1.1</v>
      </c>
    </row>
    <row r="15" spans="1:46" ht="64.5" customHeight="1">
      <c r="B15" s="10" t="str">
        <f>RIGHT(Tabla32[[#This Row],[Línea2]],1)</f>
        <v>5</v>
      </c>
      <c r="C15" s="10">
        <v>1</v>
      </c>
      <c r="D15" s="10" t="str">
        <f>RIGHT(Tabla32[[#This Row],[Código objetivo objetivo]],1)</f>
        <v>1</v>
      </c>
      <c r="E15" s="10">
        <v>1</v>
      </c>
      <c r="F15" s="10" t="s">
        <v>24</v>
      </c>
      <c r="G15" s="10" t="str">
        <f>CONCATENATE(Tabla32[[#This Row],[Área]],".",Tabla32[[#This Row],[Línea]],".",Tabla32[[#This Row],[Resultado Esperado]],".",Tabla32[[#This Row],[Objetivo]],".",Tabla32[[#This Row],[Producto3]])</f>
        <v>DPD.5.1.1.1</v>
      </c>
      <c r="H15" s="5" t="s">
        <v>188</v>
      </c>
      <c r="I15" s="5" t="str">
        <f>LEFT(Tabla32[[#This Row],[Línea estratégica]],4)</f>
        <v>LE.5</v>
      </c>
      <c r="J15" s="5" t="str">
        <f>LEFT(Tabla32[[#This Row],[Objetivo2]],6)</f>
        <v>Obj5.1</v>
      </c>
      <c r="K15" s="5" t="s">
        <v>189</v>
      </c>
      <c r="L15" s="5" t="s">
        <v>190</v>
      </c>
      <c r="M15" s="270" t="s">
        <v>192</v>
      </c>
      <c r="N15" s="174" t="str">
        <f>CONCATENATE(Tabla32[[#This Row],[Área]],".",Tabla32[[#This Row],[Línea]],".",Tabla32[[#This Row],[Resultado Esperado]],".",Tabla32[[#This Row],[Objetivo]],".",Tabla32[[#This Row],[Producto3]])</f>
        <v>DPD.5.1.1.1</v>
      </c>
    </row>
    <row r="16" spans="1:46" s="49" customFormat="1" ht="58.5" customHeight="1">
      <c r="A16" s="53"/>
      <c r="B16" s="10" t="str">
        <f>RIGHT(Tabla32[[#This Row],[Línea2]],1)</f>
        <v>6</v>
      </c>
      <c r="C16" s="10">
        <v>1</v>
      </c>
      <c r="D16" s="10" t="str">
        <f>RIGHT(Tabla32[[#This Row],[Código objetivo objetivo]],1)</f>
        <v>2</v>
      </c>
      <c r="E16" s="10">
        <v>1</v>
      </c>
      <c r="F16" s="10" t="s">
        <v>41</v>
      </c>
      <c r="G16" s="10" t="str">
        <f>CONCATENATE(Tabla32[[#This Row],[Área]],".",Tabla32[[#This Row],[Línea]],".",Tabla32[[#This Row],[Resultado Esperado]],".",Tabla32[[#This Row],[Objetivo]],".",Tabla32[[#This Row],[Producto3]])</f>
        <v>DRRHH.6.1.2.1</v>
      </c>
      <c r="H16" s="5" t="s">
        <v>181</v>
      </c>
      <c r="I16" s="5" t="str">
        <f>LEFT(Tabla32[[#This Row],[Línea estratégica]],4)</f>
        <v>LE.6</v>
      </c>
      <c r="J16" s="5" t="str">
        <f>LEFT(Tabla32[[#This Row],[Objetivo2]],6)</f>
        <v>Obj6.2</v>
      </c>
      <c r="K16" s="5" t="s">
        <v>182</v>
      </c>
      <c r="L16" s="5" t="s">
        <v>193</v>
      </c>
      <c r="M16" s="270" t="s">
        <v>194</v>
      </c>
      <c r="N16" s="174" t="str">
        <f>CONCATENATE(Tabla32[[#This Row],[Área]],".",Tabla32[[#This Row],[Línea]],".",Tabla32[[#This Row],[Resultado Esperado]],".",Tabla32[[#This Row],[Objetivo]],".",Tabla32[[#This Row],[Producto3]])</f>
        <v>DRRHH.6.1.2.1</v>
      </c>
      <c r="S16" s="50"/>
      <c r="T16" s="50"/>
      <c r="U16" s="50"/>
      <c r="V16" s="50"/>
      <c r="W16" s="60"/>
      <c r="X16" s="60"/>
      <c r="Y16" s="60"/>
      <c r="Z16" s="60"/>
      <c r="AA16" s="60"/>
      <c r="AB16" s="60"/>
      <c r="AC16" s="60"/>
      <c r="AD16" s="60"/>
      <c r="AE16" s="53"/>
      <c r="AF16" s="53"/>
      <c r="AG16" s="53"/>
      <c r="AH16" s="53"/>
      <c r="AI16" s="53"/>
      <c r="AJ16" s="53"/>
      <c r="AK16" s="53"/>
      <c r="AL16" s="53"/>
      <c r="AM16" s="53"/>
      <c r="AN16" s="53"/>
      <c r="AO16" s="53"/>
      <c r="AP16" s="53"/>
      <c r="AQ16" s="53"/>
      <c r="AR16" s="53"/>
      <c r="AS16" s="53"/>
      <c r="AT16" s="53"/>
    </row>
    <row r="17" spans="1:46" s="49" customFormat="1" ht="38.25">
      <c r="A17" s="53"/>
      <c r="B17" s="10" t="str">
        <f>RIGHT(Tabla32[[#This Row],[Línea2]],1)</f>
        <v>5</v>
      </c>
      <c r="C17" s="10">
        <v>1</v>
      </c>
      <c r="D17" s="10" t="str">
        <f>RIGHT(Tabla32[[#This Row],[Código objetivo objetivo]],1)</f>
        <v>2</v>
      </c>
      <c r="E17" s="10">
        <v>1</v>
      </c>
      <c r="F17" s="10" t="s">
        <v>69</v>
      </c>
      <c r="G17" s="10" t="str">
        <f>CONCATENATE(Tabla32[[#This Row],[Área]],".",Tabla32[[#This Row],[Línea]],".",Tabla32[[#This Row],[Resultado Esperado]],".",Tabla32[[#This Row],[Objetivo]],".",Tabla32[[#This Row],[Producto3]])</f>
        <v>DTIC.5.1.2.1</v>
      </c>
      <c r="H17" s="5" t="s">
        <v>188</v>
      </c>
      <c r="I17" s="5" t="str">
        <f>LEFT(Tabla32[[#This Row],[Línea estratégica]],4)</f>
        <v>LE.5</v>
      </c>
      <c r="J17" s="5" t="str">
        <f>LEFT(Tabla32[[#This Row],[Objetivo2]],6)</f>
        <v>Obj5.2</v>
      </c>
      <c r="K17" s="5" t="s">
        <v>195</v>
      </c>
      <c r="L17" s="5" t="s">
        <v>196</v>
      </c>
      <c r="M17" s="270" t="s">
        <v>197</v>
      </c>
      <c r="N17" s="174" t="str">
        <f>CONCATENATE(Tabla32[[#This Row],[Área]],".",Tabla32[[#This Row],[Línea]],".",Tabla32[[#This Row],[Resultado Esperado]],".",Tabla32[[#This Row],[Objetivo]],".",Tabla32[[#This Row],[Producto3]])</f>
        <v>DTIC.5.1.2.1</v>
      </c>
      <c r="S17" s="50"/>
      <c r="T17" s="50"/>
      <c r="U17" s="50"/>
      <c r="V17" s="50"/>
      <c r="W17" s="60"/>
      <c r="X17" s="60"/>
      <c r="Y17" s="60"/>
      <c r="Z17" s="60"/>
      <c r="AA17" s="60"/>
      <c r="AB17" s="60"/>
      <c r="AC17" s="60"/>
      <c r="AD17" s="60"/>
      <c r="AE17" s="53"/>
      <c r="AF17" s="53"/>
      <c r="AG17" s="53"/>
      <c r="AH17" s="53"/>
      <c r="AI17" s="53"/>
      <c r="AJ17" s="53"/>
      <c r="AK17" s="53"/>
      <c r="AL17" s="53"/>
      <c r="AM17" s="53"/>
      <c r="AN17" s="53"/>
      <c r="AO17" s="53"/>
      <c r="AP17" s="53"/>
      <c r="AQ17" s="53"/>
      <c r="AR17" s="53"/>
      <c r="AS17" s="53"/>
      <c r="AT17" s="53"/>
    </row>
    <row r="18" spans="1:46" s="49" customFormat="1" ht="38.25">
      <c r="A18" s="53"/>
      <c r="B18" s="10" t="str">
        <f>RIGHT(Tabla32[[#This Row],[Línea2]],1)</f>
        <v>5</v>
      </c>
      <c r="C18" s="10">
        <v>1</v>
      </c>
      <c r="D18" s="10" t="str">
        <f>RIGHT(Tabla32[[#This Row],[Código objetivo objetivo]],1)</f>
        <v>2</v>
      </c>
      <c r="E18" s="10">
        <v>2</v>
      </c>
      <c r="F18" s="10" t="s">
        <v>69</v>
      </c>
      <c r="G18" s="10" t="str">
        <f>CONCATENATE(Tabla32[[#This Row],[Área]],".",Tabla32[[#This Row],[Línea]],".",Tabla32[[#This Row],[Resultado Esperado]],".",Tabla32[[#This Row],[Objetivo]],".",Tabla32[[#This Row],[Producto3]])</f>
        <v>DTIC.5.1.2.2</v>
      </c>
      <c r="H18" s="5" t="s">
        <v>188</v>
      </c>
      <c r="I18" s="5" t="str">
        <f>LEFT(Tabla32[[#This Row],[Línea estratégica]],4)</f>
        <v>LE.5</v>
      </c>
      <c r="J18" s="5" t="str">
        <f>LEFT(Tabla32[[#This Row],[Objetivo2]],6)</f>
        <v>Obj5.2</v>
      </c>
      <c r="K18" s="5" t="s">
        <v>195</v>
      </c>
      <c r="L18" s="5" t="s">
        <v>196</v>
      </c>
      <c r="M18" s="270" t="s">
        <v>198</v>
      </c>
      <c r="N18" s="174" t="str">
        <f>CONCATENATE(Tabla32[[#This Row],[Área]],".",Tabla32[[#This Row],[Línea]],".",Tabla32[[#This Row],[Resultado Esperado]],".",Tabla32[[#This Row],[Objetivo]],".",Tabla32[[#This Row],[Producto3]])</f>
        <v>DTIC.5.1.2.2</v>
      </c>
      <c r="S18" s="50"/>
      <c r="T18" s="50"/>
      <c r="U18" s="50"/>
      <c r="V18" s="50"/>
      <c r="W18" s="60"/>
      <c r="X18" s="60"/>
      <c r="Y18" s="60"/>
      <c r="Z18" s="60"/>
      <c r="AA18" s="60"/>
      <c r="AB18" s="60"/>
      <c r="AC18" s="60"/>
      <c r="AD18" s="60"/>
      <c r="AE18" s="53"/>
      <c r="AF18" s="53"/>
      <c r="AG18" s="53"/>
      <c r="AH18" s="53"/>
      <c r="AI18" s="53"/>
      <c r="AJ18" s="53"/>
      <c r="AK18" s="53"/>
      <c r="AL18" s="53"/>
      <c r="AM18" s="53"/>
      <c r="AN18" s="53"/>
      <c r="AO18" s="53"/>
      <c r="AP18" s="53"/>
      <c r="AQ18" s="53"/>
      <c r="AR18" s="53"/>
      <c r="AS18" s="53"/>
      <c r="AT18" s="53"/>
    </row>
    <row r="19" spans="1:46" s="49" customFormat="1" ht="38.25">
      <c r="A19" s="53"/>
      <c r="B19" s="10" t="str">
        <f>RIGHT(Tabla32[[#This Row],[Línea2]],1)</f>
        <v>5</v>
      </c>
      <c r="C19" s="10">
        <v>1</v>
      </c>
      <c r="D19" s="10" t="str">
        <f>RIGHT(Tabla32[[#This Row],[Código objetivo objetivo]],1)</f>
        <v>2</v>
      </c>
      <c r="E19" s="10">
        <v>3</v>
      </c>
      <c r="F19" s="10" t="s">
        <v>69</v>
      </c>
      <c r="G19" s="10" t="str">
        <f>CONCATENATE(Tabla32[[#This Row],[Área]],".",Tabla32[[#This Row],[Línea]],".",Tabla32[[#This Row],[Resultado Esperado]],".",Tabla32[[#This Row],[Objetivo]],".",Tabla32[[#This Row],[Producto3]])</f>
        <v>DTIC.5.1.2.3</v>
      </c>
      <c r="H19" s="5" t="s">
        <v>188</v>
      </c>
      <c r="I19" s="5" t="str">
        <f>LEFT(Tabla32[[#This Row],[Línea estratégica]],4)</f>
        <v>LE.5</v>
      </c>
      <c r="J19" s="5" t="str">
        <f>LEFT(Tabla32[[#This Row],[Objetivo2]],6)</f>
        <v>Obj5.2</v>
      </c>
      <c r="K19" s="5" t="s">
        <v>195</v>
      </c>
      <c r="L19" s="5" t="s">
        <v>196</v>
      </c>
      <c r="M19" s="270" t="s">
        <v>199</v>
      </c>
      <c r="N19" s="174" t="str">
        <f>CONCATENATE(Tabla32[[#This Row],[Área]],".",Tabla32[[#This Row],[Línea]],".",Tabla32[[#This Row],[Resultado Esperado]],".",Tabla32[[#This Row],[Objetivo]],".",Tabla32[[#This Row],[Producto3]])</f>
        <v>DTIC.5.1.2.3</v>
      </c>
      <c r="S19" s="50"/>
      <c r="T19" s="50"/>
      <c r="U19" s="50"/>
      <c r="V19" s="50"/>
      <c r="W19" s="60"/>
      <c r="X19" s="60"/>
      <c r="Y19" s="60"/>
      <c r="Z19" s="60"/>
      <c r="AA19" s="60"/>
      <c r="AB19" s="60"/>
      <c r="AC19" s="60"/>
      <c r="AD19" s="60"/>
      <c r="AE19" s="53"/>
      <c r="AF19" s="53"/>
      <c r="AG19" s="53"/>
      <c r="AH19" s="53"/>
      <c r="AI19" s="53"/>
      <c r="AJ19" s="53"/>
      <c r="AK19" s="53"/>
      <c r="AL19" s="53"/>
      <c r="AM19" s="53"/>
      <c r="AN19" s="53"/>
      <c r="AO19" s="53"/>
      <c r="AP19" s="53"/>
      <c r="AQ19" s="53"/>
      <c r="AR19" s="53"/>
      <c r="AS19" s="53"/>
      <c r="AT19" s="53"/>
    </row>
    <row r="20" spans="1:46" s="49" customFormat="1" ht="51">
      <c r="A20" s="53"/>
      <c r="B20" s="10" t="str">
        <f>RIGHT(Tabla32[[#This Row],[Línea2]],1)</f>
        <v>5</v>
      </c>
      <c r="C20" s="10">
        <v>1</v>
      </c>
      <c r="D20" s="10" t="str">
        <f>RIGHT(Tabla32[[#This Row],[Código objetivo objetivo]],1)</f>
        <v>1</v>
      </c>
      <c r="E20" s="10">
        <v>4</v>
      </c>
      <c r="F20" s="10" t="s">
        <v>69</v>
      </c>
      <c r="G20" s="10" t="str">
        <f>CONCATENATE(Tabla32[[#This Row],[Área]],".",Tabla32[[#This Row],[Línea]],".",Tabla32[[#This Row],[Resultado Esperado]],".",Tabla32[[#This Row],[Objetivo]],".",Tabla32[[#This Row],[Producto3]])</f>
        <v>DTIC.5.1.1.4</v>
      </c>
      <c r="H20" s="5" t="s">
        <v>188</v>
      </c>
      <c r="I20" s="5" t="str">
        <f>LEFT(Tabla32[[#This Row],[Línea estratégica]],4)</f>
        <v>LE.5</v>
      </c>
      <c r="J20" s="5" t="str">
        <f>LEFT(Tabla32[[#This Row],[Objetivo2]],6)</f>
        <v>Obj6.1</v>
      </c>
      <c r="K20" s="5" t="s">
        <v>185</v>
      </c>
      <c r="L20" s="5" t="s">
        <v>196</v>
      </c>
      <c r="M20" s="270" t="s">
        <v>200</v>
      </c>
      <c r="N20" s="174" t="str">
        <f>CONCATENATE(Tabla32[[#This Row],[Área]],".",Tabla32[[#This Row],[Línea]],".",Tabla32[[#This Row],[Resultado Esperado]],".",Tabla32[[#This Row],[Objetivo]],".",Tabla32[[#This Row],[Producto3]])</f>
        <v>DTIC.5.1.1.4</v>
      </c>
      <c r="S20" s="50"/>
      <c r="T20" s="50"/>
      <c r="U20" s="50"/>
      <c r="V20" s="50"/>
      <c r="W20" s="60"/>
      <c r="X20" s="60"/>
      <c r="Y20" s="60"/>
      <c r="Z20" s="60"/>
      <c r="AA20" s="60"/>
      <c r="AB20" s="60"/>
      <c r="AC20" s="60"/>
      <c r="AD20" s="60"/>
      <c r="AE20" s="53"/>
      <c r="AF20" s="53"/>
      <c r="AG20" s="53"/>
      <c r="AH20" s="53"/>
      <c r="AI20" s="53"/>
      <c r="AJ20" s="53"/>
      <c r="AK20" s="53"/>
      <c r="AL20" s="53"/>
      <c r="AM20" s="53"/>
      <c r="AN20" s="53"/>
      <c r="AO20" s="53"/>
      <c r="AP20" s="53"/>
      <c r="AQ20" s="53"/>
      <c r="AR20" s="53"/>
      <c r="AS20" s="53"/>
      <c r="AT20" s="53"/>
    </row>
    <row r="21" spans="1:46" s="49" customFormat="1" ht="51">
      <c r="A21" s="53"/>
      <c r="B21" s="10" t="str">
        <f>RIGHT(Tabla32[[#This Row],[Línea2]],1)</f>
        <v>4</v>
      </c>
      <c r="C21" s="10">
        <v>1</v>
      </c>
      <c r="D21" s="10" t="str">
        <f>RIGHT(Tabla32[[#This Row],[Código objetivo objetivo]],1)</f>
        <v>1</v>
      </c>
      <c r="E21" s="10">
        <v>1</v>
      </c>
      <c r="F21" s="10" t="s">
        <v>22</v>
      </c>
      <c r="G21" s="10" t="str">
        <f>CONCATENATE(Tabla32[[#This Row],[Área]],".",Tabla32[[#This Row],[Línea]],".",Tabla32[[#This Row],[Resultado Esperado]],".",Tabla32[[#This Row],[Objetivo]],".",Tabla32[[#This Row],[Producto3]])</f>
        <v>DRA.4.1.1.1</v>
      </c>
      <c r="H21" s="5" t="s">
        <v>201</v>
      </c>
      <c r="I21" s="5" t="str">
        <f>LEFT(Tabla32[[#This Row],[Línea estratégica]],4)</f>
        <v>LE.4</v>
      </c>
      <c r="J21" s="5" t="str">
        <f>LEFT(Tabla32[[#This Row],[Objetivo2]],6)</f>
        <v>Obj4.1</v>
      </c>
      <c r="K21" s="5" t="s">
        <v>202</v>
      </c>
      <c r="L21" s="5" t="s">
        <v>203</v>
      </c>
      <c r="M21" s="270" t="s">
        <v>204</v>
      </c>
      <c r="N21" s="174" t="str">
        <f>CONCATENATE(Tabla32[[#This Row],[Área]],".",Tabla32[[#This Row],[Línea]],".",Tabla32[[#This Row],[Resultado Esperado]],".",Tabla32[[#This Row],[Objetivo]],".",Tabla32[[#This Row],[Producto3]])</f>
        <v>DRA.4.1.1.1</v>
      </c>
      <c r="S21" s="50"/>
      <c r="T21" s="50"/>
      <c r="U21" s="50"/>
      <c r="V21" s="50"/>
      <c r="W21" s="60"/>
      <c r="X21" s="60"/>
      <c r="Y21" s="60"/>
      <c r="Z21" s="60"/>
      <c r="AA21" s="60"/>
      <c r="AB21" s="60"/>
      <c r="AC21" s="60"/>
      <c r="AD21" s="60"/>
      <c r="AE21" s="53"/>
      <c r="AF21" s="53"/>
      <c r="AG21" s="53"/>
      <c r="AH21" s="53"/>
      <c r="AI21" s="53"/>
      <c r="AJ21" s="53"/>
      <c r="AK21" s="53"/>
      <c r="AL21" s="53"/>
      <c r="AM21" s="53"/>
      <c r="AN21" s="53"/>
      <c r="AO21" s="53"/>
      <c r="AP21" s="53"/>
      <c r="AQ21" s="53"/>
      <c r="AR21" s="53"/>
      <c r="AS21" s="53"/>
      <c r="AT21" s="53"/>
    </row>
    <row r="22" spans="1:46" s="49" customFormat="1" ht="51">
      <c r="A22" s="53"/>
      <c r="B22" s="10" t="str">
        <f>RIGHT(Tabla32[[#This Row],[Línea2]],1)</f>
        <v>4</v>
      </c>
      <c r="C22" s="10">
        <v>1</v>
      </c>
      <c r="D22" s="10" t="str">
        <f>RIGHT(Tabla32[[#This Row],[Código objetivo objetivo]],1)</f>
        <v>1</v>
      </c>
      <c r="E22" s="10">
        <v>1</v>
      </c>
      <c r="F22" s="10" t="s">
        <v>22</v>
      </c>
      <c r="G22" s="10" t="str">
        <f>CONCATENATE(Tabla32[[#This Row],[Área]],".",Tabla32[[#This Row],[Línea]],".",Tabla32[[#This Row],[Resultado Esperado]],".",Tabla32[[#This Row],[Objetivo]],".",Tabla32[[#This Row],[Producto3]])</f>
        <v>DRA.4.1.1.1</v>
      </c>
      <c r="H22" s="5" t="s">
        <v>201</v>
      </c>
      <c r="I22" s="5" t="str">
        <f>LEFT(Tabla32[[#This Row],[Línea estratégica]],4)</f>
        <v>LE.4</v>
      </c>
      <c r="J22" s="5" t="str">
        <f>LEFT(Tabla32[[#This Row],[Objetivo2]],6)</f>
        <v>Obj4.1</v>
      </c>
      <c r="K22" s="5" t="s">
        <v>202</v>
      </c>
      <c r="L22" s="5" t="s">
        <v>203</v>
      </c>
      <c r="M22" s="270" t="s">
        <v>205</v>
      </c>
      <c r="N22" s="174" t="str">
        <f>CONCATENATE(Tabla32[[#This Row],[Área]],".",Tabla32[[#This Row],[Línea]],".",Tabla32[[#This Row],[Resultado Esperado]],".",Tabla32[[#This Row],[Objetivo]],".",Tabla32[[#This Row],[Producto3]])</f>
        <v>DRA.4.1.1.1</v>
      </c>
      <c r="S22" s="50"/>
      <c r="T22" s="50"/>
      <c r="U22" s="50"/>
      <c r="V22" s="50"/>
      <c r="W22" s="60"/>
      <c r="X22" s="60"/>
      <c r="Y22" s="60"/>
      <c r="Z22" s="60"/>
      <c r="AA22" s="60"/>
      <c r="AB22" s="60"/>
      <c r="AC22" s="60"/>
      <c r="AD22" s="60"/>
      <c r="AE22" s="53"/>
      <c r="AF22" s="53"/>
      <c r="AG22" s="53"/>
      <c r="AH22" s="53"/>
      <c r="AI22" s="53"/>
      <c r="AJ22" s="53"/>
      <c r="AK22" s="53"/>
      <c r="AL22" s="53"/>
      <c r="AM22" s="53"/>
      <c r="AN22" s="53"/>
      <c r="AO22" s="53"/>
      <c r="AP22" s="53"/>
      <c r="AQ22" s="53"/>
      <c r="AR22" s="53"/>
      <c r="AS22" s="53"/>
      <c r="AT22" s="53"/>
    </row>
    <row r="23" spans="1:46" s="49" customFormat="1" ht="58.5" customHeight="1">
      <c r="A23" s="53"/>
      <c r="B23" s="10" t="str">
        <f>RIGHT(Tabla32[[#This Row],[Línea2]],1)</f>
        <v>4</v>
      </c>
      <c r="C23" s="10">
        <v>1</v>
      </c>
      <c r="D23" s="10" t="str">
        <f>RIGHT(Tabla32[[#This Row],[Código objetivo objetivo]],1)</f>
        <v>1</v>
      </c>
      <c r="E23" s="10">
        <v>1</v>
      </c>
      <c r="F23" s="10" t="s">
        <v>22</v>
      </c>
      <c r="G23" s="10" t="str">
        <f>CONCATENATE(Tabla32[[#This Row],[Área]],".",Tabla32[[#This Row],[Línea]],".",Tabla32[[#This Row],[Resultado Esperado]],".",Tabla32[[#This Row],[Objetivo]],".",Tabla32[[#This Row],[Producto3]])</f>
        <v>DRA.4.1.1.1</v>
      </c>
      <c r="H23" s="5" t="s">
        <v>201</v>
      </c>
      <c r="I23" s="5" t="str">
        <f>LEFT(Tabla32[[#This Row],[Línea estratégica]],4)</f>
        <v>LE.4</v>
      </c>
      <c r="J23" s="5" t="str">
        <f>LEFT(Tabla32[[#This Row],[Objetivo2]],6)</f>
        <v>Obj4.1</v>
      </c>
      <c r="K23" s="5" t="s">
        <v>202</v>
      </c>
      <c r="L23" s="5" t="s">
        <v>203</v>
      </c>
      <c r="M23" s="270" t="s">
        <v>206</v>
      </c>
      <c r="N23" s="174" t="str">
        <f>CONCATENATE(Tabla32[[#This Row],[Área]],".",Tabla32[[#This Row],[Línea]],".",Tabla32[[#This Row],[Resultado Esperado]],".",Tabla32[[#This Row],[Objetivo]],".",Tabla32[[#This Row],[Producto3]])</f>
        <v>DRA.4.1.1.1</v>
      </c>
      <c r="S23" s="50"/>
      <c r="T23" s="50"/>
      <c r="U23" s="50"/>
      <c r="V23" s="50"/>
      <c r="W23" s="60"/>
      <c r="X23" s="60"/>
      <c r="Y23" s="60"/>
      <c r="Z23" s="60"/>
      <c r="AA23" s="60"/>
      <c r="AB23" s="60"/>
      <c r="AC23" s="60"/>
      <c r="AD23" s="60"/>
      <c r="AE23" s="53"/>
      <c r="AF23" s="53"/>
      <c r="AG23" s="53"/>
      <c r="AH23" s="53"/>
      <c r="AI23" s="53"/>
      <c r="AJ23" s="53"/>
      <c r="AK23" s="53"/>
      <c r="AL23" s="53"/>
      <c r="AM23" s="53"/>
      <c r="AN23" s="53"/>
      <c r="AO23" s="53"/>
      <c r="AP23" s="53"/>
      <c r="AQ23" s="53"/>
      <c r="AR23" s="53"/>
      <c r="AS23" s="53"/>
      <c r="AT23" s="53"/>
    </row>
    <row r="24" spans="1:46" s="49" customFormat="1" ht="63.75">
      <c r="A24" s="53"/>
      <c r="B24" s="10" t="str">
        <f>RIGHT(Tabla32[[#This Row],[Línea2]],1)</f>
        <v>6</v>
      </c>
      <c r="C24" s="10">
        <v>1</v>
      </c>
      <c r="D24" s="10" t="str">
        <f>RIGHT(Tabla32[[#This Row],[Código objetivo objetivo]],1)</f>
        <v>2</v>
      </c>
      <c r="E24" s="10">
        <v>1</v>
      </c>
      <c r="F24" s="10" t="s">
        <v>19</v>
      </c>
      <c r="G24" s="10" t="str">
        <f>CONCATENATE(Tabla32[[#This Row],[Área]],".",Tabla32[[#This Row],[Línea]],".",Tabla32[[#This Row],[Resultado Esperado]],".",Tabla32[[#This Row],[Objetivo]],".",Tabla32[[#This Row],[Producto3]])</f>
        <v>OAI.6.1.2.1</v>
      </c>
      <c r="H24" s="5" t="s">
        <v>181</v>
      </c>
      <c r="I24" s="5" t="str">
        <f>LEFT(Tabla32[[#This Row],[Línea estratégica]],4)</f>
        <v>LE.6</v>
      </c>
      <c r="J24" s="5" t="str">
        <f>LEFT(Tabla32[[#This Row],[Objetivo2]],6)</f>
        <v>Obj6.2</v>
      </c>
      <c r="K24" s="5" t="s">
        <v>182</v>
      </c>
      <c r="L24" s="5" t="s">
        <v>207</v>
      </c>
      <c r="M24" s="270" t="s">
        <v>208</v>
      </c>
      <c r="N24" s="174" t="str">
        <f>CONCATENATE(Tabla32[[#This Row],[Área]],".",Tabla32[[#This Row],[Línea]],".",Tabla32[[#This Row],[Resultado Esperado]],".",Tabla32[[#This Row],[Objetivo]],".",Tabla32[[#This Row],[Producto3]])</f>
        <v>OAI.6.1.2.1</v>
      </c>
      <c r="S24" s="50"/>
      <c r="T24" s="50"/>
      <c r="U24" s="50"/>
      <c r="V24" s="50"/>
      <c r="W24" s="60"/>
      <c r="X24" s="60"/>
      <c r="Y24" s="60"/>
      <c r="Z24" s="60"/>
      <c r="AA24" s="60"/>
      <c r="AB24" s="60"/>
      <c r="AC24" s="60"/>
      <c r="AD24" s="60"/>
      <c r="AE24" s="53"/>
      <c r="AF24" s="53"/>
      <c r="AG24" s="53"/>
      <c r="AH24" s="53"/>
      <c r="AI24" s="53"/>
      <c r="AJ24" s="53"/>
      <c r="AK24" s="53"/>
      <c r="AL24" s="53"/>
      <c r="AM24" s="53"/>
      <c r="AN24" s="53"/>
      <c r="AO24" s="53"/>
      <c r="AP24" s="53"/>
      <c r="AQ24" s="53"/>
      <c r="AR24" s="53"/>
      <c r="AS24" s="53"/>
      <c r="AT24" s="53"/>
    </row>
    <row r="25" spans="1:46" s="49" customFormat="1" ht="63.75">
      <c r="A25" s="53"/>
      <c r="B25" s="10" t="str">
        <f>RIGHT(Tabla32[[#This Row],[Línea2]],1)</f>
        <v>6</v>
      </c>
      <c r="C25" s="10">
        <v>1</v>
      </c>
      <c r="D25" s="10" t="str">
        <f>RIGHT(Tabla32[[#This Row],[Código objetivo objetivo]],1)</f>
        <v>2</v>
      </c>
      <c r="E25" s="10">
        <v>1</v>
      </c>
      <c r="F25" s="10" t="s">
        <v>19</v>
      </c>
      <c r="G25" s="10" t="str">
        <f>CONCATENATE(Tabla32[[#This Row],[Área]],".",Tabla32[[#This Row],[Línea]],".",Tabla32[[#This Row],[Resultado Esperado]],".",Tabla32[[#This Row],[Objetivo]],".",Tabla32[[#This Row],[Producto3]])</f>
        <v>OAI.6.1.2.1</v>
      </c>
      <c r="H25" s="5" t="s">
        <v>181</v>
      </c>
      <c r="I25" s="5" t="str">
        <f>LEFT(Tabla32[[#This Row],[Línea estratégica]],4)</f>
        <v>LE.6</v>
      </c>
      <c r="J25" s="5" t="str">
        <f>LEFT(Tabla32[[#This Row],[Objetivo2]],6)</f>
        <v>Obj6.2</v>
      </c>
      <c r="K25" s="5" t="s">
        <v>182</v>
      </c>
      <c r="L25" s="5" t="s">
        <v>207</v>
      </c>
      <c r="M25" s="270" t="s">
        <v>209</v>
      </c>
      <c r="N25" s="174" t="str">
        <f>CONCATENATE(Tabla32[[#This Row],[Área]],".",Tabla32[[#This Row],[Línea]],".",Tabla32[[#This Row],[Resultado Esperado]],".",Tabla32[[#This Row],[Objetivo]],".",Tabla32[[#This Row],[Producto3]])</f>
        <v>OAI.6.1.2.1</v>
      </c>
      <c r="S25" s="50"/>
      <c r="T25" s="50"/>
      <c r="U25" s="50"/>
      <c r="V25" s="50"/>
      <c r="W25" s="60"/>
      <c r="X25" s="60"/>
      <c r="Y25" s="60"/>
      <c r="Z25" s="60"/>
      <c r="AA25" s="60"/>
      <c r="AB25" s="60"/>
      <c r="AC25" s="60"/>
      <c r="AD25" s="60"/>
      <c r="AE25" s="53"/>
      <c r="AF25" s="53"/>
      <c r="AG25" s="53"/>
      <c r="AH25" s="53"/>
      <c r="AI25" s="53"/>
      <c r="AJ25" s="53"/>
      <c r="AK25" s="53"/>
      <c r="AL25" s="53"/>
      <c r="AM25" s="53"/>
      <c r="AN25" s="53"/>
      <c r="AO25" s="53"/>
      <c r="AP25" s="53"/>
      <c r="AQ25" s="53"/>
      <c r="AR25" s="53"/>
      <c r="AS25" s="53"/>
      <c r="AT25" s="53"/>
    </row>
    <row r="26" spans="1:46" s="49" customFormat="1" ht="63.75">
      <c r="A26" s="53"/>
      <c r="B26" s="10" t="str">
        <f>RIGHT(Tabla32[[#This Row],[Línea2]],1)</f>
        <v>6</v>
      </c>
      <c r="C26" s="10">
        <v>1</v>
      </c>
      <c r="D26" s="10" t="str">
        <f>RIGHT(Tabla32[[#This Row],[Código objetivo objetivo]],1)</f>
        <v>2</v>
      </c>
      <c r="E26" s="10">
        <v>1</v>
      </c>
      <c r="F26" s="10" t="s">
        <v>19</v>
      </c>
      <c r="G26" s="10" t="str">
        <f>CONCATENATE(Tabla32[[#This Row],[Área]],".",Tabla32[[#This Row],[Línea]],".",Tabla32[[#This Row],[Resultado Esperado]],".",Tabla32[[#This Row],[Objetivo]],".",Tabla32[[#This Row],[Producto3]])</f>
        <v>OAI.6.1.2.1</v>
      </c>
      <c r="H26" s="5" t="s">
        <v>181</v>
      </c>
      <c r="I26" s="5" t="str">
        <f>LEFT(Tabla32[[#This Row],[Línea estratégica]],4)</f>
        <v>LE.6</v>
      </c>
      <c r="J26" s="5" t="str">
        <f>LEFT(Tabla32[[#This Row],[Objetivo2]],6)</f>
        <v>Obj6.2</v>
      </c>
      <c r="K26" s="5" t="s">
        <v>182</v>
      </c>
      <c r="L26" s="5" t="s">
        <v>207</v>
      </c>
      <c r="M26" s="270" t="s">
        <v>210</v>
      </c>
      <c r="N26" s="174" t="str">
        <f>CONCATENATE(Tabla32[[#This Row],[Área]],".",Tabla32[[#This Row],[Línea]],".",Tabla32[[#This Row],[Resultado Esperado]],".",Tabla32[[#This Row],[Objetivo]],".",Tabla32[[#This Row],[Producto3]])</f>
        <v>OAI.6.1.2.1</v>
      </c>
      <c r="S26" s="50"/>
      <c r="T26" s="50"/>
      <c r="U26" s="50"/>
      <c r="V26" s="50"/>
      <c r="W26" s="60"/>
      <c r="X26" s="60"/>
      <c r="Y26" s="60"/>
      <c r="Z26" s="60"/>
      <c r="AA26" s="60"/>
      <c r="AB26" s="60"/>
      <c r="AC26" s="60"/>
      <c r="AD26" s="60"/>
      <c r="AE26" s="53"/>
      <c r="AF26" s="53"/>
      <c r="AG26" s="53"/>
      <c r="AH26" s="53"/>
      <c r="AI26" s="53"/>
      <c r="AJ26" s="53"/>
      <c r="AK26" s="53"/>
      <c r="AL26" s="53"/>
      <c r="AM26" s="53"/>
      <c r="AN26" s="53"/>
      <c r="AO26" s="53"/>
      <c r="AP26" s="53"/>
      <c r="AQ26" s="53"/>
      <c r="AR26" s="53"/>
      <c r="AS26" s="53"/>
      <c r="AT26" s="53"/>
    </row>
    <row r="27" spans="1:46" s="49" customFormat="1" ht="63.75">
      <c r="A27" s="53"/>
      <c r="B27" s="10" t="str">
        <f>RIGHT(Tabla32[[#This Row],[Línea2]],1)</f>
        <v>6</v>
      </c>
      <c r="C27" s="10">
        <v>1</v>
      </c>
      <c r="D27" s="10" t="str">
        <f>RIGHT(Tabla32[[#This Row],[Código objetivo objetivo]],1)</f>
        <v>2</v>
      </c>
      <c r="E27" s="10">
        <v>1</v>
      </c>
      <c r="F27" s="10" t="s">
        <v>19</v>
      </c>
      <c r="G27" s="10" t="str">
        <f>CONCATENATE(Tabla32[[#This Row],[Área]],".",Tabla32[[#This Row],[Línea]],".",Tabla32[[#This Row],[Resultado Esperado]],".",Tabla32[[#This Row],[Objetivo]],".",Tabla32[[#This Row],[Producto3]])</f>
        <v>OAI.6.1.2.1</v>
      </c>
      <c r="H27" s="5" t="s">
        <v>181</v>
      </c>
      <c r="I27" s="5" t="str">
        <f>LEFT(Tabla32[[#This Row],[Línea estratégica]],4)</f>
        <v>LE.6</v>
      </c>
      <c r="J27" s="5" t="str">
        <f>LEFT(Tabla32[[#This Row],[Objetivo2]],6)</f>
        <v>Obj6.2</v>
      </c>
      <c r="K27" s="5" t="s">
        <v>182</v>
      </c>
      <c r="L27" s="5" t="s">
        <v>207</v>
      </c>
      <c r="M27" s="270" t="s">
        <v>211</v>
      </c>
      <c r="N27" s="174" t="str">
        <f>CONCATENATE(Tabla32[[#This Row],[Área]],".",Tabla32[[#This Row],[Línea]],".",Tabla32[[#This Row],[Resultado Esperado]],".",Tabla32[[#This Row],[Objetivo]],".",Tabla32[[#This Row],[Producto3]])</f>
        <v>OAI.6.1.2.1</v>
      </c>
      <c r="S27" s="50"/>
      <c r="T27" s="50"/>
      <c r="U27" s="50"/>
      <c r="V27" s="50"/>
      <c r="W27" s="60"/>
      <c r="X27" s="60"/>
      <c r="Y27" s="60"/>
      <c r="Z27" s="60"/>
      <c r="AA27" s="60"/>
      <c r="AB27" s="60"/>
      <c r="AC27" s="60"/>
      <c r="AD27" s="60"/>
      <c r="AE27" s="53"/>
      <c r="AF27" s="53"/>
      <c r="AG27" s="53"/>
      <c r="AH27" s="53"/>
      <c r="AI27" s="53"/>
      <c r="AJ27" s="53"/>
      <c r="AK27" s="53"/>
      <c r="AL27" s="53"/>
      <c r="AM27" s="53"/>
      <c r="AN27" s="53"/>
      <c r="AO27" s="53"/>
      <c r="AP27" s="53"/>
      <c r="AQ27" s="53"/>
      <c r="AR27" s="53"/>
      <c r="AS27" s="53"/>
      <c r="AT27" s="53"/>
    </row>
    <row r="28" spans="1:46" s="49" customFormat="1" ht="63.75">
      <c r="A28" s="53"/>
      <c r="B28" s="10" t="str">
        <f>RIGHT(Tabla32[[#This Row],[Línea2]],1)</f>
        <v>6</v>
      </c>
      <c r="C28" s="10">
        <v>1</v>
      </c>
      <c r="D28" s="10" t="str">
        <f>RIGHT(Tabla32[[#This Row],[Código objetivo objetivo]],1)</f>
        <v>2</v>
      </c>
      <c r="E28" s="10">
        <v>1</v>
      </c>
      <c r="F28" s="10" t="s">
        <v>19</v>
      </c>
      <c r="G28" s="10" t="str">
        <f>CONCATENATE(Tabla32[[#This Row],[Área]],".",Tabla32[[#This Row],[Línea]],".",Tabla32[[#This Row],[Resultado Esperado]],".",Tabla32[[#This Row],[Objetivo]],".",Tabla32[[#This Row],[Producto3]])</f>
        <v>OAI.6.1.2.1</v>
      </c>
      <c r="H28" s="5" t="s">
        <v>181</v>
      </c>
      <c r="I28" s="5" t="str">
        <f>LEFT(Tabla32[[#This Row],[Línea estratégica]],4)</f>
        <v>LE.6</v>
      </c>
      <c r="J28" s="5" t="str">
        <f>LEFT(Tabla32[[#This Row],[Objetivo2]],6)</f>
        <v>Obj6.2</v>
      </c>
      <c r="K28" s="5" t="s">
        <v>182</v>
      </c>
      <c r="L28" s="5" t="s">
        <v>207</v>
      </c>
      <c r="M28" s="270" t="s">
        <v>212</v>
      </c>
      <c r="N28" s="174" t="str">
        <f>CONCATENATE(Tabla32[[#This Row],[Área]],".",Tabla32[[#This Row],[Línea]],".",Tabla32[[#This Row],[Resultado Esperado]],".",Tabla32[[#This Row],[Objetivo]],".",Tabla32[[#This Row],[Producto3]])</f>
        <v>OAI.6.1.2.1</v>
      </c>
      <c r="S28" s="50"/>
      <c r="T28" s="50"/>
      <c r="U28" s="50"/>
      <c r="V28" s="50"/>
      <c r="W28" s="60"/>
      <c r="X28" s="60"/>
      <c r="Y28" s="60"/>
      <c r="Z28" s="60"/>
      <c r="AA28" s="60"/>
      <c r="AB28" s="60"/>
      <c r="AC28" s="60"/>
      <c r="AD28" s="60"/>
      <c r="AE28" s="53"/>
      <c r="AF28" s="53"/>
      <c r="AG28" s="53"/>
      <c r="AH28" s="53"/>
      <c r="AI28" s="53"/>
      <c r="AJ28" s="53"/>
      <c r="AK28" s="53"/>
      <c r="AL28" s="53"/>
      <c r="AM28" s="53"/>
      <c r="AN28" s="53"/>
      <c r="AO28" s="53"/>
      <c r="AP28" s="53"/>
      <c r="AQ28" s="53"/>
      <c r="AR28" s="53"/>
      <c r="AS28" s="53"/>
      <c r="AT28" s="53"/>
    </row>
    <row r="29" spans="1:46" s="49" customFormat="1" ht="63.75">
      <c r="A29" s="53"/>
      <c r="B29" s="10" t="str">
        <f>RIGHT(Tabla32[[#This Row],[Línea2]],1)</f>
        <v>6</v>
      </c>
      <c r="C29" s="10">
        <v>1</v>
      </c>
      <c r="D29" s="10" t="str">
        <f>RIGHT(Tabla32[[#This Row],[Código objetivo objetivo]],1)</f>
        <v>2</v>
      </c>
      <c r="E29" s="10">
        <v>1</v>
      </c>
      <c r="F29" s="10" t="s">
        <v>55</v>
      </c>
      <c r="G29" s="10" t="str">
        <f>CONCATENATE(Tabla32[[#This Row],[Área]],".",Tabla32[[#This Row],[Línea]],".",Tabla32[[#This Row],[Resultado Esperado]],".",Tabla32[[#This Row],[Objetivo]],".",Tabla32[[#This Row],[Producto3]])</f>
        <v>SA.6.1.2.1</v>
      </c>
      <c r="H29" s="5" t="s">
        <v>181</v>
      </c>
      <c r="I29" s="5" t="s">
        <v>213</v>
      </c>
      <c r="J29" s="5" t="s">
        <v>214</v>
      </c>
      <c r="K29" s="5" t="s">
        <v>182</v>
      </c>
      <c r="L29" s="5" t="s">
        <v>215</v>
      </c>
      <c r="M29" s="270" t="s">
        <v>216</v>
      </c>
      <c r="N29" s="174" t="str">
        <f>CONCATENATE(Tabla32[[#This Row],[Área]],".",Tabla32[[#This Row],[Línea]],".",Tabla32[[#This Row],[Resultado Esperado]],".",Tabla32[[#This Row],[Objetivo]],".",Tabla32[[#This Row],[Producto3]])</f>
        <v>SA.6.1.2.1</v>
      </c>
      <c r="S29" s="50"/>
      <c r="T29" s="50"/>
      <c r="U29" s="50"/>
      <c r="V29" s="50"/>
      <c r="W29" s="60"/>
      <c r="X29" s="60"/>
      <c r="Y29" s="60"/>
      <c r="Z29" s="60"/>
      <c r="AA29" s="60"/>
      <c r="AB29" s="60"/>
      <c r="AC29" s="60"/>
      <c r="AD29" s="60"/>
      <c r="AE29" s="53"/>
      <c r="AF29" s="53"/>
      <c r="AG29" s="53"/>
      <c r="AH29" s="53"/>
      <c r="AI29" s="53"/>
      <c r="AJ29" s="53"/>
      <c r="AK29" s="53"/>
      <c r="AL29" s="53"/>
      <c r="AM29" s="53"/>
      <c r="AN29" s="53"/>
      <c r="AO29" s="53"/>
      <c r="AP29" s="53"/>
      <c r="AQ29" s="53"/>
      <c r="AR29" s="53"/>
      <c r="AS29" s="53"/>
      <c r="AT29" s="53"/>
    </row>
    <row r="30" spans="1:46" s="49" customFormat="1" ht="63.75">
      <c r="A30" s="53"/>
      <c r="B30" s="10" t="str">
        <f>RIGHT(Tabla32[[#This Row],[Línea2]],1)</f>
        <v>6</v>
      </c>
      <c r="C30" s="10">
        <v>1</v>
      </c>
      <c r="D30" s="10" t="str">
        <f>RIGHT(Tabla32[[#This Row],[Código objetivo objetivo]],1)</f>
        <v>2</v>
      </c>
      <c r="E30" s="10">
        <v>1</v>
      </c>
      <c r="F30" s="10" t="s">
        <v>55</v>
      </c>
      <c r="G30" s="10" t="str">
        <f>CONCATENATE(Tabla32[[#This Row],[Área]],".",Tabla32[[#This Row],[Línea]],".",Tabla32[[#This Row],[Resultado Esperado]],".",Tabla32[[#This Row],[Objetivo]],".",Tabla32[[#This Row],[Producto3]])</f>
        <v>SA.6.1.2.1</v>
      </c>
      <c r="H30" s="5" t="s">
        <v>181</v>
      </c>
      <c r="I30" s="5" t="s">
        <v>213</v>
      </c>
      <c r="J30" s="5" t="s">
        <v>214</v>
      </c>
      <c r="K30" s="5" t="s">
        <v>182</v>
      </c>
      <c r="L30" s="5" t="s">
        <v>215</v>
      </c>
      <c r="M30" s="270" t="s">
        <v>217</v>
      </c>
      <c r="N30" s="174" t="str">
        <f>CONCATENATE(Tabla32[[#This Row],[Área]],".",Tabla32[[#This Row],[Línea]],".",Tabla32[[#This Row],[Resultado Esperado]],".",Tabla32[[#This Row],[Objetivo]],".",Tabla32[[#This Row],[Producto3]])</f>
        <v>SA.6.1.2.1</v>
      </c>
      <c r="S30" s="50"/>
      <c r="T30" s="50"/>
      <c r="U30" s="50"/>
      <c r="V30" s="50"/>
      <c r="W30" s="60"/>
      <c r="X30" s="60"/>
      <c r="Y30" s="60"/>
      <c r="Z30" s="60"/>
      <c r="AA30" s="60"/>
      <c r="AB30" s="60"/>
      <c r="AC30" s="60"/>
      <c r="AD30" s="60"/>
      <c r="AE30" s="53"/>
      <c r="AF30" s="53"/>
      <c r="AG30" s="53"/>
      <c r="AH30" s="53"/>
      <c r="AI30" s="53"/>
      <c r="AJ30" s="53"/>
      <c r="AK30" s="53"/>
      <c r="AL30" s="53"/>
      <c r="AM30" s="53"/>
      <c r="AN30" s="53"/>
      <c r="AO30" s="53"/>
      <c r="AP30" s="53"/>
      <c r="AQ30" s="53"/>
      <c r="AR30" s="53"/>
      <c r="AS30" s="53"/>
      <c r="AT30" s="53"/>
    </row>
    <row r="31" spans="1:46" s="49" customFormat="1" ht="51">
      <c r="A31" s="53"/>
      <c r="B31" s="10" t="str">
        <f>RIGHT(Tabla32[[#This Row],[Línea2]],1)</f>
        <v>1</v>
      </c>
      <c r="C31" s="10">
        <v>1</v>
      </c>
      <c r="D31" s="10" t="str">
        <f>RIGHT(Tabla32[[#This Row],[Código objetivo objetivo]],1)</f>
        <v>1</v>
      </c>
      <c r="E31" s="10">
        <v>1</v>
      </c>
      <c r="F31" s="10" t="s">
        <v>48</v>
      </c>
      <c r="G31" s="10" t="str">
        <f>CONCATENATE(Tabla32[[#This Row],[Área]],".",Tabla32[[#This Row],[Línea]],".",Tabla32[[#This Row],[Resultado Esperado]],".",Tabla32[[#This Row],[Objetivo]],".",Tabla32[[#This Row],[Producto3]])</f>
        <v>DPSFS.1.1.1.1</v>
      </c>
      <c r="H31" s="5" t="s">
        <v>218</v>
      </c>
      <c r="I31" s="5" t="str">
        <f>LEFT(Tabla32[[#This Row],[Línea estratégica]],4)</f>
        <v>LE.1</v>
      </c>
      <c r="J31" s="5" t="str">
        <f>LEFT(Tabla32[[#This Row],[Objetivo2]],6)</f>
        <v>Obj1.1</v>
      </c>
      <c r="K31" s="5" t="s">
        <v>219</v>
      </c>
      <c r="L31" s="5" t="s">
        <v>220</v>
      </c>
      <c r="M31" s="270" t="s">
        <v>221</v>
      </c>
      <c r="N31" s="174" t="str">
        <f>CONCATENATE(Tabla32[[#This Row],[Área]],".",Tabla32[[#This Row],[Línea]],".",Tabla32[[#This Row],[Resultado Esperado]],".",Tabla32[[#This Row],[Objetivo]],".",Tabla32[[#This Row],[Producto3]])</f>
        <v>DPSFS.1.1.1.1</v>
      </c>
      <c r="S31" s="50"/>
      <c r="T31" s="50"/>
      <c r="U31" s="50"/>
      <c r="V31" s="50"/>
      <c r="W31" s="60"/>
      <c r="X31" s="60"/>
      <c r="Y31" s="60"/>
      <c r="Z31" s="60"/>
      <c r="AA31" s="60"/>
      <c r="AB31" s="60"/>
      <c r="AC31" s="60"/>
      <c r="AD31" s="60"/>
      <c r="AE31" s="53"/>
      <c r="AF31" s="53"/>
      <c r="AG31" s="53"/>
      <c r="AH31" s="53"/>
      <c r="AI31" s="53"/>
      <c r="AJ31" s="53"/>
      <c r="AK31" s="53"/>
      <c r="AL31" s="53"/>
      <c r="AM31" s="53"/>
      <c r="AN31" s="53"/>
      <c r="AO31" s="53"/>
      <c r="AP31" s="53"/>
      <c r="AQ31" s="53"/>
      <c r="AR31" s="53"/>
      <c r="AS31" s="53"/>
      <c r="AT31" s="53"/>
    </row>
    <row r="32" spans="1:46" s="49" customFormat="1" ht="51">
      <c r="A32" s="53"/>
      <c r="B32" s="10" t="str">
        <f>RIGHT(Tabla32[[#This Row],[Línea2]],1)</f>
        <v>6</v>
      </c>
      <c r="C32" s="10">
        <v>1</v>
      </c>
      <c r="D32" s="10" t="str">
        <f>RIGHT(Tabla32[[#This Row],[Código objetivo objetivo]],1)</f>
        <v>1</v>
      </c>
      <c r="E32" s="10">
        <v>1</v>
      </c>
      <c r="F32" s="10" t="s">
        <v>48</v>
      </c>
      <c r="G32" s="10" t="str">
        <f>CONCATENATE(Tabla32[[#This Row],[Área]],".",Tabla32[[#This Row],[Línea]],".",Tabla32[[#This Row],[Resultado Esperado]],".",Tabla32[[#This Row],[Objetivo]],".",Tabla32[[#This Row],[Producto3]])</f>
        <v>DPSFS.6.1.1.1</v>
      </c>
      <c r="H32" s="5" t="s">
        <v>167</v>
      </c>
      <c r="I32" s="5" t="str">
        <f>LEFT(Tabla32[[#This Row],[Línea estratégica]],4)</f>
        <v>LE.6</v>
      </c>
      <c r="J32" s="5" t="str">
        <f>LEFT(Tabla32[[#This Row],[Objetivo2]],6)</f>
        <v>Obj6.1</v>
      </c>
      <c r="K32" s="5" t="s">
        <v>168</v>
      </c>
      <c r="L32" s="5" t="s">
        <v>220</v>
      </c>
      <c r="M32" s="270" t="s">
        <v>222</v>
      </c>
      <c r="N32" s="174" t="str">
        <f>CONCATENATE(Tabla32[[#This Row],[Área]],".",Tabla32[[#This Row],[Línea]],".",Tabla32[[#This Row],[Resultado Esperado]],".",Tabla32[[#This Row],[Objetivo]],".",Tabla32[[#This Row],[Producto3]])</f>
        <v>DPSFS.6.1.1.1</v>
      </c>
      <c r="S32" s="50"/>
      <c r="T32" s="50"/>
      <c r="U32" s="50"/>
      <c r="V32" s="50"/>
      <c r="W32" s="60"/>
      <c r="X32" s="60"/>
      <c r="Y32" s="60"/>
      <c r="Z32" s="60"/>
      <c r="AA32" s="60"/>
      <c r="AB32" s="60"/>
      <c r="AC32" s="60"/>
      <c r="AD32" s="60"/>
      <c r="AE32" s="53"/>
      <c r="AF32" s="53"/>
      <c r="AG32" s="53"/>
      <c r="AH32" s="53"/>
      <c r="AI32" s="53"/>
      <c r="AJ32" s="53"/>
      <c r="AK32" s="53"/>
      <c r="AL32" s="53"/>
      <c r="AM32" s="53"/>
      <c r="AN32" s="53"/>
      <c r="AO32" s="53"/>
      <c r="AP32" s="53"/>
      <c r="AQ32" s="53"/>
      <c r="AR32" s="53"/>
      <c r="AS32" s="53"/>
      <c r="AT32" s="53"/>
    </row>
    <row r="33" spans="1:46" s="49" customFormat="1" ht="63.75">
      <c r="A33" s="53"/>
      <c r="B33" s="10" t="str">
        <f>RIGHT(Tabla32[[#This Row],[Línea2]],1)</f>
        <v>1</v>
      </c>
      <c r="C33" s="10">
        <v>1</v>
      </c>
      <c r="D33" s="10" t="str">
        <f>RIGHT(Tabla32[[#This Row],[Código objetivo objetivo]],1)</f>
        <v>1</v>
      </c>
      <c r="E33" s="10">
        <v>1</v>
      </c>
      <c r="F33" s="10" t="s">
        <v>48</v>
      </c>
      <c r="G33" s="10" t="str">
        <f>CONCATENATE(Tabla32[[#This Row],[Área]],".",Tabla32[[#This Row],[Línea]],".",Tabla32[[#This Row],[Resultado Esperado]],".",Tabla32[[#This Row],[Objetivo]],".",Tabla32[[#This Row],[Producto3]])</f>
        <v>DPSFS.1.1.1.1</v>
      </c>
      <c r="H33" s="5" t="s">
        <v>218</v>
      </c>
      <c r="I33" s="5" t="str">
        <f>LEFT(Tabla32[[#This Row],[Línea estratégica]],4)</f>
        <v>LE.1</v>
      </c>
      <c r="J33" s="5" t="str">
        <f>LEFT(Tabla32[[#This Row],[Objetivo2]],6)</f>
        <v>Obj1.1</v>
      </c>
      <c r="K33" s="5" t="s">
        <v>219</v>
      </c>
      <c r="L33" s="5" t="s">
        <v>220</v>
      </c>
      <c r="M33" s="270" t="s">
        <v>223</v>
      </c>
      <c r="N33" s="174" t="str">
        <f>CONCATENATE(Tabla32[[#This Row],[Área]],".",Tabla32[[#This Row],[Línea]],".",Tabla32[[#This Row],[Resultado Esperado]],".",Tabla32[[#This Row],[Objetivo]],".",Tabla32[[#This Row],[Producto3]])</f>
        <v>DPSFS.1.1.1.1</v>
      </c>
      <c r="S33" s="50"/>
      <c r="T33" s="50"/>
      <c r="U33" s="50"/>
      <c r="V33" s="50"/>
      <c r="W33" s="60"/>
      <c r="X33" s="60"/>
      <c r="Y33" s="60"/>
      <c r="Z33" s="60"/>
      <c r="AA33" s="60"/>
      <c r="AB33" s="60"/>
      <c r="AC33" s="60"/>
      <c r="AD33" s="60"/>
      <c r="AE33" s="53"/>
      <c r="AF33" s="53"/>
      <c r="AG33" s="53"/>
      <c r="AH33" s="53"/>
      <c r="AI33" s="53"/>
      <c r="AJ33" s="53"/>
      <c r="AK33" s="53"/>
      <c r="AL33" s="53"/>
      <c r="AM33" s="53"/>
      <c r="AN33" s="53"/>
      <c r="AO33" s="53"/>
      <c r="AP33" s="53"/>
      <c r="AQ33" s="53"/>
      <c r="AR33" s="53"/>
      <c r="AS33" s="53"/>
      <c r="AT33" s="53"/>
    </row>
    <row r="34" spans="1:46" s="49" customFormat="1" ht="51">
      <c r="A34" s="53"/>
      <c r="B34" s="10" t="str">
        <f>RIGHT(Tabla32[[#This Row],[Línea2]],1)</f>
        <v>2</v>
      </c>
      <c r="C34" s="10">
        <v>1</v>
      </c>
      <c r="D34" s="10" t="str">
        <f>RIGHT(Tabla32[[#This Row],[Código objetivo objetivo]],1)</f>
        <v>2</v>
      </c>
      <c r="E34" s="10">
        <v>1</v>
      </c>
      <c r="F34" s="10" t="s">
        <v>48</v>
      </c>
      <c r="G34" s="10" t="str">
        <f>CONCATENATE(Tabla32[[#This Row],[Área]],".",Tabla32[[#This Row],[Línea]],".",Tabla32[[#This Row],[Resultado Esperado]],".",Tabla32[[#This Row],[Objetivo]],".",Tabla32[[#This Row],[Producto3]])</f>
        <v>DPSFS.2.1.2.1</v>
      </c>
      <c r="H34" s="5" t="s">
        <v>224</v>
      </c>
      <c r="I34" s="5" t="str">
        <f>LEFT(Tabla32[[#This Row],[Línea estratégica]],4)</f>
        <v>LE.2</v>
      </c>
      <c r="J34" s="5" t="str">
        <f>LEFT(Tabla32[[#This Row],[Objetivo2]],6)</f>
        <v>Obj2.2</v>
      </c>
      <c r="K34" s="5" t="s">
        <v>225</v>
      </c>
      <c r="L34" s="5" t="s">
        <v>226</v>
      </c>
      <c r="M34" s="270" t="s">
        <v>227</v>
      </c>
      <c r="N34" s="174" t="str">
        <f>CONCATENATE(Tabla32[[#This Row],[Área]],".",Tabla32[[#This Row],[Línea]],".",Tabla32[[#This Row],[Resultado Esperado]],".",Tabla32[[#This Row],[Objetivo]],".",Tabla32[[#This Row],[Producto3]])</f>
        <v>DPSFS.2.1.2.1</v>
      </c>
      <c r="S34" s="50"/>
      <c r="T34" s="50"/>
      <c r="U34" s="50"/>
      <c r="V34" s="50"/>
      <c r="W34" s="60"/>
      <c r="X34" s="60"/>
      <c r="Y34" s="60"/>
      <c r="Z34" s="60"/>
      <c r="AA34" s="60"/>
      <c r="AB34" s="60"/>
      <c r="AC34" s="60"/>
      <c r="AD34" s="60"/>
      <c r="AE34" s="53"/>
      <c r="AF34" s="53"/>
      <c r="AG34" s="53"/>
      <c r="AH34" s="53"/>
      <c r="AI34" s="53"/>
      <c r="AJ34" s="53"/>
      <c r="AK34" s="53"/>
      <c r="AL34" s="53"/>
      <c r="AM34" s="53"/>
      <c r="AN34" s="53"/>
      <c r="AO34" s="53"/>
      <c r="AP34" s="53"/>
      <c r="AQ34" s="53"/>
      <c r="AR34" s="53"/>
      <c r="AS34" s="53"/>
      <c r="AT34" s="53"/>
    </row>
    <row r="35" spans="1:46" s="49" customFormat="1" ht="51">
      <c r="A35" s="53"/>
      <c r="B35" s="10" t="str">
        <f>RIGHT(Tabla32[[#This Row],[Línea2]],1)</f>
        <v>2</v>
      </c>
      <c r="C35" s="10">
        <v>1</v>
      </c>
      <c r="D35" s="10" t="str">
        <f>RIGHT(Tabla32[[#This Row],[Código objetivo objetivo]],1)</f>
        <v>2</v>
      </c>
      <c r="E35" s="10">
        <v>1</v>
      </c>
      <c r="F35" s="10" t="s">
        <v>48</v>
      </c>
      <c r="G35" s="10" t="str">
        <f>CONCATENATE(Tabla32[[#This Row],[Área]],".",Tabla32[[#This Row],[Línea]],".",Tabla32[[#This Row],[Resultado Esperado]],".",Tabla32[[#This Row],[Objetivo]],".",Tabla32[[#This Row],[Producto3]])</f>
        <v>DPSFS.2.1.2.1</v>
      </c>
      <c r="H35" s="5" t="s">
        <v>224</v>
      </c>
      <c r="I35" s="5" t="str">
        <f>LEFT(Tabla32[[#This Row],[Línea estratégica]],4)</f>
        <v>LE.2</v>
      </c>
      <c r="J35" s="5" t="str">
        <f>LEFT(Tabla32[[#This Row],[Objetivo2]],6)</f>
        <v>Obj2.2</v>
      </c>
      <c r="K35" s="5" t="s">
        <v>225</v>
      </c>
      <c r="L35" s="5" t="s">
        <v>228</v>
      </c>
      <c r="M35" s="270" t="s">
        <v>229</v>
      </c>
      <c r="N35" s="174" t="str">
        <f>CONCATENATE(Tabla32[[#This Row],[Área]],".",Tabla32[[#This Row],[Línea]],".",Tabla32[[#This Row],[Resultado Esperado]],".",Tabla32[[#This Row],[Objetivo]],".",Tabla32[[#This Row],[Producto3]])</f>
        <v>DPSFS.2.1.2.1</v>
      </c>
      <c r="S35" s="50"/>
      <c r="T35" s="50"/>
      <c r="U35" s="50"/>
      <c r="V35" s="50"/>
      <c r="W35" s="60"/>
      <c r="X35" s="60"/>
      <c r="Y35" s="60"/>
      <c r="Z35" s="60"/>
      <c r="AA35" s="60"/>
      <c r="AB35" s="60"/>
      <c r="AC35" s="60"/>
      <c r="AD35" s="60"/>
      <c r="AE35" s="53"/>
      <c r="AF35" s="53"/>
      <c r="AG35" s="53"/>
      <c r="AH35" s="53"/>
      <c r="AI35" s="53"/>
      <c r="AJ35" s="53"/>
      <c r="AK35" s="53"/>
      <c r="AL35" s="53"/>
      <c r="AM35" s="53"/>
      <c r="AN35" s="53"/>
      <c r="AO35" s="53"/>
      <c r="AP35" s="53"/>
      <c r="AQ35" s="53"/>
      <c r="AR35" s="53"/>
      <c r="AS35" s="53"/>
      <c r="AT35" s="53"/>
    </row>
    <row r="36" spans="1:46" s="49" customFormat="1" ht="51">
      <c r="A36" s="53"/>
      <c r="B36" s="10" t="str">
        <f>RIGHT(Tabla32[[#This Row],[Línea2]],1)</f>
        <v>2</v>
      </c>
      <c r="C36" s="10">
        <v>1</v>
      </c>
      <c r="D36" s="10" t="str">
        <f>RIGHT(Tabla32[[#This Row],[Código objetivo objetivo]],1)</f>
        <v>2</v>
      </c>
      <c r="E36" s="10">
        <v>1</v>
      </c>
      <c r="F36" s="10" t="s">
        <v>48</v>
      </c>
      <c r="G36" s="10" t="str">
        <f>CONCATENATE(Tabla32[[#This Row],[Área]],".",Tabla32[[#This Row],[Línea]],".",Tabla32[[#This Row],[Resultado Esperado]],".",Tabla32[[#This Row],[Objetivo]],".",Tabla32[[#This Row],[Producto3]])</f>
        <v>DPSFS.2.1.2.1</v>
      </c>
      <c r="H36" s="5" t="s">
        <v>224</v>
      </c>
      <c r="I36" s="5" t="str">
        <f>LEFT(Tabla32[[#This Row],[Línea estratégica]],4)</f>
        <v>LE.2</v>
      </c>
      <c r="J36" s="5" t="str">
        <f>LEFT(Tabla32[[#This Row],[Objetivo2]],6)</f>
        <v>Obj2.2</v>
      </c>
      <c r="K36" s="5" t="s">
        <v>225</v>
      </c>
      <c r="L36" s="5" t="s">
        <v>228</v>
      </c>
      <c r="M36" s="270" t="s">
        <v>230</v>
      </c>
      <c r="N36" s="174" t="str">
        <f>CONCATENATE(Tabla32[[#This Row],[Área]],".",Tabla32[[#This Row],[Línea]],".",Tabla32[[#This Row],[Resultado Esperado]],".",Tabla32[[#This Row],[Objetivo]],".",Tabla32[[#This Row],[Producto3]])</f>
        <v>DPSFS.2.1.2.1</v>
      </c>
      <c r="S36" s="50"/>
      <c r="T36" s="50"/>
      <c r="U36" s="50"/>
      <c r="V36" s="50"/>
      <c r="W36" s="60"/>
      <c r="X36" s="60"/>
      <c r="Y36" s="60"/>
      <c r="Z36" s="60"/>
      <c r="AA36" s="60"/>
      <c r="AB36" s="60"/>
      <c r="AC36" s="60"/>
      <c r="AD36" s="60"/>
      <c r="AE36" s="53"/>
      <c r="AF36" s="53"/>
      <c r="AG36" s="53"/>
      <c r="AH36" s="53"/>
      <c r="AI36" s="53"/>
      <c r="AJ36" s="53"/>
      <c r="AK36" s="53"/>
      <c r="AL36" s="53"/>
      <c r="AM36" s="53"/>
      <c r="AN36" s="53"/>
      <c r="AO36" s="53"/>
      <c r="AP36" s="53"/>
      <c r="AQ36" s="53"/>
      <c r="AR36" s="53"/>
      <c r="AS36" s="53"/>
      <c r="AT36" s="53"/>
    </row>
    <row r="37" spans="1:46" s="49" customFormat="1" ht="63.75">
      <c r="A37" s="53"/>
      <c r="B37" s="10" t="str">
        <f>RIGHT(Tabla32[[#This Row],[Línea2]],1)</f>
        <v>6</v>
      </c>
      <c r="C37" s="10">
        <v>1</v>
      </c>
      <c r="D37" s="10" t="str">
        <f>RIGHT(Tabla32[[#This Row],[Código objetivo objetivo]],1)</f>
        <v>2</v>
      </c>
      <c r="E37" s="10">
        <v>1</v>
      </c>
      <c r="F37" s="10" t="s">
        <v>51</v>
      </c>
      <c r="G37" s="10" t="str">
        <f>CONCATENATE(Tabla32[[#This Row],[Área]],".",Tabla32[[#This Row],[Línea]],".",Tabla32[[#This Row],[Resultado Esperado]],".",Tabla32[[#This Row],[Objetivo]],".",Tabla32[[#This Row],[Producto3]])</f>
        <v>DJUR.6.1.2.1</v>
      </c>
      <c r="H37" s="5" t="s">
        <v>181</v>
      </c>
      <c r="I37" s="5" t="str">
        <f>LEFT(Tabla32[[#This Row],[Línea estratégica]],4)</f>
        <v>LE.6</v>
      </c>
      <c r="J37" s="5" t="str">
        <f>LEFT(Tabla32[[#This Row],[Objetivo2]],6)</f>
        <v>Obj6.2</v>
      </c>
      <c r="K37" s="5" t="s">
        <v>182</v>
      </c>
      <c r="L37" s="5" t="s">
        <v>231</v>
      </c>
      <c r="M37" s="270" t="s">
        <v>232</v>
      </c>
      <c r="N37" s="174" t="str">
        <f>CONCATENATE(Tabla32[[#This Row],[Área]],".",Tabla32[[#This Row],[Línea]],".",Tabla32[[#This Row],[Resultado Esperado]],".",Tabla32[[#This Row],[Objetivo]],".",Tabla32[[#This Row],[Producto3]])</f>
        <v>DJUR.6.1.2.1</v>
      </c>
      <c r="S37" s="50"/>
      <c r="T37" s="50"/>
      <c r="U37" s="50"/>
      <c r="V37" s="50"/>
      <c r="W37" s="60"/>
      <c r="X37" s="60"/>
      <c r="Y37" s="60"/>
      <c r="Z37" s="60"/>
      <c r="AA37" s="60"/>
      <c r="AB37" s="60"/>
      <c r="AC37" s="60"/>
      <c r="AD37" s="60"/>
      <c r="AE37" s="53"/>
      <c r="AF37" s="53"/>
      <c r="AG37" s="53"/>
      <c r="AH37" s="53"/>
      <c r="AI37" s="53"/>
      <c r="AJ37" s="53"/>
      <c r="AK37" s="53"/>
      <c r="AL37" s="53"/>
      <c r="AM37" s="53"/>
      <c r="AN37" s="53"/>
      <c r="AO37" s="53"/>
      <c r="AP37" s="53"/>
      <c r="AQ37" s="53"/>
      <c r="AR37" s="53"/>
      <c r="AS37" s="53"/>
      <c r="AT37" s="53"/>
    </row>
    <row r="38" spans="1:46" s="49" customFormat="1" ht="63.75">
      <c r="A38" s="53"/>
      <c r="B38" s="10" t="str">
        <f>RIGHT(Tabla32[[#This Row],[Línea2]],1)</f>
        <v>6</v>
      </c>
      <c r="C38" s="10">
        <v>1</v>
      </c>
      <c r="D38" s="10" t="str">
        <f>RIGHT(Tabla32[[#This Row],[Código objetivo objetivo]],1)</f>
        <v>2</v>
      </c>
      <c r="E38" s="10">
        <v>1</v>
      </c>
      <c r="F38" s="10" t="s">
        <v>51</v>
      </c>
      <c r="G38" s="10" t="str">
        <f>CONCATENATE(Tabla32[[#This Row],[Área]],".",Tabla32[[#This Row],[Línea]],".",Tabla32[[#This Row],[Resultado Esperado]],".",Tabla32[[#This Row],[Objetivo]],".",Tabla32[[#This Row],[Producto3]])</f>
        <v>DJUR.6.1.2.1</v>
      </c>
      <c r="H38" s="5" t="s">
        <v>181</v>
      </c>
      <c r="I38" s="5" t="str">
        <f>LEFT(Tabla32[[#This Row],[Línea estratégica]],4)</f>
        <v>LE.6</v>
      </c>
      <c r="J38" s="5" t="str">
        <f>LEFT(Tabla32[[#This Row],[Objetivo2]],6)</f>
        <v>Obj6.2</v>
      </c>
      <c r="K38" s="5" t="s">
        <v>182</v>
      </c>
      <c r="L38" s="5" t="s">
        <v>231</v>
      </c>
      <c r="M38" s="270" t="s">
        <v>233</v>
      </c>
      <c r="N38" s="174" t="str">
        <f>CONCATENATE(Tabla32[[#This Row],[Área]],".",Tabla32[[#This Row],[Línea]],".",Tabla32[[#This Row],[Resultado Esperado]],".",Tabla32[[#This Row],[Objetivo]],".",Tabla32[[#This Row],[Producto3]])</f>
        <v>DJUR.6.1.2.1</v>
      </c>
      <c r="S38" s="50"/>
      <c r="T38" s="50"/>
      <c r="U38" s="50"/>
      <c r="V38" s="50"/>
      <c r="W38" s="60"/>
      <c r="X38" s="60"/>
      <c r="Y38" s="60"/>
      <c r="Z38" s="60"/>
      <c r="AA38" s="60"/>
      <c r="AB38" s="60"/>
      <c r="AC38" s="60"/>
      <c r="AD38" s="60"/>
      <c r="AE38" s="53"/>
      <c r="AF38" s="53"/>
      <c r="AG38" s="53"/>
      <c r="AH38" s="53"/>
      <c r="AI38" s="53"/>
      <c r="AJ38" s="53"/>
      <c r="AK38" s="53"/>
      <c r="AL38" s="53"/>
      <c r="AM38" s="53"/>
      <c r="AN38" s="53"/>
      <c r="AO38" s="53"/>
      <c r="AP38" s="53"/>
      <c r="AQ38" s="53"/>
      <c r="AR38" s="53"/>
      <c r="AS38" s="53"/>
      <c r="AT38" s="53"/>
    </row>
    <row r="39" spans="1:46" s="49" customFormat="1" ht="63.75">
      <c r="A39" s="53"/>
      <c r="B39" s="10" t="str">
        <f>RIGHT(Tabla32[[#This Row],[Línea2]],1)</f>
        <v>6</v>
      </c>
      <c r="C39" s="10">
        <v>1</v>
      </c>
      <c r="D39" s="10" t="str">
        <f>RIGHT(Tabla32[[#This Row],[Código objetivo objetivo]],1)</f>
        <v>2</v>
      </c>
      <c r="E39" s="10">
        <v>1</v>
      </c>
      <c r="F39" s="10" t="s">
        <v>51</v>
      </c>
      <c r="G39" s="10" t="str">
        <f>CONCATENATE(Tabla32[[#This Row],[Área]],".",Tabla32[[#This Row],[Línea]],".",Tabla32[[#This Row],[Resultado Esperado]],".",Tabla32[[#This Row],[Objetivo]],".",Tabla32[[#This Row],[Producto3]])</f>
        <v>DJUR.6.1.2.1</v>
      </c>
      <c r="H39" s="5" t="s">
        <v>181</v>
      </c>
      <c r="I39" s="5" t="str">
        <f>LEFT(Tabla32[[#This Row],[Línea estratégica]],4)</f>
        <v>LE.6</v>
      </c>
      <c r="J39" s="5" t="str">
        <f>LEFT(Tabla32[[#This Row],[Objetivo2]],6)</f>
        <v>Obj6.2</v>
      </c>
      <c r="K39" s="5" t="s">
        <v>182</v>
      </c>
      <c r="L39" s="5" t="s">
        <v>231</v>
      </c>
      <c r="M39" s="270" t="s">
        <v>234</v>
      </c>
      <c r="N39" s="174" t="str">
        <f>CONCATENATE(Tabla32[[#This Row],[Área]],".",Tabla32[[#This Row],[Línea]],".",Tabla32[[#This Row],[Resultado Esperado]],".",Tabla32[[#This Row],[Objetivo]],".",Tabla32[[#This Row],[Producto3]])</f>
        <v>DJUR.6.1.2.1</v>
      </c>
      <c r="S39" s="50"/>
      <c r="T39" s="50"/>
      <c r="U39" s="50"/>
      <c r="V39" s="50"/>
      <c r="W39" s="60"/>
      <c r="X39" s="60"/>
      <c r="Y39" s="60"/>
      <c r="Z39" s="60"/>
      <c r="AA39" s="60"/>
      <c r="AB39" s="60"/>
      <c r="AC39" s="60"/>
      <c r="AD39" s="60"/>
      <c r="AE39" s="53"/>
      <c r="AF39" s="53"/>
      <c r="AG39" s="53"/>
      <c r="AH39" s="53"/>
      <c r="AI39" s="53"/>
      <c r="AJ39" s="53"/>
      <c r="AK39" s="53"/>
      <c r="AL39" s="53"/>
      <c r="AM39" s="53"/>
      <c r="AN39" s="53"/>
      <c r="AO39" s="53"/>
      <c r="AP39" s="53"/>
      <c r="AQ39" s="53"/>
      <c r="AR39" s="53"/>
      <c r="AS39" s="53"/>
      <c r="AT39" s="53"/>
    </row>
    <row r="40" spans="1:46" s="49" customFormat="1" ht="63.75">
      <c r="A40" s="53"/>
      <c r="B40" s="10" t="str">
        <f>RIGHT(Tabla32[[#This Row],[Línea2]],1)</f>
        <v>6</v>
      </c>
      <c r="C40" s="10">
        <v>1</v>
      </c>
      <c r="D40" s="10" t="str">
        <f>RIGHT(Tabla32[[#This Row],[Código objetivo objetivo]],1)</f>
        <v>2</v>
      </c>
      <c r="E40" s="10">
        <v>1</v>
      </c>
      <c r="F40" s="10" t="s">
        <v>51</v>
      </c>
      <c r="G40" s="10" t="str">
        <f>CONCATENATE(Tabla32[[#This Row],[Área]],".",Tabla32[[#This Row],[Línea]],".",Tabla32[[#This Row],[Resultado Esperado]],".",Tabla32[[#This Row],[Objetivo]],".",Tabla32[[#This Row],[Producto3]])</f>
        <v>DJUR.6.1.2.1</v>
      </c>
      <c r="H40" s="5" t="s">
        <v>181</v>
      </c>
      <c r="I40" s="5" t="str">
        <f>LEFT(Tabla32[[#This Row],[Línea estratégica]],4)</f>
        <v>LE.6</v>
      </c>
      <c r="J40" s="5" t="str">
        <f>LEFT(Tabla32[[#This Row],[Objetivo2]],6)</f>
        <v>Obj6.2</v>
      </c>
      <c r="K40" s="5" t="s">
        <v>182</v>
      </c>
      <c r="L40" s="5" t="s">
        <v>231</v>
      </c>
      <c r="M40" s="270" t="s">
        <v>235</v>
      </c>
      <c r="N40" s="174" t="str">
        <f>CONCATENATE(Tabla32[[#This Row],[Área]],".",Tabla32[[#This Row],[Línea]],".",Tabla32[[#This Row],[Resultado Esperado]],".",Tabla32[[#This Row],[Objetivo]],".",Tabla32[[#This Row],[Producto3]])</f>
        <v>DJUR.6.1.2.1</v>
      </c>
      <c r="S40" s="50"/>
      <c r="T40" s="50"/>
      <c r="U40" s="50"/>
      <c r="V40" s="50"/>
      <c r="W40" s="60"/>
      <c r="X40" s="60"/>
      <c r="Y40" s="60"/>
      <c r="Z40" s="60"/>
      <c r="AA40" s="60"/>
      <c r="AB40" s="60"/>
      <c r="AC40" s="60"/>
      <c r="AD40" s="60"/>
      <c r="AE40" s="53"/>
      <c r="AF40" s="53"/>
      <c r="AG40" s="53"/>
      <c r="AH40" s="53"/>
      <c r="AI40" s="53"/>
      <c r="AJ40" s="53"/>
      <c r="AK40" s="53"/>
      <c r="AL40" s="53"/>
      <c r="AM40" s="53"/>
      <c r="AN40" s="53"/>
      <c r="AO40" s="53"/>
      <c r="AP40" s="53"/>
      <c r="AQ40" s="53"/>
      <c r="AR40" s="53"/>
      <c r="AS40" s="53"/>
      <c r="AT40" s="53"/>
    </row>
    <row r="41" spans="1:46" s="49" customFormat="1" ht="63.75">
      <c r="A41" s="53"/>
      <c r="B41" s="10" t="str">
        <f>RIGHT(Tabla32[[#This Row],[Línea2]],1)</f>
        <v>6</v>
      </c>
      <c r="C41" s="10">
        <v>1</v>
      </c>
      <c r="D41" s="10" t="str">
        <f>RIGHT(Tabla32[[#This Row],[Código objetivo objetivo]],1)</f>
        <v>2</v>
      </c>
      <c r="E41" s="10">
        <v>1</v>
      </c>
      <c r="F41" s="10" t="s">
        <v>51</v>
      </c>
      <c r="G41" s="10" t="str">
        <f>CONCATENATE(Tabla32[[#This Row],[Área]],".",Tabla32[[#This Row],[Línea]],".",Tabla32[[#This Row],[Resultado Esperado]],".",Tabla32[[#This Row],[Objetivo]],".",Tabla32[[#This Row],[Producto3]])</f>
        <v>DJUR.6.1.2.1</v>
      </c>
      <c r="H41" s="5" t="s">
        <v>181</v>
      </c>
      <c r="I41" s="5" t="str">
        <f>LEFT(Tabla32[[#This Row],[Línea estratégica]],4)</f>
        <v>LE.6</v>
      </c>
      <c r="J41" s="5" t="str">
        <f>LEFT(Tabla32[[#This Row],[Objetivo2]],6)</f>
        <v>Obj6.2</v>
      </c>
      <c r="K41" s="5" t="s">
        <v>182</v>
      </c>
      <c r="L41" s="5" t="s">
        <v>231</v>
      </c>
      <c r="M41" s="270" t="s">
        <v>236</v>
      </c>
      <c r="N41" s="174" t="str">
        <f>CONCATENATE(Tabla32[[#This Row],[Área]],".",Tabla32[[#This Row],[Línea]],".",Tabla32[[#This Row],[Resultado Esperado]],".",Tabla32[[#This Row],[Objetivo]],".",Tabla32[[#This Row],[Producto3]])</f>
        <v>DJUR.6.1.2.1</v>
      </c>
      <c r="S41" s="50"/>
      <c r="T41" s="50"/>
      <c r="U41" s="50"/>
      <c r="V41" s="50"/>
      <c r="W41" s="60"/>
      <c r="X41" s="60"/>
      <c r="Y41" s="60"/>
      <c r="Z41" s="60"/>
      <c r="AA41" s="60"/>
      <c r="AB41" s="60"/>
      <c r="AC41" s="60"/>
      <c r="AD41" s="60"/>
      <c r="AE41" s="53"/>
      <c r="AF41" s="53"/>
      <c r="AG41" s="53"/>
      <c r="AH41" s="53"/>
      <c r="AI41" s="53"/>
      <c r="AJ41" s="53"/>
      <c r="AK41" s="53"/>
      <c r="AL41" s="53"/>
      <c r="AM41" s="53"/>
      <c r="AN41" s="53"/>
      <c r="AO41" s="53"/>
      <c r="AP41" s="53"/>
      <c r="AQ41" s="53"/>
      <c r="AR41" s="53"/>
      <c r="AS41" s="53"/>
      <c r="AT41" s="53"/>
    </row>
    <row r="42" spans="1:46" s="49" customFormat="1" ht="63.75">
      <c r="A42" s="53"/>
      <c r="B42" s="10" t="str">
        <f>RIGHT(Tabla32[[#This Row],[Línea2]],1)</f>
        <v>6</v>
      </c>
      <c r="C42" s="10">
        <v>1</v>
      </c>
      <c r="D42" s="10" t="str">
        <f>RIGHT(Tabla32[[#This Row],[Código objetivo objetivo]],1)</f>
        <v>2</v>
      </c>
      <c r="E42" s="10">
        <v>1</v>
      </c>
      <c r="F42" s="10" t="s">
        <v>51</v>
      </c>
      <c r="G42" s="10" t="str">
        <f>CONCATENATE(Tabla32[[#This Row],[Área]],".",Tabla32[[#This Row],[Línea]],".",Tabla32[[#This Row],[Resultado Esperado]],".",Tabla32[[#This Row],[Objetivo]],".",Tabla32[[#This Row],[Producto3]])</f>
        <v>DJUR.6.1.2.1</v>
      </c>
      <c r="H42" s="5" t="s">
        <v>181</v>
      </c>
      <c r="I42" s="5" t="str">
        <f>LEFT(Tabla32[[#This Row],[Línea estratégica]],4)</f>
        <v>LE.6</v>
      </c>
      <c r="J42" s="5" t="str">
        <f>LEFT(Tabla32[[#This Row],[Objetivo2]],6)</f>
        <v>Obj6.2</v>
      </c>
      <c r="K42" s="5" t="s">
        <v>182</v>
      </c>
      <c r="L42" s="5" t="s">
        <v>231</v>
      </c>
      <c r="M42" s="270" t="s">
        <v>237</v>
      </c>
      <c r="N42" s="174" t="str">
        <f>CONCATENATE(Tabla32[[#This Row],[Área]],".",Tabla32[[#This Row],[Línea]],".",Tabla32[[#This Row],[Resultado Esperado]],".",Tabla32[[#This Row],[Objetivo]],".",Tabla32[[#This Row],[Producto3]])</f>
        <v>DJUR.6.1.2.1</v>
      </c>
      <c r="S42" s="50"/>
      <c r="T42" s="50"/>
      <c r="U42" s="50"/>
      <c r="V42" s="50"/>
      <c r="W42" s="60"/>
      <c r="X42" s="60"/>
      <c r="Y42" s="60"/>
      <c r="Z42" s="60"/>
      <c r="AA42" s="60"/>
      <c r="AB42" s="60"/>
      <c r="AC42" s="60"/>
      <c r="AD42" s="60"/>
      <c r="AE42" s="53"/>
      <c r="AF42" s="53"/>
      <c r="AG42" s="53"/>
      <c r="AH42" s="53"/>
      <c r="AI42" s="53"/>
      <c r="AJ42" s="53"/>
      <c r="AK42" s="53"/>
      <c r="AL42" s="53"/>
      <c r="AM42" s="53"/>
      <c r="AN42" s="53"/>
      <c r="AO42" s="53"/>
      <c r="AP42" s="53"/>
      <c r="AQ42" s="53"/>
      <c r="AR42" s="53"/>
      <c r="AS42" s="53"/>
      <c r="AT42" s="53"/>
    </row>
    <row r="43" spans="1:46" s="49" customFormat="1" ht="63.75">
      <c r="A43" s="53"/>
      <c r="B43" s="10" t="str">
        <f>RIGHT(Tabla32[[#This Row],[Línea2]],1)</f>
        <v>6</v>
      </c>
      <c r="C43" s="10">
        <v>1</v>
      </c>
      <c r="D43" s="10" t="str">
        <f>RIGHT(Tabla32[[#This Row],[Código objetivo objetivo]],1)</f>
        <v>2</v>
      </c>
      <c r="E43" s="10">
        <v>1</v>
      </c>
      <c r="F43" s="10" t="s">
        <v>41</v>
      </c>
      <c r="G43" s="10" t="str">
        <f>CONCATENATE(Tabla32[[#This Row],[Área]],".",Tabla32[[#This Row],[Línea]],".",Tabla32[[#This Row],[Resultado Esperado]],".",Tabla32[[#This Row],[Objetivo]],".",Tabla32[[#This Row],[Producto3]])</f>
        <v>DRRHH.6.1.2.1</v>
      </c>
      <c r="H43" s="5" t="s">
        <v>181</v>
      </c>
      <c r="I43" s="5" t="str">
        <f>LEFT(Tabla32[[#This Row],[Línea estratégica]],4)</f>
        <v>LE.6</v>
      </c>
      <c r="J43" s="5" t="str">
        <f>LEFT(Tabla32[[#This Row],[Objetivo2]],6)</f>
        <v>Obj6.2</v>
      </c>
      <c r="K43" s="5" t="s">
        <v>182</v>
      </c>
      <c r="L43" s="5" t="s">
        <v>238</v>
      </c>
      <c r="M43" s="270" t="s">
        <v>239</v>
      </c>
      <c r="N43" s="174" t="str">
        <f>CONCATENATE(Tabla32[[#This Row],[Área]],".",Tabla32[[#This Row],[Línea]],".",Tabla32[[#This Row],[Resultado Esperado]],".",Tabla32[[#This Row],[Objetivo]],".",Tabla32[[#This Row],[Producto3]])</f>
        <v>DRRHH.6.1.2.1</v>
      </c>
      <c r="S43" s="50"/>
      <c r="T43" s="50"/>
      <c r="U43" s="50"/>
      <c r="V43" s="50"/>
      <c r="W43" s="60"/>
      <c r="X43" s="60"/>
      <c r="Y43" s="60"/>
      <c r="Z43" s="60"/>
      <c r="AA43" s="60"/>
      <c r="AB43" s="60"/>
      <c r="AC43" s="60"/>
      <c r="AD43" s="60"/>
      <c r="AE43" s="53"/>
      <c r="AF43" s="53"/>
      <c r="AG43" s="53"/>
      <c r="AH43" s="53"/>
      <c r="AI43" s="53"/>
      <c r="AJ43" s="53"/>
      <c r="AK43" s="53"/>
      <c r="AL43" s="53"/>
      <c r="AM43" s="53"/>
      <c r="AN43" s="53"/>
      <c r="AO43" s="53"/>
      <c r="AP43" s="53"/>
      <c r="AQ43" s="53"/>
      <c r="AR43" s="53"/>
      <c r="AS43" s="53"/>
      <c r="AT43" s="53"/>
    </row>
    <row r="44" spans="1:46" s="49" customFormat="1" ht="63.75">
      <c r="A44" s="53"/>
      <c r="B44" s="10" t="str">
        <f>RIGHT(Tabla32[[#This Row],[Línea2]],1)</f>
        <v>6</v>
      </c>
      <c r="C44" s="10">
        <v>1</v>
      </c>
      <c r="D44" s="10" t="str">
        <f>RIGHT(Tabla32[[#This Row],[Código objetivo objetivo]],1)</f>
        <v>2</v>
      </c>
      <c r="E44" s="10">
        <v>1</v>
      </c>
      <c r="F44" s="10" t="s">
        <v>41</v>
      </c>
      <c r="G44" s="10" t="str">
        <f>CONCATENATE(Tabla32[[#This Row],[Área]],".",Tabla32[[#This Row],[Línea]],".",Tabla32[[#This Row],[Resultado Esperado]],".",Tabla32[[#This Row],[Objetivo]],".",Tabla32[[#This Row],[Producto3]])</f>
        <v>DRRHH.6.1.2.1</v>
      </c>
      <c r="H44" s="5" t="s">
        <v>181</v>
      </c>
      <c r="I44" s="5" t="str">
        <f>LEFT(Tabla32[[#This Row],[Línea estratégica]],4)</f>
        <v>LE.6</v>
      </c>
      <c r="J44" s="5" t="str">
        <f>LEFT(Tabla32[[#This Row],[Objetivo2]],6)</f>
        <v>Obj6.2</v>
      </c>
      <c r="K44" s="5" t="s">
        <v>182</v>
      </c>
      <c r="L44" s="5" t="s">
        <v>238</v>
      </c>
      <c r="M44" s="270" t="s">
        <v>240</v>
      </c>
      <c r="N44" s="174" t="str">
        <f>CONCATENATE(Tabla32[[#This Row],[Área]],".",Tabla32[[#This Row],[Línea]],".",Tabla32[[#This Row],[Resultado Esperado]],".",Tabla32[[#This Row],[Objetivo]],".",Tabla32[[#This Row],[Producto3]])</f>
        <v>DRRHH.6.1.2.1</v>
      </c>
      <c r="S44" s="50"/>
      <c r="T44" s="50"/>
      <c r="U44" s="50"/>
      <c r="V44" s="50"/>
      <c r="W44" s="60"/>
      <c r="X44" s="60"/>
      <c r="Y44" s="60"/>
      <c r="Z44" s="60"/>
      <c r="AA44" s="60"/>
      <c r="AB44" s="60"/>
      <c r="AC44" s="60"/>
      <c r="AD44" s="60"/>
      <c r="AE44" s="53"/>
      <c r="AF44" s="53"/>
      <c r="AG44" s="53"/>
      <c r="AH44" s="53"/>
      <c r="AI44" s="53"/>
      <c r="AJ44" s="53"/>
      <c r="AK44" s="53"/>
      <c r="AL44" s="53"/>
      <c r="AM44" s="53"/>
      <c r="AN44" s="53"/>
      <c r="AO44" s="53"/>
      <c r="AP44" s="53"/>
      <c r="AQ44" s="53"/>
      <c r="AR44" s="53"/>
      <c r="AS44" s="53"/>
      <c r="AT44" s="53"/>
    </row>
    <row r="45" spans="1:46" s="49" customFormat="1" ht="63.75">
      <c r="A45" s="53"/>
      <c r="B45" s="10" t="str">
        <f>RIGHT(Tabla32[[#This Row],[Línea2]],1)</f>
        <v>6</v>
      </c>
      <c r="C45" s="10">
        <v>1</v>
      </c>
      <c r="D45" s="10" t="str">
        <f>RIGHT(Tabla32[[#This Row],[Código objetivo objetivo]],1)</f>
        <v>2</v>
      </c>
      <c r="E45" s="10">
        <v>1</v>
      </c>
      <c r="F45" s="10" t="s">
        <v>41</v>
      </c>
      <c r="G45" s="10" t="str">
        <f>CONCATENATE(Tabla32[[#This Row],[Área]],".",Tabla32[[#This Row],[Línea]],".",Tabla32[[#This Row],[Resultado Esperado]],".",Tabla32[[#This Row],[Objetivo]],".",Tabla32[[#This Row],[Producto3]])</f>
        <v>DRRHH.6.1.2.1</v>
      </c>
      <c r="H45" s="5" t="s">
        <v>181</v>
      </c>
      <c r="I45" s="5" t="str">
        <f>LEFT(Tabla32[[#This Row],[Línea estratégica]],4)</f>
        <v>LE.6</v>
      </c>
      <c r="J45" s="5" t="str">
        <f>LEFT(Tabla32[[#This Row],[Objetivo2]],6)</f>
        <v>Obj6.2</v>
      </c>
      <c r="K45" s="5" t="s">
        <v>182</v>
      </c>
      <c r="L45" s="5" t="s">
        <v>238</v>
      </c>
      <c r="M45" s="270" t="s">
        <v>241</v>
      </c>
      <c r="N45" s="174" t="str">
        <f>CONCATENATE(Tabla32[[#This Row],[Área]],".",Tabla32[[#This Row],[Línea]],".",Tabla32[[#This Row],[Resultado Esperado]],".",Tabla32[[#This Row],[Objetivo]],".",Tabla32[[#This Row],[Producto3]])</f>
        <v>DRRHH.6.1.2.1</v>
      </c>
      <c r="S45" s="50"/>
      <c r="T45" s="50"/>
      <c r="U45" s="50"/>
      <c r="V45" s="50"/>
      <c r="W45" s="60"/>
      <c r="X45" s="60"/>
      <c r="Y45" s="60"/>
      <c r="Z45" s="60"/>
      <c r="AA45" s="60"/>
      <c r="AB45" s="60"/>
      <c r="AC45" s="60"/>
      <c r="AD45" s="60"/>
      <c r="AE45" s="53"/>
      <c r="AF45" s="53"/>
      <c r="AG45" s="53"/>
      <c r="AH45" s="53"/>
      <c r="AI45" s="53"/>
      <c r="AJ45" s="53"/>
      <c r="AK45" s="53"/>
      <c r="AL45" s="53"/>
      <c r="AM45" s="53"/>
      <c r="AN45" s="53"/>
      <c r="AO45" s="53"/>
      <c r="AP45" s="53"/>
      <c r="AQ45" s="53"/>
      <c r="AR45" s="53"/>
      <c r="AS45" s="53"/>
      <c r="AT45" s="53"/>
    </row>
    <row r="46" spans="1:46" s="49" customFormat="1" ht="63.75">
      <c r="A46" s="53"/>
      <c r="B46" s="10" t="str">
        <f>RIGHT(Tabla32[[#This Row],[Línea2]],1)</f>
        <v>6</v>
      </c>
      <c r="C46" s="10">
        <v>1</v>
      </c>
      <c r="D46" s="10" t="str">
        <f>RIGHT(Tabla32[[#This Row],[Código objetivo objetivo]],1)</f>
        <v>2</v>
      </c>
      <c r="E46" s="10">
        <v>1</v>
      </c>
      <c r="F46" s="10" t="s">
        <v>41</v>
      </c>
      <c r="G46" s="10" t="str">
        <f>CONCATENATE(Tabla32[[#This Row],[Área]],".",Tabla32[[#This Row],[Línea]],".",Tabla32[[#This Row],[Resultado Esperado]],".",Tabla32[[#This Row],[Objetivo]],".",Tabla32[[#This Row],[Producto3]])</f>
        <v>DRRHH.6.1.2.1</v>
      </c>
      <c r="H46" s="5" t="s">
        <v>181</v>
      </c>
      <c r="I46" s="5" t="str">
        <f>LEFT(Tabla32[[#This Row],[Línea estratégica]],4)</f>
        <v>LE.6</v>
      </c>
      <c r="J46" s="5" t="str">
        <f>LEFT(Tabla32[[#This Row],[Objetivo2]],6)</f>
        <v>Obj6.2</v>
      </c>
      <c r="K46" s="5" t="s">
        <v>182</v>
      </c>
      <c r="L46" s="5" t="s">
        <v>238</v>
      </c>
      <c r="M46" s="270" t="s">
        <v>242</v>
      </c>
      <c r="N46" s="174" t="str">
        <f>CONCATENATE(Tabla32[[#This Row],[Área]],".",Tabla32[[#This Row],[Línea]],".",Tabla32[[#This Row],[Resultado Esperado]],".",Tabla32[[#This Row],[Objetivo]],".",Tabla32[[#This Row],[Producto3]])</f>
        <v>DRRHH.6.1.2.1</v>
      </c>
      <c r="S46" s="50"/>
      <c r="T46" s="50"/>
      <c r="U46" s="50"/>
      <c r="V46" s="50"/>
      <c r="W46" s="60"/>
      <c r="X46" s="60"/>
      <c r="Y46" s="60"/>
      <c r="Z46" s="60"/>
      <c r="AA46" s="60"/>
      <c r="AB46" s="60"/>
      <c r="AC46" s="60"/>
      <c r="AD46" s="60"/>
      <c r="AE46" s="53"/>
      <c r="AF46" s="53"/>
      <c r="AG46" s="53"/>
      <c r="AH46" s="53"/>
      <c r="AI46" s="53"/>
      <c r="AJ46" s="53"/>
      <c r="AK46" s="53"/>
      <c r="AL46" s="53"/>
      <c r="AM46" s="53"/>
      <c r="AN46" s="53"/>
      <c r="AO46" s="53"/>
      <c r="AP46" s="53"/>
      <c r="AQ46" s="53"/>
      <c r="AR46" s="53"/>
      <c r="AS46" s="53"/>
      <c r="AT46" s="53"/>
    </row>
    <row r="47" spans="1:46" s="49" customFormat="1" ht="63.75">
      <c r="A47" s="53"/>
      <c r="B47" s="10" t="str">
        <f>RIGHT(Tabla32[[#This Row],[Línea2]],1)</f>
        <v>6</v>
      </c>
      <c r="C47" s="10">
        <v>1</v>
      </c>
      <c r="D47" s="10" t="str">
        <f>RIGHT(Tabla32[[#This Row],[Código objetivo objetivo]],1)</f>
        <v>2</v>
      </c>
      <c r="E47" s="10">
        <v>1</v>
      </c>
      <c r="F47" s="10" t="s">
        <v>41</v>
      </c>
      <c r="G47" s="10" t="str">
        <f>CONCATENATE(Tabla32[[#This Row],[Área]],".",Tabla32[[#This Row],[Línea]],".",Tabla32[[#This Row],[Resultado Esperado]],".",Tabla32[[#This Row],[Objetivo]],".",Tabla32[[#This Row],[Producto3]])</f>
        <v>DRRHH.6.1.2.1</v>
      </c>
      <c r="H47" s="5" t="s">
        <v>181</v>
      </c>
      <c r="I47" s="5" t="str">
        <f>LEFT(Tabla32[[#This Row],[Línea estratégica]],4)</f>
        <v>LE.6</v>
      </c>
      <c r="J47" s="5" t="str">
        <f>LEFT(Tabla32[[#This Row],[Objetivo2]],6)</f>
        <v>Obj6.2</v>
      </c>
      <c r="K47" s="5" t="s">
        <v>182</v>
      </c>
      <c r="L47" s="5" t="s">
        <v>238</v>
      </c>
      <c r="M47" s="270" t="s">
        <v>243</v>
      </c>
      <c r="N47" s="174" t="str">
        <f>CONCATENATE(Tabla32[[#This Row],[Área]],".",Tabla32[[#This Row],[Línea]],".",Tabla32[[#This Row],[Resultado Esperado]],".",Tabla32[[#This Row],[Objetivo]],".",Tabla32[[#This Row],[Producto3]])</f>
        <v>DRRHH.6.1.2.1</v>
      </c>
      <c r="S47" s="50"/>
      <c r="T47" s="50"/>
      <c r="U47" s="50"/>
      <c r="V47" s="50"/>
      <c r="W47" s="60"/>
      <c r="X47" s="60"/>
      <c r="Y47" s="60"/>
      <c r="Z47" s="60"/>
      <c r="AA47" s="60"/>
      <c r="AB47" s="60"/>
      <c r="AC47" s="60"/>
      <c r="AD47" s="60"/>
      <c r="AE47" s="53"/>
      <c r="AF47" s="53"/>
      <c r="AG47" s="53"/>
      <c r="AH47" s="53"/>
      <c r="AI47" s="53"/>
      <c r="AJ47" s="53"/>
      <c r="AK47" s="53"/>
      <c r="AL47" s="53"/>
      <c r="AM47" s="53"/>
      <c r="AN47" s="53"/>
      <c r="AO47" s="53"/>
      <c r="AP47" s="53"/>
      <c r="AQ47" s="53"/>
      <c r="AR47" s="53"/>
      <c r="AS47" s="53"/>
      <c r="AT47" s="53"/>
    </row>
    <row r="48" spans="1:46" s="49" customFormat="1" ht="63.75">
      <c r="A48" s="53"/>
      <c r="B48" s="10" t="str">
        <f>RIGHT(Tabla32[[#This Row],[Línea2]],1)</f>
        <v>6</v>
      </c>
      <c r="C48" s="10">
        <v>1</v>
      </c>
      <c r="D48" s="10" t="str">
        <f>RIGHT(Tabla32[[#This Row],[Código objetivo objetivo]],1)</f>
        <v>2</v>
      </c>
      <c r="E48" s="10">
        <v>1</v>
      </c>
      <c r="F48" s="10" t="s">
        <v>41</v>
      </c>
      <c r="G48" s="10" t="str">
        <f>CONCATENATE(Tabla32[[#This Row],[Área]],".",Tabla32[[#This Row],[Línea]],".",Tabla32[[#This Row],[Resultado Esperado]],".",Tabla32[[#This Row],[Objetivo]],".",Tabla32[[#This Row],[Producto3]])</f>
        <v>DRRHH.6.1.2.1</v>
      </c>
      <c r="H48" s="5" t="s">
        <v>181</v>
      </c>
      <c r="I48" s="5" t="str">
        <f>LEFT(Tabla32[[#This Row],[Línea estratégica]],4)</f>
        <v>LE.6</v>
      </c>
      <c r="J48" s="5" t="str">
        <f>LEFT(Tabla32[[#This Row],[Objetivo2]],6)</f>
        <v>Obj6.2</v>
      </c>
      <c r="K48" s="5" t="s">
        <v>182</v>
      </c>
      <c r="L48" s="5" t="s">
        <v>238</v>
      </c>
      <c r="M48" s="270" t="s">
        <v>244</v>
      </c>
      <c r="N48" s="174" t="str">
        <f>CONCATENATE(Tabla32[[#This Row],[Área]],".",Tabla32[[#This Row],[Línea]],".",Tabla32[[#This Row],[Resultado Esperado]],".",Tabla32[[#This Row],[Objetivo]],".",Tabla32[[#This Row],[Producto3]])</f>
        <v>DRRHH.6.1.2.1</v>
      </c>
      <c r="S48" s="50"/>
      <c r="T48" s="50"/>
      <c r="U48" s="50"/>
      <c r="V48" s="50"/>
      <c r="W48" s="60"/>
      <c r="X48" s="60"/>
      <c r="Y48" s="60"/>
      <c r="Z48" s="60"/>
      <c r="AA48" s="60"/>
      <c r="AB48" s="60"/>
      <c r="AC48" s="60"/>
      <c r="AD48" s="60"/>
      <c r="AE48" s="53"/>
      <c r="AF48" s="53"/>
      <c r="AG48" s="53"/>
      <c r="AH48" s="53"/>
      <c r="AI48" s="53"/>
      <c r="AJ48" s="53"/>
      <c r="AK48" s="53"/>
      <c r="AL48" s="53"/>
      <c r="AM48" s="53"/>
      <c r="AN48" s="53"/>
      <c r="AO48" s="53"/>
      <c r="AP48" s="53"/>
      <c r="AQ48" s="53"/>
      <c r="AR48" s="53"/>
      <c r="AS48" s="53"/>
      <c r="AT48" s="53"/>
    </row>
    <row r="49" spans="1:46" s="49" customFormat="1" ht="63.75">
      <c r="A49" s="53"/>
      <c r="B49" s="10" t="str">
        <f>RIGHT(Tabla32[[#This Row],[Línea2]],1)</f>
        <v>6</v>
      </c>
      <c r="C49" s="10">
        <v>1</v>
      </c>
      <c r="D49" s="10" t="str">
        <f>RIGHT(Tabla32[[#This Row],[Código objetivo objetivo]],1)</f>
        <v>2</v>
      </c>
      <c r="E49" s="10">
        <v>1</v>
      </c>
      <c r="F49" s="10" t="s">
        <v>41</v>
      </c>
      <c r="G49" s="10" t="str">
        <f>CONCATENATE(Tabla32[[#This Row],[Área]],".",Tabla32[[#This Row],[Línea]],".",Tabla32[[#This Row],[Resultado Esperado]],".",Tabla32[[#This Row],[Objetivo]],".",Tabla32[[#This Row],[Producto3]])</f>
        <v>DRRHH.6.1.2.1</v>
      </c>
      <c r="H49" s="5" t="s">
        <v>181</v>
      </c>
      <c r="I49" s="5" t="str">
        <f>LEFT(Tabla32[[#This Row],[Línea estratégica]],4)</f>
        <v>LE.6</v>
      </c>
      <c r="J49" s="5" t="str">
        <f>LEFT(Tabla32[[#This Row],[Objetivo2]],6)</f>
        <v>Obj6.2</v>
      </c>
      <c r="K49" s="5" t="s">
        <v>182</v>
      </c>
      <c r="L49" s="5" t="s">
        <v>238</v>
      </c>
      <c r="M49" s="270" t="s">
        <v>245</v>
      </c>
      <c r="N49" s="174" t="str">
        <f>CONCATENATE(Tabla32[[#This Row],[Área]],".",Tabla32[[#This Row],[Línea]],".",Tabla32[[#This Row],[Resultado Esperado]],".",Tabla32[[#This Row],[Objetivo]],".",Tabla32[[#This Row],[Producto3]])</f>
        <v>DRRHH.6.1.2.1</v>
      </c>
      <c r="S49" s="50"/>
      <c r="T49" s="50"/>
      <c r="U49" s="50"/>
      <c r="V49" s="50"/>
      <c r="W49" s="60"/>
      <c r="X49" s="60"/>
      <c r="Y49" s="60"/>
      <c r="Z49" s="60"/>
      <c r="AA49" s="60"/>
      <c r="AB49" s="60"/>
      <c r="AC49" s="60"/>
      <c r="AD49" s="60"/>
      <c r="AE49" s="53"/>
      <c r="AF49" s="53"/>
      <c r="AG49" s="53"/>
      <c r="AH49" s="53"/>
      <c r="AI49" s="53"/>
      <c r="AJ49" s="53"/>
      <c r="AK49" s="53"/>
      <c r="AL49" s="53"/>
      <c r="AM49" s="53"/>
      <c r="AN49" s="53"/>
      <c r="AO49" s="53"/>
      <c r="AP49" s="53"/>
      <c r="AQ49" s="53"/>
      <c r="AR49" s="53"/>
      <c r="AS49" s="53"/>
      <c r="AT49" s="53"/>
    </row>
    <row r="50" spans="1:46" s="49" customFormat="1" ht="63.75">
      <c r="A50" s="53"/>
      <c r="B50" s="10" t="str">
        <f>RIGHT(Tabla32[[#This Row],[Línea2]],1)</f>
        <v>6</v>
      </c>
      <c r="C50" s="10">
        <v>1</v>
      </c>
      <c r="D50" s="10" t="str">
        <f>RIGHT(Tabla32[[#This Row],[Código objetivo objetivo]],1)</f>
        <v>2</v>
      </c>
      <c r="E50" s="10">
        <v>1</v>
      </c>
      <c r="F50" s="10" t="s">
        <v>41</v>
      </c>
      <c r="G50" s="10" t="str">
        <f>CONCATENATE(Tabla32[[#This Row],[Área]],".",Tabla32[[#This Row],[Línea]],".",Tabla32[[#This Row],[Resultado Esperado]],".",Tabla32[[#This Row],[Objetivo]],".",Tabla32[[#This Row],[Producto3]])</f>
        <v>DRRHH.6.1.2.1</v>
      </c>
      <c r="H50" s="5" t="s">
        <v>181</v>
      </c>
      <c r="I50" s="5" t="str">
        <f>LEFT(Tabla32[[#This Row],[Línea estratégica]],4)</f>
        <v>LE.6</v>
      </c>
      <c r="J50" s="5" t="str">
        <f>LEFT(Tabla32[[#This Row],[Objetivo2]],6)</f>
        <v>Obj6.2</v>
      </c>
      <c r="K50" s="5" t="s">
        <v>182</v>
      </c>
      <c r="L50" s="5" t="s">
        <v>238</v>
      </c>
      <c r="M50" s="270" t="s">
        <v>246</v>
      </c>
      <c r="N50" s="174" t="str">
        <f>CONCATENATE(Tabla32[[#This Row],[Área]],".",Tabla32[[#This Row],[Línea]],".",Tabla32[[#This Row],[Resultado Esperado]],".",Tabla32[[#This Row],[Objetivo]],".",Tabla32[[#This Row],[Producto3]])</f>
        <v>DRRHH.6.1.2.1</v>
      </c>
      <c r="S50" s="50"/>
      <c r="T50" s="50"/>
      <c r="U50" s="50"/>
      <c r="V50" s="50"/>
      <c r="W50" s="60"/>
      <c r="X50" s="60"/>
      <c r="Y50" s="60"/>
      <c r="Z50" s="60"/>
      <c r="AA50" s="60"/>
      <c r="AB50" s="60"/>
      <c r="AC50" s="60"/>
      <c r="AD50" s="60"/>
      <c r="AE50" s="53"/>
      <c r="AF50" s="53"/>
      <c r="AG50" s="53"/>
      <c r="AH50" s="53"/>
      <c r="AI50" s="53"/>
      <c r="AJ50" s="53"/>
      <c r="AK50" s="53"/>
      <c r="AL50" s="53"/>
      <c r="AM50" s="53"/>
      <c r="AN50" s="53"/>
      <c r="AO50" s="53"/>
      <c r="AP50" s="53"/>
      <c r="AQ50" s="53"/>
      <c r="AR50" s="53"/>
      <c r="AS50" s="53"/>
      <c r="AT50" s="53"/>
    </row>
    <row r="51" spans="1:46" s="49" customFormat="1" ht="63.75">
      <c r="A51" s="53"/>
      <c r="B51" s="10" t="str">
        <f>RIGHT(Tabla32[[#This Row],[Línea2]],1)</f>
        <v>6</v>
      </c>
      <c r="C51" s="10">
        <v>1</v>
      </c>
      <c r="D51" s="10" t="str">
        <f>RIGHT(Tabla32[[#This Row],[Código objetivo objetivo]],1)</f>
        <v>2</v>
      </c>
      <c r="E51" s="10">
        <v>1</v>
      </c>
      <c r="F51" s="10" t="s">
        <v>41</v>
      </c>
      <c r="G51" s="10" t="str">
        <f>CONCATENATE(Tabla32[[#This Row],[Área]],".",Tabla32[[#This Row],[Línea]],".",Tabla32[[#This Row],[Resultado Esperado]],".",Tabla32[[#This Row],[Objetivo]],".",Tabla32[[#This Row],[Producto3]])</f>
        <v>DRRHH.6.1.2.1</v>
      </c>
      <c r="H51" s="5" t="s">
        <v>181</v>
      </c>
      <c r="I51" s="5" t="str">
        <f>LEFT(Tabla32[[#This Row],[Línea estratégica]],4)</f>
        <v>LE.6</v>
      </c>
      <c r="J51" s="5" t="str">
        <f>LEFT(Tabla32[[#This Row],[Objetivo2]],6)</f>
        <v>Obj6.2</v>
      </c>
      <c r="K51" s="5" t="s">
        <v>182</v>
      </c>
      <c r="L51" s="5" t="s">
        <v>238</v>
      </c>
      <c r="M51" s="270" t="s">
        <v>247</v>
      </c>
      <c r="N51" s="174" t="str">
        <f>CONCATENATE(Tabla32[[#This Row],[Área]],".",Tabla32[[#This Row],[Línea]],".",Tabla32[[#This Row],[Resultado Esperado]],".",Tabla32[[#This Row],[Objetivo]],".",Tabla32[[#This Row],[Producto3]])</f>
        <v>DRRHH.6.1.2.1</v>
      </c>
      <c r="S51" s="50"/>
      <c r="T51" s="50"/>
      <c r="U51" s="50"/>
      <c r="V51" s="50"/>
      <c r="W51" s="60"/>
      <c r="X51" s="60"/>
      <c r="Y51" s="60"/>
      <c r="Z51" s="60"/>
      <c r="AA51" s="60"/>
      <c r="AB51" s="60"/>
      <c r="AC51" s="60"/>
      <c r="AD51" s="60"/>
      <c r="AE51" s="53"/>
      <c r="AF51" s="53"/>
      <c r="AG51" s="53"/>
      <c r="AH51" s="53"/>
      <c r="AI51" s="53"/>
      <c r="AJ51" s="53"/>
      <c r="AK51" s="53"/>
      <c r="AL51" s="53"/>
      <c r="AM51" s="53"/>
      <c r="AN51" s="53"/>
      <c r="AO51" s="53"/>
      <c r="AP51" s="53"/>
      <c r="AQ51" s="53"/>
      <c r="AR51" s="53"/>
      <c r="AS51" s="53"/>
      <c r="AT51" s="53"/>
    </row>
    <row r="52" spans="1:46" s="49" customFormat="1" ht="51">
      <c r="A52" s="53"/>
      <c r="B52" s="10" t="str">
        <f>RIGHT(Tabla32[[#This Row],[Línea2]],1)</f>
        <v>1</v>
      </c>
      <c r="C52" s="10">
        <v>1</v>
      </c>
      <c r="D52" s="10" t="str">
        <f>RIGHT(Tabla32[[#This Row],[Código objetivo objetivo]],1)</f>
        <v>1</v>
      </c>
      <c r="E52" s="10">
        <v>1</v>
      </c>
      <c r="F52" s="10" t="s">
        <v>65</v>
      </c>
      <c r="G52" s="10" t="str">
        <f>CONCATENATE(Tabla32[[#This Row],[Área]],".",Tabla32[[#This Row],[Línea]],".",Tabla32[[#This Row],[Resultado Esperado]],".",Tabla32[[#This Row],[Objetivo]],".",Tabla32[[#This Row],[Producto3]])</f>
        <v>DPSVDS.1.1.1.1</v>
      </c>
      <c r="H52" s="5" t="s">
        <v>248</v>
      </c>
      <c r="I52" s="5" t="str">
        <f>LEFT(Tabla32[[#This Row],[Línea estratégica]],4)</f>
        <v>LE.1</v>
      </c>
      <c r="J52" s="5" t="str">
        <f>LEFT(Tabla32[[#This Row],[Objetivo2]],6)</f>
        <v>Obj1.1</v>
      </c>
      <c r="K52" s="5" t="s">
        <v>249</v>
      </c>
      <c r="L52" s="5" t="s">
        <v>250</v>
      </c>
      <c r="M52" s="270" t="s">
        <v>251</v>
      </c>
      <c r="N52" s="174" t="str">
        <f>CONCATENATE(Tabla32[[#This Row],[Área]],".",Tabla32[[#This Row],[Línea]],".",Tabla32[[#This Row],[Resultado Esperado]],".",Tabla32[[#This Row],[Objetivo]],".",Tabla32[[#This Row],[Producto3]])</f>
        <v>DPSVDS.1.1.1.1</v>
      </c>
      <c r="S52" s="50"/>
      <c r="T52" s="50"/>
      <c r="U52" s="50"/>
      <c r="V52" s="50"/>
      <c r="W52" s="60"/>
      <c r="X52" s="60"/>
      <c r="Y52" s="60"/>
      <c r="Z52" s="60"/>
      <c r="AA52" s="60"/>
      <c r="AB52" s="60"/>
      <c r="AC52" s="60"/>
      <c r="AD52" s="60"/>
      <c r="AE52" s="53"/>
      <c r="AF52" s="53"/>
      <c r="AG52" s="53"/>
      <c r="AH52" s="53"/>
      <c r="AI52" s="53"/>
      <c r="AJ52" s="53"/>
      <c r="AK52" s="53"/>
      <c r="AL52" s="53"/>
      <c r="AM52" s="53"/>
      <c r="AN52" s="53"/>
      <c r="AO52" s="53"/>
      <c r="AP52" s="53"/>
      <c r="AQ52" s="53"/>
      <c r="AR52" s="53"/>
      <c r="AS52" s="53"/>
      <c r="AT52" s="53"/>
    </row>
    <row r="53" spans="1:46" s="49" customFormat="1" ht="51">
      <c r="A53" s="53"/>
      <c r="B53" s="10" t="str">
        <f>RIGHT(Tabla32[[#This Row],[Línea2]],1)</f>
        <v>1</v>
      </c>
      <c r="C53" s="10">
        <v>1</v>
      </c>
      <c r="D53" s="10" t="str">
        <f>RIGHT(Tabla32[[#This Row],[Código objetivo objetivo]],1)</f>
        <v>1</v>
      </c>
      <c r="E53" s="10">
        <v>1</v>
      </c>
      <c r="F53" s="10" t="s">
        <v>65</v>
      </c>
      <c r="G53" s="10" t="str">
        <f>CONCATENATE(Tabla32[[#This Row],[Área]],".",Tabla32[[#This Row],[Línea]],".",Tabla32[[#This Row],[Resultado Esperado]],".",Tabla32[[#This Row],[Objetivo]],".",Tabla32[[#This Row],[Producto3]])</f>
        <v>DPSVDS.1.1.1.1</v>
      </c>
      <c r="H53" s="5" t="s">
        <v>248</v>
      </c>
      <c r="I53" s="5" t="str">
        <f>LEFT(Tabla32[[#This Row],[Línea estratégica]],4)</f>
        <v>LE.1</v>
      </c>
      <c r="J53" s="5" t="str">
        <f>LEFT(Tabla32[[#This Row],[Objetivo2]],6)</f>
        <v>Obj1.1</v>
      </c>
      <c r="K53" s="5" t="s">
        <v>249</v>
      </c>
      <c r="L53" s="5" t="s">
        <v>250</v>
      </c>
      <c r="M53" s="270" t="s">
        <v>252</v>
      </c>
      <c r="N53" s="174" t="str">
        <f>CONCATENATE(Tabla32[[#This Row],[Área]],".",Tabla32[[#This Row],[Línea]],".",Tabla32[[#This Row],[Resultado Esperado]],".",Tabla32[[#This Row],[Objetivo]],".",Tabla32[[#This Row],[Producto3]])</f>
        <v>DPSVDS.1.1.1.1</v>
      </c>
      <c r="S53" s="50"/>
      <c r="T53" s="50"/>
      <c r="U53" s="50"/>
      <c r="V53" s="50"/>
      <c r="W53" s="60"/>
      <c r="X53" s="60"/>
      <c r="Y53" s="60"/>
      <c r="Z53" s="60"/>
      <c r="AA53" s="60"/>
      <c r="AB53" s="60"/>
      <c r="AC53" s="60"/>
      <c r="AD53" s="60"/>
      <c r="AE53" s="53"/>
      <c r="AF53" s="53"/>
      <c r="AG53" s="53"/>
      <c r="AH53" s="53"/>
      <c r="AI53" s="53"/>
      <c r="AJ53" s="53"/>
      <c r="AK53" s="53"/>
      <c r="AL53" s="53"/>
      <c r="AM53" s="53"/>
      <c r="AN53" s="53"/>
      <c r="AO53" s="53"/>
      <c r="AP53" s="53"/>
      <c r="AQ53" s="53"/>
      <c r="AR53" s="53"/>
      <c r="AS53" s="53"/>
      <c r="AT53" s="53"/>
    </row>
    <row r="54" spans="1:46" s="49" customFormat="1" ht="51">
      <c r="A54" s="53"/>
      <c r="B54" s="10" t="str">
        <f>RIGHT(Tabla32[[#This Row],[Línea2]],1)</f>
        <v>1</v>
      </c>
      <c r="C54" s="10">
        <v>1</v>
      </c>
      <c r="D54" s="10" t="str">
        <f>RIGHT(Tabla32[[#This Row],[Código objetivo objetivo]],1)</f>
        <v>1</v>
      </c>
      <c r="E54" s="10">
        <v>1</v>
      </c>
      <c r="F54" s="10" t="s">
        <v>65</v>
      </c>
      <c r="G54" s="10" t="str">
        <f>CONCATENATE(Tabla32[[#This Row],[Área]],".",Tabla32[[#This Row],[Línea]],".",Tabla32[[#This Row],[Resultado Esperado]],".",Tabla32[[#This Row],[Objetivo]],".",Tabla32[[#This Row],[Producto3]])</f>
        <v>DPSVDS.1.1.1.1</v>
      </c>
      <c r="H54" s="5" t="s">
        <v>248</v>
      </c>
      <c r="I54" s="5" t="str">
        <f>LEFT(Tabla32[[#This Row],[Línea estratégica]],4)</f>
        <v>LE.1</v>
      </c>
      <c r="J54" s="5" t="str">
        <f>LEFT(Tabla32[[#This Row],[Objetivo2]],6)</f>
        <v>Obj1.1</v>
      </c>
      <c r="K54" s="5" t="s">
        <v>249</v>
      </c>
      <c r="L54" s="5" t="s">
        <v>250</v>
      </c>
      <c r="M54" s="270" t="s">
        <v>253</v>
      </c>
      <c r="N54" s="174" t="str">
        <f>CONCATENATE(Tabla32[[#This Row],[Área]],".",Tabla32[[#This Row],[Línea]],".",Tabla32[[#This Row],[Resultado Esperado]],".",Tabla32[[#This Row],[Objetivo]],".",Tabla32[[#This Row],[Producto3]])</f>
        <v>DPSVDS.1.1.1.1</v>
      </c>
      <c r="S54" s="50"/>
      <c r="T54" s="50"/>
      <c r="U54" s="50"/>
      <c r="V54" s="50"/>
      <c r="W54" s="60"/>
      <c r="X54" s="60"/>
      <c r="Y54" s="60"/>
      <c r="Z54" s="60"/>
      <c r="AA54" s="60"/>
      <c r="AB54" s="60"/>
      <c r="AC54" s="60"/>
      <c r="AD54" s="60"/>
      <c r="AE54" s="53"/>
      <c r="AF54" s="53"/>
      <c r="AG54" s="53"/>
      <c r="AH54" s="53"/>
      <c r="AI54" s="53"/>
      <c r="AJ54" s="53"/>
      <c r="AK54" s="53"/>
      <c r="AL54" s="53"/>
      <c r="AM54" s="53"/>
      <c r="AN54" s="53"/>
      <c r="AO54" s="53"/>
      <c r="AP54" s="53"/>
      <c r="AQ54" s="53"/>
      <c r="AR54" s="53"/>
      <c r="AS54" s="53"/>
      <c r="AT54" s="53"/>
    </row>
    <row r="55" spans="1:46" s="49" customFormat="1" ht="51">
      <c r="A55" s="53"/>
      <c r="B55" s="10" t="str">
        <f>RIGHT(Tabla32[[#This Row],[Línea2]],1)</f>
        <v>1</v>
      </c>
      <c r="C55" s="10">
        <v>1</v>
      </c>
      <c r="D55" s="10" t="str">
        <f>RIGHT(Tabla32[[#This Row],[Código objetivo objetivo]],1)</f>
        <v>1</v>
      </c>
      <c r="E55" s="10">
        <v>1</v>
      </c>
      <c r="F55" s="10" t="s">
        <v>65</v>
      </c>
      <c r="G55" s="10" t="str">
        <f>CONCATENATE(Tabla32[[#This Row],[Área]],".",Tabla32[[#This Row],[Línea]],".",Tabla32[[#This Row],[Resultado Esperado]],".",Tabla32[[#This Row],[Objetivo]],".",Tabla32[[#This Row],[Producto3]])</f>
        <v>DPSVDS.1.1.1.1</v>
      </c>
      <c r="H55" s="5" t="s">
        <v>248</v>
      </c>
      <c r="I55" s="5" t="str">
        <f>LEFT(Tabla32[[#This Row],[Línea estratégica]],4)</f>
        <v>LE.1</v>
      </c>
      <c r="J55" s="5" t="str">
        <f>LEFT(Tabla32[[#This Row],[Objetivo2]],6)</f>
        <v>Obj1.1</v>
      </c>
      <c r="K55" s="5" t="s">
        <v>249</v>
      </c>
      <c r="L55" s="5" t="s">
        <v>250</v>
      </c>
      <c r="M55" s="271" t="s">
        <v>254</v>
      </c>
      <c r="N55" s="174" t="str">
        <f>CONCATENATE(Tabla32[[#This Row],[Área]],".",Tabla32[[#This Row],[Línea]],".",Tabla32[[#This Row],[Resultado Esperado]],".",Tabla32[[#This Row],[Objetivo]],".",Tabla32[[#This Row],[Producto3]])</f>
        <v>DPSVDS.1.1.1.1</v>
      </c>
      <c r="S55" s="50"/>
      <c r="T55" s="50"/>
      <c r="U55" s="50"/>
      <c r="V55" s="50"/>
      <c r="W55" s="60"/>
      <c r="X55" s="60"/>
      <c r="Y55" s="60"/>
      <c r="Z55" s="60"/>
      <c r="AA55" s="60"/>
      <c r="AB55" s="60"/>
      <c r="AC55" s="60"/>
      <c r="AD55" s="60"/>
      <c r="AE55" s="53"/>
      <c r="AF55" s="53"/>
      <c r="AG55" s="53"/>
      <c r="AH55" s="53"/>
      <c r="AI55" s="53"/>
      <c r="AJ55" s="53"/>
      <c r="AK55" s="53"/>
      <c r="AL55" s="53"/>
      <c r="AM55" s="53"/>
      <c r="AN55" s="53"/>
      <c r="AO55" s="53"/>
      <c r="AP55" s="53"/>
      <c r="AQ55" s="53"/>
      <c r="AR55" s="53"/>
      <c r="AS55" s="53"/>
      <c r="AT55" s="53"/>
    </row>
    <row r="56" spans="1:46" s="49" customFormat="1" ht="51">
      <c r="A56" s="53"/>
      <c r="B56" s="10" t="str">
        <f>RIGHT(Tabla32[[#This Row],[Línea2]],1)</f>
        <v>1</v>
      </c>
      <c r="C56" s="10">
        <v>1</v>
      </c>
      <c r="D56" s="10" t="str">
        <f>RIGHT(Tabla32[[#This Row],[Código objetivo objetivo]],1)</f>
        <v>1</v>
      </c>
      <c r="E56" s="10">
        <v>1</v>
      </c>
      <c r="F56" s="10" t="s">
        <v>65</v>
      </c>
      <c r="G56" s="10" t="str">
        <f>CONCATENATE(Tabla32[[#This Row],[Área]],".",Tabla32[[#This Row],[Línea]],".",Tabla32[[#This Row],[Resultado Esperado]],".",Tabla32[[#This Row],[Objetivo]],".",Tabla32[[#This Row],[Producto3]])</f>
        <v>DPSVDS.1.1.1.1</v>
      </c>
      <c r="H56" s="5" t="s">
        <v>248</v>
      </c>
      <c r="I56" s="5" t="str">
        <f>LEFT(Tabla32[[#This Row],[Línea estratégica]],4)</f>
        <v>LE.1</v>
      </c>
      <c r="J56" s="5" t="str">
        <f>LEFT(Tabla32[[#This Row],[Objetivo2]],6)</f>
        <v>Obj1.1</v>
      </c>
      <c r="K56" s="5" t="s">
        <v>249</v>
      </c>
      <c r="L56" s="5" t="s">
        <v>250</v>
      </c>
      <c r="M56" s="270" t="s">
        <v>251</v>
      </c>
      <c r="N56" s="174" t="str">
        <f>CONCATENATE(Tabla32[[#This Row],[Área]],".",Tabla32[[#This Row],[Línea]],".",Tabla32[[#This Row],[Resultado Esperado]],".",Tabla32[[#This Row],[Objetivo]],".",Tabla32[[#This Row],[Producto3]])</f>
        <v>DPSVDS.1.1.1.1</v>
      </c>
      <c r="S56" s="50"/>
      <c r="T56" s="50"/>
      <c r="U56" s="50"/>
      <c r="V56" s="50"/>
      <c r="W56" s="60"/>
      <c r="X56" s="60"/>
      <c r="Y56" s="60"/>
      <c r="Z56" s="60"/>
      <c r="AA56" s="60"/>
      <c r="AB56" s="60"/>
      <c r="AC56" s="60"/>
      <c r="AD56" s="60"/>
      <c r="AE56" s="53"/>
      <c r="AF56" s="53"/>
      <c r="AG56" s="53"/>
      <c r="AH56" s="53"/>
      <c r="AI56" s="53"/>
      <c r="AJ56" s="53"/>
      <c r="AK56" s="53"/>
      <c r="AL56" s="53"/>
      <c r="AM56" s="53"/>
      <c r="AN56" s="53"/>
      <c r="AO56" s="53"/>
      <c r="AP56" s="53"/>
      <c r="AQ56" s="53"/>
      <c r="AR56" s="53"/>
      <c r="AS56" s="53"/>
      <c r="AT56" s="53"/>
    </row>
    <row r="57" spans="1:46" s="49" customFormat="1" ht="51">
      <c r="A57" s="53"/>
      <c r="B57" s="10" t="str">
        <f>RIGHT(Tabla32[[#This Row],[Línea2]],1)</f>
        <v>4</v>
      </c>
      <c r="C57" s="10">
        <v>1</v>
      </c>
      <c r="D57" s="10" t="str">
        <f>RIGHT(Tabla32[[#This Row],[Código objetivo objetivo]],1)</f>
        <v>1</v>
      </c>
      <c r="E57" s="10">
        <v>1</v>
      </c>
      <c r="F57" s="10" t="s">
        <v>7</v>
      </c>
      <c r="G57" s="10" t="str">
        <f>CONCATENATE(Tabla32[[#This Row],[Área]],".",Tabla32[[#This Row],[Línea]],".",Tabla32[[#This Row],[Resultado Esperado]],".",Tabla32[[#This Row],[Objetivo]],".",Tabla32[[#This Row],[Producto3]])</f>
        <v>CG.4.1.1.1</v>
      </c>
      <c r="H57" s="5" t="s">
        <v>201</v>
      </c>
      <c r="I57" s="5" t="str">
        <f>LEFT(Tabla32[[#This Row],[Línea estratégica]],4)</f>
        <v>LE.4</v>
      </c>
      <c r="J57" s="5" t="str">
        <f>LEFT(Tabla32[[#This Row],[Objetivo2]],6)</f>
        <v>Obj4.1</v>
      </c>
      <c r="K57" s="5" t="s">
        <v>202</v>
      </c>
      <c r="L57" s="5" t="s">
        <v>255</v>
      </c>
      <c r="M57" s="270" t="s">
        <v>256</v>
      </c>
      <c r="N57" s="174" t="str">
        <f>CONCATENATE(Tabla32[[#This Row],[Área]],".",Tabla32[[#This Row],[Línea]],".",Tabla32[[#This Row],[Resultado Esperado]],".",Tabla32[[#This Row],[Objetivo]],".",Tabla32[[#This Row],[Producto3]])</f>
        <v>CG.4.1.1.1</v>
      </c>
      <c r="S57" s="50"/>
      <c r="T57" s="50"/>
      <c r="U57" s="50"/>
      <c r="V57" s="50"/>
      <c r="W57" s="60"/>
      <c r="X57" s="60"/>
      <c r="Y57" s="60"/>
      <c r="Z57" s="60"/>
      <c r="AA57" s="60"/>
      <c r="AB57" s="60"/>
      <c r="AC57" s="60"/>
      <c r="AD57" s="60"/>
      <c r="AE57" s="53"/>
      <c r="AF57" s="53"/>
      <c r="AG57" s="53"/>
      <c r="AH57" s="53"/>
      <c r="AI57" s="53"/>
      <c r="AJ57" s="53"/>
      <c r="AK57" s="53"/>
      <c r="AL57" s="53"/>
      <c r="AM57" s="53"/>
      <c r="AN57" s="53"/>
      <c r="AO57" s="53"/>
      <c r="AP57" s="53"/>
      <c r="AQ57" s="53"/>
      <c r="AR57" s="53"/>
      <c r="AS57" s="53"/>
      <c r="AT57" s="53"/>
    </row>
    <row r="58" spans="1:46" s="49" customFormat="1" ht="51">
      <c r="A58" s="53"/>
      <c r="B58" s="10" t="str">
        <f>RIGHT(Tabla32[[#This Row],[Línea2]],1)</f>
        <v>4</v>
      </c>
      <c r="C58" s="10">
        <v>1</v>
      </c>
      <c r="D58" s="10" t="str">
        <f>RIGHT(Tabla32[[#This Row],[Código objetivo objetivo]],1)</f>
        <v>1</v>
      </c>
      <c r="E58" s="10">
        <v>1</v>
      </c>
      <c r="F58" s="10" t="s">
        <v>7</v>
      </c>
      <c r="G58" s="10" t="str">
        <f>CONCATENATE(Tabla32[[#This Row],[Área]],".",Tabla32[[#This Row],[Línea]],".",Tabla32[[#This Row],[Resultado Esperado]],".",Tabla32[[#This Row],[Objetivo]],".",Tabla32[[#This Row],[Producto3]])</f>
        <v>CG.4.1.1.1</v>
      </c>
      <c r="H58" s="5" t="s">
        <v>201</v>
      </c>
      <c r="I58" s="5" t="str">
        <f>LEFT(Tabla32[[#This Row],[Línea estratégica]],4)</f>
        <v>LE.4</v>
      </c>
      <c r="J58" s="5" t="str">
        <f>LEFT(Tabla32[[#This Row],[Objetivo2]],6)</f>
        <v>Obj4.1</v>
      </c>
      <c r="K58" s="5" t="s">
        <v>202</v>
      </c>
      <c r="L58" s="5" t="s">
        <v>255</v>
      </c>
      <c r="M58" s="272" t="s">
        <v>257</v>
      </c>
      <c r="N58" s="174" t="str">
        <f>CONCATENATE(Tabla32[[#This Row],[Área]],".",Tabla32[[#This Row],[Línea]],".",Tabla32[[#This Row],[Resultado Esperado]],".",Tabla32[[#This Row],[Objetivo]],".",Tabla32[[#This Row],[Producto3]])</f>
        <v>CG.4.1.1.1</v>
      </c>
      <c r="S58" s="50"/>
      <c r="T58" s="50"/>
      <c r="U58" s="50"/>
      <c r="V58" s="50"/>
      <c r="W58" s="60"/>
      <c r="X58" s="60"/>
      <c r="Y58" s="60"/>
      <c r="Z58" s="60"/>
      <c r="AA58" s="60"/>
      <c r="AB58" s="60"/>
      <c r="AC58" s="60"/>
      <c r="AD58" s="60"/>
      <c r="AE58" s="53"/>
      <c r="AF58" s="53"/>
      <c r="AG58" s="53"/>
      <c r="AH58" s="53"/>
      <c r="AI58" s="53"/>
      <c r="AJ58" s="53"/>
      <c r="AK58" s="53"/>
      <c r="AL58" s="53"/>
      <c r="AM58" s="53"/>
      <c r="AN58" s="53"/>
      <c r="AO58" s="53"/>
      <c r="AP58" s="53"/>
      <c r="AQ58" s="53"/>
      <c r="AR58" s="53"/>
      <c r="AS58" s="53"/>
      <c r="AT58" s="53"/>
    </row>
    <row r="59" spans="1:46" s="49" customFormat="1" ht="60">
      <c r="A59" s="53"/>
      <c r="B59" s="10" t="str">
        <f>RIGHT(Tabla32[[#This Row],[Línea2]],1)</f>
        <v>4</v>
      </c>
      <c r="C59" s="10">
        <v>1</v>
      </c>
      <c r="D59" s="10" t="str">
        <f>RIGHT(Tabla32[[#This Row],[Código objetivo objetivo]],1)</f>
        <v>1</v>
      </c>
      <c r="E59" s="10">
        <v>1</v>
      </c>
      <c r="F59" s="10" t="s">
        <v>7</v>
      </c>
      <c r="G59" s="10" t="str">
        <f>CONCATENATE(Tabla32[[#This Row],[Área]],".",Tabla32[[#This Row],[Línea]],".",Tabla32[[#This Row],[Resultado Esperado]],".",Tabla32[[#This Row],[Objetivo]],".",Tabla32[[#This Row],[Producto3]])</f>
        <v>CG.4.1.1.1</v>
      </c>
      <c r="H59" s="5" t="s">
        <v>201</v>
      </c>
      <c r="I59" s="5" t="str">
        <f>LEFT(Tabla32[[#This Row],[Línea estratégica]],4)</f>
        <v>LE.4</v>
      </c>
      <c r="J59" s="5" t="str">
        <f>LEFT(Tabla32[[#This Row],[Objetivo2]],6)</f>
        <v>Obj4.1</v>
      </c>
      <c r="K59" s="5" t="s">
        <v>202</v>
      </c>
      <c r="L59" s="5" t="s">
        <v>255</v>
      </c>
      <c r="M59" s="272" t="s">
        <v>258</v>
      </c>
      <c r="N59" s="174" t="str">
        <f>CONCATENATE(Tabla32[[#This Row],[Área]],".",Tabla32[[#This Row],[Línea]],".",Tabla32[[#This Row],[Resultado Esperado]],".",Tabla32[[#This Row],[Objetivo]],".",Tabla32[[#This Row],[Producto3]])</f>
        <v>CG.4.1.1.1</v>
      </c>
      <c r="S59" s="50"/>
      <c r="T59" s="50"/>
      <c r="U59" s="50"/>
      <c r="V59" s="50"/>
      <c r="W59" s="60"/>
      <c r="X59" s="60"/>
      <c r="Y59" s="60"/>
      <c r="Z59" s="60"/>
      <c r="AA59" s="60"/>
      <c r="AB59" s="60"/>
      <c r="AC59" s="60"/>
      <c r="AD59" s="60"/>
      <c r="AE59" s="53"/>
      <c r="AF59" s="53"/>
      <c r="AG59" s="53"/>
      <c r="AH59" s="53"/>
      <c r="AI59" s="53"/>
      <c r="AJ59" s="53"/>
      <c r="AK59" s="53"/>
      <c r="AL59" s="53"/>
      <c r="AM59" s="53"/>
      <c r="AN59" s="53"/>
      <c r="AO59" s="53"/>
      <c r="AP59" s="53"/>
      <c r="AQ59" s="53"/>
      <c r="AR59" s="53"/>
      <c r="AS59" s="53"/>
      <c r="AT59" s="53"/>
    </row>
    <row r="60" spans="1:46" s="49" customFormat="1" ht="51">
      <c r="A60" s="53"/>
      <c r="B60" s="10" t="str">
        <f>RIGHT(Tabla32[[#This Row],[Línea2]],1)</f>
        <v>4</v>
      </c>
      <c r="C60" s="10">
        <v>1</v>
      </c>
      <c r="D60" s="10" t="str">
        <f>RIGHT(Tabla32[[#This Row],[Código objetivo objetivo]],1)</f>
        <v>1</v>
      </c>
      <c r="E60" s="10">
        <v>1</v>
      </c>
      <c r="F60" s="10" t="s">
        <v>7</v>
      </c>
      <c r="G60" s="10" t="str">
        <f>CONCATENATE(Tabla32[[#This Row],[Área]],".",Tabla32[[#This Row],[Línea]],".",Tabla32[[#This Row],[Resultado Esperado]],".",Tabla32[[#This Row],[Objetivo]],".",Tabla32[[#This Row],[Producto3]])</f>
        <v>CG.4.1.1.1</v>
      </c>
      <c r="H60" s="5" t="s">
        <v>201</v>
      </c>
      <c r="I60" s="5" t="str">
        <f>LEFT(Tabla32[[#This Row],[Línea estratégica]],4)</f>
        <v>LE.4</v>
      </c>
      <c r="J60" s="5" t="str">
        <f>LEFT(Tabla32[[#This Row],[Objetivo2]],6)</f>
        <v>Obj4.1</v>
      </c>
      <c r="K60" s="5" t="s">
        <v>202</v>
      </c>
      <c r="L60" s="5" t="s">
        <v>255</v>
      </c>
      <c r="M60" s="272" t="s">
        <v>259</v>
      </c>
      <c r="N60" s="174" t="str">
        <f>CONCATENATE(Tabla32[[#This Row],[Área]],".",Tabla32[[#This Row],[Línea]],".",Tabla32[[#This Row],[Resultado Esperado]],".",Tabla32[[#This Row],[Objetivo]],".",Tabla32[[#This Row],[Producto3]])</f>
        <v>CG.4.1.1.1</v>
      </c>
      <c r="S60" s="50"/>
      <c r="T60" s="50"/>
      <c r="U60" s="50"/>
      <c r="V60" s="50"/>
      <c r="W60" s="60"/>
      <c r="X60" s="60"/>
      <c r="Y60" s="60"/>
      <c r="Z60" s="60"/>
      <c r="AA60" s="60"/>
      <c r="AB60" s="60"/>
      <c r="AC60" s="60"/>
      <c r="AD60" s="60"/>
      <c r="AE60" s="53"/>
      <c r="AF60" s="53"/>
      <c r="AG60" s="53"/>
      <c r="AH60" s="53"/>
      <c r="AI60" s="53"/>
      <c r="AJ60" s="53"/>
      <c r="AK60" s="53"/>
      <c r="AL60" s="53"/>
      <c r="AM60" s="53"/>
      <c r="AN60" s="53"/>
      <c r="AO60" s="53"/>
      <c r="AP60" s="53"/>
      <c r="AQ60" s="53"/>
      <c r="AR60" s="53"/>
      <c r="AS60" s="53"/>
      <c r="AT60" s="53"/>
    </row>
    <row r="61" spans="1:46" s="49" customFormat="1" ht="51">
      <c r="A61" s="53"/>
      <c r="B61" s="10" t="str">
        <f>RIGHT(Tabla32[[#This Row],[Línea2]],1)</f>
        <v>4</v>
      </c>
      <c r="C61" s="10">
        <v>1</v>
      </c>
      <c r="D61" s="10" t="str">
        <f>RIGHT(Tabla32[[#This Row],[Código objetivo objetivo]],1)</f>
        <v>1</v>
      </c>
      <c r="E61" s="10">
        <v>1</v>
      </c>
      <c r="F61" s="10" t="s">
        <v>7</v>
      </c>
      <c r="G61" s="10" t="str">
        <f>CONCATENATE(Tabla32[[#This Row],[Área]],".",Tabla32[[#This Row],[Línea]],".",Tabla32[[#This Row],[Resultado Esperado]],".",Tabla32[[#This Row],[Objetivo]],".",Tabla32[[#This Row],[Producto3]])</f>
        <v>CG.4.1.1.1</v>
      </c>
      <c r="H61" s="5" t="s">
        <v>201</v>
      </c>
      <c r="I61" s="5" t="str">
        <f>LEFT(Tabla32[[#This Row],[Línea estratégica]],4)</f>
        <v>LE.4</v>
      </c>
      <c r="J61" s="5" t="str">
        <f>LEFT(Tabla32[[#This Row],[Objetivo2]],6)</f>
        <v>Obj4.1</v>
      </c>
      <c r="K61" s="5" t="s">
        <v>202</v>
      </c>
      <c r="L61" s="5" t="s">
        <v>255</v>
      </c>
      <c r="M61" s="272" t="s">
        <v>260</v>
      </c>
      <c r="N61" s="174" t="str">
        <f>CONCATENATE(Tabla32[[#This Row],[Área]],".",Tabla32[[#This Row],[Línea]],".",Tabla32[[#This Row],[Resultado Esperado]],".",Tabla32[[#This Row],[Objetivo]],".",Tabla32[[#This Row],[Producto3]])</f>
        <v>CG.4.1.1.1</v>
      </c>
      <c r="S61" s="50"/>
      <c r="T61" s="50"/>
      <c r="U61" s="50"/>
      <c r="V61" s="50"/>
      <c r="W61" s="60"/>
      <c r="X61" s="60"/>
      <c r="Y61" s="60"/>
      <c r="Z61" s="60"/>
      <c r="AA61" s="60"/>
      <c r="AB61" s="60"/>
      <c r="AC61" s="60"/>
      <c r="AD61" s="60"/>
      <c r="AE61" s="53"/>
      <c r="AF61" s="53"/>
      <c r="AG61" s="53"/>
      <c r="AH61" s="53"/>
      <c r="AI61" s="53"/>
      <c r="AJ61" s="53"/>
      <c r="AK61" s="53"/>
      <c r="AL61" s="53"/>
      <c r="AM61" s="53"/>
      <c r="AN61" s="53"/>
      <c r="AO61" s="53"/>
      <c r="AP61" s="53"/>
      <c r="AQ61" s="53"/>
      <c r="AR61" s="53"/>
      <c r="AS61" s="53"/>
      <c r="AT61" s="53"/>
    </row>
    <row r="62" spans="1:46" s="49" customFormat="1" ht="63.75">
      <c r="A62" s="53"/>
      <c r="B62" s="10" t="str">
        <f>RIGHT(Tabla32[[#This Row],[Línea2]],1)</f>
        <v>1</v>
      </c>
      <c r="C62" s="10">
        <v>1</v>
      </c>
      <c r="D62" s="10" t="str">
        <f>RIGHT(Tabla32[[#This Row],[Código objetivo objetivo]],1)</f>
        <v>2</v>
      </c>
      <c r="E62" s="10">
        <v>1</v>
      </c>
      <c r="F62" s="10" t="s">
        <v>77</v>
      </c>
      <c r="G62" s="10" t="str">
        <f>CONCATENATE(Tabla32[[#This Row],[Área]],".",Tabla32[[#This Row],[Línea]],".",Tabla32[[#This Row],[Resultado Esperado]],".",Tabla32[[#This Row],[Objetivo]],".",Tabla32[[#This Row],[Producto3]])</f>
        <v>DEMD.1.1.2.1</v>
      </c>
      <c r="H62" s="5" t="s">
        <v>248</v>
      </c>
      <c r="I62" s="5" t="str">
        <f>LEFT(Tabla32[[#This Row],[Línea estratégica]],4)</f>
        <v>LE.1</v>
      </c>
      <c r="J62" s="5" t="str">
        <f>LEFT(Tabla32[[#This Row],[Objetivo2]],6)</f>
        <v>Obj6.2</v>
      </c>
      <c r="K62" s="5" t="s">
        <v>182</v>
      </c>
      <c r="L62" s="276" t="s">
        <v>261</v>
      </c>
      <c r="M62" s="270" t="s">
        <v>262</v>
      </c>
      <c r="N62" s="174" t="str">
        <f>CONCATENATE(Tabla32[[#This Row],[Área]],".",Tabla32[[#This Row],[Línea]],".",Tabla32[[#This Row],[Resultado Esperado]],".",Tabla32[[#This Row],[Objetivo]],".",Tabla32[[#This Row],[Producto3]])</f>
        <v>DEMD.1.1.2.1</v>
      </c>
      <c r="S62" s="50"/>
      <c r="T62" s="50"/>
      <c r="U62" s="50"/>
      <c r="V62" s="50"/>
      <c r="W62" s="60"/>
      <c r="X62" s="60"/>
      <c r="Y62" s="60"/>
      <c r="Z62" s="60"/>
      <c r="AA62" s="60"/>
      <c r="AB62" s="60"/>
      <c r="AC62" s="60"/>
      <c r="AD62" s="60"/>
      <c r="AE62" s="53"/>
      <c r="AF62" s="53"/>
      <c r="AG62" s="53"/>
      <c r="AH62" s="53"/>
      <c r="AI62" s="53"/>
      <c r="AJ62" s="53"/>
      <c r="AK62" s="53"/>
      <c r="AL62" s="53"/>
      <c r="AM62" s="53"/>
      <c r="AN62" s="53"/>
      <c r="AO62" s="53"/>
      <c r="AP62" s="53"/>
      <c r="AQ62" s="53"/>
      <c r="AR62" s="53"/>
      <c r="AS62" s="53"/>
      <c r="AT62" s="53"/>
    </row>
    <row r="63" spans="1:46" s="49" customFormat="1" ht="63.75">
      <c r="A63" s="53"/>
      <c r="B63" s="10" t="str">
        <f>RIGHT(Tabla32[[#This Row],[Línea2]],1)</f>
        <v>6</v>
      </c>
      <c r="C63" s="10">
        <v>1</v>
      </c>
      <c r="D63" s="10" t="str">
        <f>RIGHT(Tabla32[[#This Row],[Código objetivo objetivo]],1)</f>
        <v>2</v>
      </c>
      <c r="E63" s="10">
        <v>1</v>
      </c>
      <c r="F63" s="10" t="s">
        <v>77</v>
      </c>
      <c r="G63" s="10" t="str">
        <f>CONCATENATE(Tabla32[[#This Row],[Área]],".",Tabla32[[#This Row],[Línea]],".",Tabla32[[#This Row],[Resultado Esperado]],".",Tabla32[[#This Row],[Objetivo]],".",Tabla32[[#This Row],[Producto3]])</f>
        <v>DEMD.6.1.2.1</v>
      </c>
      <c r="H63" s="5" t="s">
        <v>181</v>
      </c>
      <c r="I63" s="5" t="str">
        <f>LEFT(Tabla32[[#This Row],[Línea estratégica]],4)</f>
        <v>LE.6</v>
      </c>
      <c r="J63" s="5" t="str">
        <f>LEFT(Tabla32[[#This Row],[Objetivo2]],6)</f>
        <v>Obj6.2</v>
      </c>
      <c r="K63" s="5" t="s">
        <v>182</v>
      </c>
      <c r="L63" s="276" t="s">
        <v>261</v>
      </c>
      <c r="M63" s="270" t="s">
        <v>263</v>
      </c>
      <c r="N63" s="174" t="str">
        <f>CONCATENATE(Tabla32[[#This Row],[Área]],".",Tabla32[[#This Row],[Línea]],".",Tabla32[[#This Row],[Resultado Esperado]],".",Tabla32[[#This Row],[Objetivo]],".",Tabla32[[#This Row],[Producto3]])</f>
        <v>DEMD.6.1.2.1</v>
      </c>
      <c r="S63" s="50"/>
      <c r="T63" s="50"/>
      <c r="U63" s="50"/>
      <c r="V63" s="50"/>
      <c r="W63" s="60"/>
      <c r="X63" s="60"/>
      <c r="Y63" s="60"/>
      <c r="Z63" s="60"/>
      <c r="AA63" s="60"/>
      <c r="AB63" s="60"/>
      <c r="AC63" s="60"/>
      <c r="AD63" s="60"/>
      <c r="AE63" s="53"/>
      <c r="AF63" s="53"/>
      <c r="AG63" s="53"/>
      <c r="AH63" s="53"/>
      <c r="AI63" s="53"/>
      <c r="AJ63" s="53"/>
      <c r="AK63" s="53"/>
      <c r="AL63" s="53"/>
      <c r="AM63" s="53"/>
      <c r="AN63" s="53"/>
      <c r="AO63" s="53"/>
      <c r="AP63" s="53"/>
      <c r="AQ63" s="53"/>
      <c r="AR63" s="53"/>
      <c r="AS63" s="53"/>
      <c r="AT63" s="53"/>
    </row>
    <row r="64" spans="1:46" s="49" customFormat="1" ht="51">
      <c r="A64" s="53"/>
      <c r="B64" s="10" t="str">
        <f>RIGHT(Tabla32[[#This Row],[Línea2]],1)</f>
        <v>4</v>
      </c>
      <c r="C64" s="10">
        <v>1</v>
      </c>
      <c r="D64" s="10" t="str">
        <f>RIGHT(Tabla32[[#This Row],[Código objetivo objetivo]],1)</f>
        <v>1</v>
      </c>
      <c r="E64" s="10">
        <v>1</v>
      </c>
      <c r="F64" s="10" t="s">
        <v>62</v>
      </c>
      <c r="G64" s="10" t="str">
        <f>CONCATENATE(Tabla32[[#This Row],[Área]],".",Tabla32[[#This Row],[Línea]],".",Tabla32[[#This Row],[Resultado Esperado]],".",Tabla32[[#This Row],[Objetivo]],".",Tabla32[[#This Row],[Producto3]])</f>
        <v>DF.4.1.1.1</v>
      </c>
      <c r="H64" s="5" t="s">
        <v>201</v>
      </c>
      <c r="I64" s="5" t="str">
        <f>LEFT(Tabla32[[#This Row],[Línea estratégica]],4)</f>
        <v>LE.4</v>
      </c>
      <c r="J64" s="5" t="str">
        <f>LEFT(Tabla32[[#This Row],[Objetivo2]],6)</f>
        <v>Obj4.1</v>
      </c>
      <c r="K64" s="5" t="s">
        <v>202</v>
      </c>
      <c r="L64" s="5" t="s">
        <v>264</v>
      </c>
      <c r="M64" s="270" t="s">
        <v>265</v>
      </c>
      <c r="N64" s="174" t="str">
        <f>CONCATENATE(Tabla32[[#This Row],[Área]],".",Tabla32[[#This Row],[Línea]],".",Tabla32[[#This Row],[Resultado Esperado]],".",Tabla32[[#This Row],[Objetivo]],".",Tabla32[[#This Row],[Producto3]])</f>
        <v>DF.4.1.1.1</v>
      </c>
      <c r="S64" s="50"/>
      <c r="T64" s="50"/>
      <c r="U64" s="50"/>
      <c r="V64" s="50"/>
      <c r="W64" s="60"/>
      <c r="X64" s="60"/>
      <c r="Y64" s="60"/>
      <c r="Z64" s="60"/>
      <c r="AA64" s="60"/>
      <c r="AB64" s="60"/>
      <c r="AC64" s="60"/>
      <c r="AD64" s="60"/>
      <c r="AE64" s="53"/>
      <c r="AF64" s="53"/>
      <c r="AG64" s="53"/>
      <c r="AH64" s="53"/>
      <c r="AI64" s="53"/>
      <c r="AJ64" s="53"/>
      <c r="AK64" s="53"/>
      <c r="AL64" s="53"/>
      <c r="AM64" s="53"/>
      <c r="AN64" s="53"/>
      <c r="AO64" s="53"/>
      <c r="AP64" s="53"/>
      <c r="AQ64" s="53"/>
      <c r="AR64" s="53"/>
      <c r="AS64" s="53"/>
      <c r="AT64" s="53"/>
    </row>
    <row r="65" spans="1:46" s="49" customFormat="1" ht="51">
      <c r="A65" s="53"/>
      <c r="B65" s="10" t="str">
        <f>RIGHT(Tabla32[[#This Row],[Línea2]],1)</f>
        <v>4</v>
      </c>
      <c r="C65" s="10">
        <v>1</v>
      </c>
      <c r="D65" s="10" t="str">
        <f>RIGHT(Tabla32[[#This Row],[Código objetivo objetivo]],1)</f>
        <v>1</v>
      </c>
      <c r="E65" s="10">
        <v>2</v>
      </c>
      <c r="F65" s="10" t="s">
        <v>62</v>
      </c>
      <c r="G65" s="10" t="str">
        <f>CONCATENATE(Tabla32[[#This Row],[Área]],".",Tabla32[[#This Row],[Línea]],".",Tabla32[[#This Row],[Resultado Esperado]],".",Tabla32[[#This Row],[Objetivo]],".",Tabla32[[#This Row],[Producto3]])</f>
        <v>DF.4.1.1.2</v>
      </c>
      <c r="H65" s="5" t="s">
        <v>201</v>
      </c>
      <c r="I65" s="5" t="str">
        <f>LEFT(Tabla32[[#This Row],[Línea estratégica]],4)</f>
        <v>LE.4</v>
      </c>
      <c r="J65" s="5" t="str">
        <f>LEFT(Tabla32[[#This Row],[Objetivo2]],6)</f>
        <v>Obj4.1</v>
      </c>
      <c r="K65" s="5" t="s">
        <v>202</v>
      </c>
      <c r="L65" s="5" t="s">
        <v>264</v>
      </c>
      <c r="M65" s="270" t="s">
        <v>266</v>
      </c>
      <c r="N65" s="174" t="str">
        <f>CONCATENATE(Tabla32[[#This Row],[Área]],".",Tabla32[[#This Row],[Línea]],".",Tabla32[[#This Row],[Resultado Esperado]],".",Tabla32[[#This Row],[Objetivo]],".",Tabla32[[#This Row],[Producto3]])</f>
        <v>DF.4.1.1.2</v>
      </c>
      <c r="S65" s="50"/>
      <c r="T65" s="50"/>
      <c r="U65" s="50"/>
      <c r="V65" s="50"/>
      <c r="W65" s="60"/>
      <c r="X65" s="60"/>
      <c r="Y65" s="60"/>
      <c r="Z65" s="60"/>
      <c r="AA65" s="60"/>
      <c r="AB65" s="60"/>
      <c r="AC65" s="60"/>
      <c r="AD65" s="60"/>
      <c r="AE65" s="53"/>
      <c r="AF65" s="53"/>
      <c r="AG65" s="53"/>
      <c r="AH65" s="53"/>
      <c r="AI65" s="53"/>
      <c r="AJ65" s="53"/>
      <c r="AK65" s="53"/>
      <c r="AL65" s="53"/>
      <c r="AM65" s="53"/>
      <c r="AN65" s="53"/>
      <c r="AO65" s="53"/>
      <c r="AP65" s="53"/>
      <c r="AQ65" s="53"/>
      <c r="AR65" s="53"/>
      <c r="AS65" s="53"/>
      <c r="AT65" s="53"/>
    </row>
    <row r="66" spans="1:46" s="49" customFormat="1" ht="39" customHeight="1">
      <c r="A66" s="53"/>
      <c r="B66" s="10" t="str">
        <f>RIGHT(Tabla32[[#This Row],[Línea2]],1)</f>
        <v>4</v>
      </c>
      <c r="C66" s="10">
        <v>1</v>
      </c>
      <c r="D66" s="10" t="str">
        <f>RIGHT(Tabla32[[#This Row],[Código objetivo objetivo]],1)</f>
        <v>1</v>
      </c>
      <c r="E66" s="10">
        <v>3</v>
      </c>
      <c r="F66" s="10" t="s">
        <v>62</v>
      </c>
      <c r="G66" s="10" t="str">
        <f>CONCATENATE(Tabla32[[#This Row],[Área]],".",Tabla32[[#This Row],[Línea]],".",Tabla32[[#This Row],[Resultado Esperado]],".",Tabla32[[#This Row],[Objetivo]],".",Tabla32[[#This Row],[Producto3]])</f>
        <v>DF.4.1.1.3</v>
      </c>
      <c r="H66" s="5" t="s">
        <v>201</v>
      </c>
      <c r="I66" s="5" t="str">
        <f>LEFT(Tabla32[[#This Row],[Línea estratégica]],4)</f>
        <v>LE.4</v>
      </c>
      <c r="J66" s="5" t="str">
        <f>LEFT(Tabla32[[#This Row],[Objetivo2]],6)</f>
        <v>Obj4.1</v>
      </c>
      <c r="K66" s="5" t="s">
        <v>202</v>
      </c>
      <c r="L66" s="5" t="s">
        <v>264</v>
      </c>
      <c r="M66" s="270" t="s">
        <v>267</v>
      </c>
      <c r="N66" s="174" t="str">
        <f>CONCATENATE(Tabla32[[#This Row],[Área]],".",Tabla32[[#This Row],[Línea]],".",Tabla32[[#This Row],[Resultado Esperado]],".",Tabla32[[#This Row],[Objetivo]],".",Tabla32[[#This Row],[Producto3]])</f>
        <v>DF.4.1.1.3</v>
      </c>
      <c r="S66" s="50"/>
      <c r="T66" s="50"/>
      <c r="U66" s="50"/>
      <c r="V66" s="50"/>
      <c r="W66" s="60"/>
      <c r="X66" s="60"/>
      <c r="Y66" s="60"/>
      <c r="Z66" s="60"/>
      <c r="AA66" s="60"/>
      <c r="AB66" s="60"/>
      <c r="AC66" s="60"/>
      <c r="AD66" s="60"/>
      <c r="AE66" s="53"/>
      <c r="AF66" s="53"/>
      <c r="AG66" s="53"/>
      <c r="AH66" s="53"/>
      <c r="AI66" s="53"/>
      <c r="AJ66" s="53"/>
      <c r="AK66" s="53"/>
      <c r="AL66" s="53"/>
      <c r="AM66" s="53"/>
      <c r="AN66" s="53"/>
      <c r="AO66" s="53"/>
      <c r="AP66" s="53"/>
      <c r="AQ66" s="53"/>
      <c r="AR66" s="53"/>
      <c r="AS66" s="53"/>
      <c r="AT66" s="53"/>
    </row>
    <row r="67" spans="1:46" s="49" customFormat="1" ht="51">
      <c r="A67" s="53"/>
      <c r="B67" s="10" t="str">
        <f>RIGHT(Tabla32[[#This Row],[Línea2]],1)</f>
        <v>4</v>
      </c>
      <c r="C67" s="10">
        <v>1</v>
      </c>
      <c r="D67" s="10" t="str">
        <f>RIGHT(Tabla32[[#This Row],[Código objetivo objetivo]],1)</f>
        <v>1</v>
      </c>
      <c r="E67" s="10">
        <v>3</v>
      </c>
      <c r="F67" s="10" t="s">
        <v>62</v>
      </c>
      <c r="G67" s="10" t="str">
        <f>CONCATENATE(Tabla32[[#This Row],[Área]],".",Tabla32[[#This Row],[Línea]],".",Tabla32[[#This Row],[Resultado Esperado]],".",Tabla32[[#This Row],[Objetivo]],".",Tabla32[[#This Row],[Producto3]])</f>
        <v>DF.4.1.1.3</v>
      </c>
      <c r="H67" s="5" t="s">
        <v>201</v>
      </c>
      <c r="I67" s="5" t="str">
        <f>LEFT(Tabla32[[#This Row],[Línea estratégica]],4)</f>
        <v>LE.4</v>
      </c>
      <c r="J67" s="5" t="str">
        <f>LEFT(Tabla32[[#This Row],[Objetivo2]],6)</f>
        <v>Obj4.1</v>
      </c>
      <c r="K67" s="5" t="s">
        <v>202</v>
      </c>
      <c r="L67" s="5" t="s">
        <v>264</v>
      </c>
      <c r="M67" s="270" t="s">
        <v>267</v>
      </c>
      <c r="N67" s="174" t="str">
        <f>CONCATENATE(Tabla32[[#This Row],[Área]],".",Tabla32[[#This Row],[Línea]],".",Tabla32[[#This Row],[Resultado Esperado]],".",Tabla32[[#This Row],[Objetivo]],".",Tabla32[[#This Row],[Producto3]])</f>
        <v>DF.4.1.1.3</v>
      </c>
      <c r="S67" s="50"/>
      <c r="T67" s="50"/>
      <c r="U67" s="50"/>
      <c r="V67" s="50"/>
      <c r="W67" s="60"/>
      <c r="X67" s="60"/>
      <c r="Y67" s="60"/>
      <c r="Z67" s="60"/>
      <c r="AA67" s="60"/>
      <c r="AB67" s="60"/>
      <c r="AC67" s="60"/>
      <c r="AD67" s="60"/>
      <c r="AE67" s="53"/>
      <c r="AF67" s="53"/>
      <c r="AG67" s="53"/>
      <c r="AH67" s="53"/>
      <c r="AI67" s="53"/>
      <c r="AJ67" s="53"/>
      <c r="AK67" s="53"/>
      <c r="AL67" s="53"/>
      <c r="AM67" s="53"/>
      <c r="AN67" s="53"/>
      <c r="AO67" s="53"/>
      <c r="AP67" s="53"/>
      <c r="AQ67" s="53"/>
      <c r="AR67" s="53"/>
      <c r="AS67" s="53"/>
      <c r="AT67" s="53"/>
    </row>
    <row r="68" spans="1:46" s="49" customFormat="1" ht="51">
      <c r="A68" s="53"/>
      <c r="B68" s="10" t="str">
        <f>RIGHT(Tabla32[[#This Row],[Línea2]],1)</f>
        <v>1</v>
      </c>
      <c r="C68" s="10">
        <v>1</v>
      </c>
      <c r="D68" s="10" t="str">
        <f>RIGHT(Tabla32[[#This Row],[Código objetivo objetivo]],1)</f>
        <v>1</v>
      </c>
      <c r="E68" s="10">
        <v>1</v>
      </c>
      <c r="F68" s="10" t="s">
        <v>56</v>
      </c>
      <c r="G68" s="10" t="str">
        <f>CONCATENATE(Tabla32[[#This Row],[Área]],".",Tabla32[[#This Row],[Línea]],".",Tabla32[[#This Row],[Resultado Esperado]],".",Tabla32[[#This Row],[Objetivo]],".",Tabla32[[#This Row],[Producto3]])</f>
        <v>DPRL.1.1.1.1</v>
      </c>
      <c r="H68" s="5" t="s">
        <v>248</v>
      </c>
      <c r="I68" s="5" t="str">
        <f>LEFT(Tabla32[[#This Row],[Línea estratégica]],4)</f>
        <v>LE.1</v>
      </c>
      <c r="J68" s="5" t="str">
        <f>LEFT(Tabla32[[#This Row],[Objetivo2]],6)</f>
        <v>Obj1.1</v>
      </c>
      <c r="K68" s="5" t="s">
        <v>249</v>
      </c>
      <c r="L68" s="5" t="s">
        <v>268</v>
      </c>
      <c r="M68" s="270" t="s">
        <v>269</v>
      </c>
      <c r="N68" s="174" t="str">
        <f>CONCATENATE(Tabla32[[#This Row],[Área]],".",Tabla32[[#This Row],[Línea]],".",Tabla32[[#This Row],[Resultado Esperado]],".",Tabla32[[#This Row],[Objetivo]],".",Tabla32[[#This Row],[Producto3]])</f>
        <v>DPRL.1.1.1.1</v>
      </c>
      <c r="S68" s="50"/>
      <c r="T68" s="50"/>
      <c r="U68" s="50"/>
      <c r="V68" s="50"/>
      <c r="W68" s="60"/>
      <c r="X68" s="60"/>
      <c r="Y68" s="60"/>
      <c r="Z68" s="60"/>
      <c r="AA68" s="60"/>
      <c r="AB68" s="60"/>
      <c r="AC68" s="60"/>
      <c r="AD68" s="60"/>
      <c r="AE68" s="53"/>
      <c r="AF68" s="53"/>
      <c r="AG68" s="53"/>
      <c r="AH68" s="53"/>
      <c r="AI68" s="53"/>
      <c r="AJ68" s="53"/>
      <c r="AK68" s="53"/>
      <c r="AL68" s="53"/>
      <c r="AM68" s="53"/>
      <c r="AN68" s="53"/>
      <c r="AO68" s="53"/>
      <c r="AP68" s="53"/>
      <c r="AQ68" s="53"/>
      <c r="AR68" s="53"/>
      <c r="AS68" s="53"/>
      <c r="AT68" s="53"/>
    </row>
    <row r="69" spans="1:46" s="49" customFormat="1" ht="51">
      <c r="A69" s="53"/>
      <c r="B69" s="10" t="str">
        <f>RIGHT(Tabla32[[#This Row],[Línea2]],1)</f>
        <v>1</v>
      </c>
      <c r="C69" s="10">
        <v>1</v>
      </c>
      <c r="D69" s="10" t="str">
        <f>RIGHT(Tabla32[[#This Row],[Código objetivo objetivo]],1)</f>
        <v>1</v>
      </c>
      <c r="E69" s="10">
        <v>1</v>
      </c>
      <c r="F69" s="10" t="s">
        <v>56</v>
      </c>
      <c r="G69" s="10" t="str">
        <f>CONCATENATE(Tabla32[[#This Row],[Área]],".",Tabla32[[#This Row],[Línea]],".",Tabla32[[#This Row],[Resultado Esperado]],".",Tabla32[[#This Row],[Objetivo]],".",Tabla32[[#This Row],[Producto3]])</f>
        <v>DPRL.1.1.1.1</v>
      </c>
      <c r="H69" s="5" t="s">
        <v>248</v>
      </c>
      <c r="I69" s="5" t="str">
        <f>LEFT(Tabla32[[#This Row],[Línea estratégica]],4)</f>
        <v>LE.1</v>
      </c>
      <c r="J69" s="5" t="str">
        <f>LEFT(Tabla32[[#This Row],[Objetivo2]],6)</f>
        <v>Obj6.1</v>
      </c>
      <c r="K69" s="5" t="s">
        <v>185</v>
      </c>
      <c r="L69" s="5" t="s">
        <v>268</v>
      </c>
      <c r="M69" s="270" t="s">
        <v>270</v>
      </c>
      <c r="N69" s="174" t="str">
        <f>CONCATENATE(Tabla32[[#This Row],[Área]],".",Tabla32[[#This Row],[Línea]],".",Tabla32[[#This Row],[Resultado Esperado]],".",Tabla32[[#This Row],[Objetivo]],".",Tabla32[[#This Row],[Producto3]])</f>
        <v>DPRL.1.1.1.1</v>
      </c>
      <c r="S69" s="50"/>
      <c r="T69" s="50"/>
      <c r="U69" s="50"/>
      <c r="V69" s="50"/>
      <c r="W69" s="60"/>
      <c r="X69" s="60"/>
      <c r="Y69" s="60"/>
      <c r="Z69" s="60"/>
      <c r="AA69" s="60"/>
      <c r="AB69" s="60"/>
      <c r="AC69" s="60"/>
      <c r="AD69" s="60"/>
      <c r="AE69" s="53"/>
      <c r="AF69" s="53"/>
      <c r="AG69" s="53"/>
      <c r="AH69" s="53"/>
      <c r="AI69" s="53"/>
      <c r="AJ69" s="53"/>
      <c r="AK69" s="53"/>
      <c r="AL69" s="53"/>
      <c r="AM69" s="53"/>
      <c r="AN69" s="53"/>
      <c r="AO69" s="53"/>
      <c r="AP69" s="53"/>
      <c r="AQ69" s="53"/>
      <c r="AR69" s="53"/>
      <c r="AS69" s="53"/>
      <c r="AT69" s="53"/>
    </row>
    <row r="70" spans="1:46" s="49" customFormat="1" ht="50.1" customHeight="1">
      <c r="A70" s="53"/>
      <c r="B70" s="10" t="str">
        <f>RIGHT(Tabla32[[#This Row],[Línea2]],1)</f>
        <v>6</v>
      </c>
      <c r="C70" s="10">
        <v>1</v>
      </c>
      <c r="D70" s="10" t="str">
        <f>RIGHT(Tabla32[[#This Row],[Código objetivo objetivo]],1)</f>
        <v>2</v>
      </c>
      <c r="E70" s="10">
        <v>2</v>
      </c>
      <c r="F70" s="10" t="s">
        <v>56</v>
      </c>
      <c r="G70" s="10" t="str">
        <f>CONCATENATE(Tabla32[[#This Row],[Área]],".",Tabla32[[#This Row],[Línea]],".",Tabla32[[#This Row],[Resultado Esperado]],".",Tabla32[[#This Row],[Objetivo]],".",Tabla32[[#This Row],[Producto3]])</f>
        <v>DPRL.6.1.2.2</v>
      </c>
      <c r="H70" s="5" t="s">
        <v>181</v>
      </c>
      <c r="I70" s="5" t="str">
        <f>LEFT(Tabla32[[#This Row],[Línea estratégica]],4)</f>
        <v>LE.6</v>
      </c>
      <c r="J70" s="5" t="str">
        <f>LEFT(Tabla32[[#This Row],[Objetivo2]],6)</f>
        <v>Obj2.2</v>
      </c>
      <c r="K70" s="5" t="s">
        <v>271</v>
      </c>
      <c r="L70" s="5" t="s">
        <v>268</v>
      </c>
      <c r="M70" s="270" t="s">
        <v>272</v>
      </c>
      <c r="N70" s="174" t="str">
        <f>CONCATENATE(Tabla32[[#This Row],[Área]],".",Tabla32[[#This Row],[Línea]],".",Tabla32[[#This Row],[Resultado Esperado]],".",Tabla32[[#This Row],[Objetivo]],".",Tabla32[[#This Row],[Producto3]])</f>
        <v>DPRL.6.1.2.2</v>
      </c>
      <c r="S70" s="50"/>
      <c r="T70" s="50"/>
      <c r="U70" s="50"/>
      <c r="V70" s="50"/>
      <c r="W70" s="60"/>
      <c r="X70" s="60"/>
      <c r="Y70" s="60"/>
      <c r="Z70" s="60"/>
      <c r="AA70" s="60"/>
      <c r="AB70" s="60"/>
      <c r="AC70" s="60"/>
      <c r="AD70" s="60"/>
      <c r="AE70" s="53"/>
      <c r="AF70" s="53"/>
      <c r="AG70" s="53"/>
      <c r="AH70" s="53"/>
      <c r="AI70" s="53"/>
      <c r="AJ70" s="53"/>
      <c r="AK70" s="53"/>
      <c r="AL70" s="53"/>
      <c r="AM70" s="53"/>
      <c r="AN70" s="53"/>
      <c r="AO70" s="53"/>
      <c r="AP70" s="53"/>
      <c r="AQ70" s="53"/>
      <c r="AR70" s="53"/>
      <c r="AS70" s="53"/>
      <c r="AT70" s="53"/>
    </row>
    <row r="71" spans="1:46" s="49" customFormat="1" ht="51">
      <c r="A71" s="53"/>
      <c r="B71" s="10" t="str">
        <f>RIGHT(Tabla32[[#This Row],[Línea2]],1)</f>
        <v>2</v>
      </c>
      <c r="C71" s="10">
        <v>1</v>
      </c>
      <c r="D71" s="10" t="str">
        <f>RIGHT(Tabla32[[#This Row],[Código objetivo objetivo]],1)</f>
        <v>2</v>
      </c>
      <c r="E71" s="10">
        <v>3</v>
      </c>
      <c r="F71" s="10" t="s">
        <v>56</v>
      </c>
      <c r="G71" s="10" t="str">
        <f>CONCATENATE(Tabla32[[#This Row],[Área]],".",Tabla32[[#This Row],[Línea]],".",Tabla32[[#This Row],[Resultado Esperado]],".",Tabla32[[#This Row],[Objetivo]],".",Tabla32[[#This Row],[Producto3]])</f>
        <v>DPRL.2.1.2.3</v>
      </c>
      <c r="H71" s="5" t="s">
        <v>273</v>
      </c>
      <c r="I71" s="5" t="str">
        <f>LEFT(Tabla32[[#This Row],[Línea estratégica]],4)</f>
        <v>LE.2</v>
      </c>
      <c r="J71" s="5" t="str">
        <f>LEFT(Tabla32[[#This Row],[Objetivo2]],6)</f>
        <v>Obj2.2</v>
      </c>
      <c r="K71" s="5" t="s">
        <v>271</v>
      </c>
      <c r="L71" s="5" t="s">
        <v>268</v>
      </c>
      <c r="M71" s="270" t="s">
        <v>274</v>
      </c>
      <c r="N71" s="174" t="str">
        <f>CONCATENATE(Tabla32[[#This Row],[Área]],".",Tabla32[[#This Row],[Línea]],".",Tabla32[[#This Row],[Resultado Esperado]],".",Tabla32[[#This Row],[Objetivo]],".",Tabla32[[#This Row],[Producto3]])</f>
        <v>DPRL.2.1.2.3</v>
      </c>
      <c r="S71" s="50"/>
      <c r="T71" s="50"/>
      <c r="U71" s="50"/>
      <c r="V71" s="50"/>
      <c r="W71" s="60"/>
      <c r="X71" s="60"/>
      <c r="Y71" s="60"/>
      <c r="Z71" s="60"/>
      <c r="AA71" s="60"/>
      <c r="AB71" s="60"/>
      <c r="AC71" s="60"/>
      <c r="AD71" s="60"/>
      <c r="AE71" s="53"/>
      <c r="AF71" s="53"/>
      <c r="AG71" s="53"/>
      <c r="AH71" s="53"/>
      <c r="AI71" s="53"/>
      <c r="AJ71" s="53"/>
      <c r="AK71" s="53"/>
      <c r="AL71" s="53"/>
      <c r="AM71" s="53"/>
      <c r="AN71" s="53"/>
      <c r="AO71" s="53"/>
      <c r="AP71" s="53"/>
      <c r="AQ71" s="53"/>
      <c r="AR71" s="53"/>
      <c r="AS71" s="53"/>
      <c r="AT71" s="53"/>
    </row>
    <row r="72" spans="1:46" s="49" customFormat="1" ht="51">
      <c r="A72" s="53"/>
      <c r="B72" s="10" t="str">
        <f>RIGHT(Tabla32[[#This Row],[Línea2]],1)</f>
        <v>2</v>
      </c>
      <c r="C72" s="10">
        <v>1</v>
      </c>
      <c r="D72" s="10" t="str">
        <f>RIGHT(Tabla32[[#This Row],[Código objetivo objetivo]],1)</f>
        <v>2</v>
      </c>
      <c r="E72" s="10">
        <v>4</v>
      </c>
      <c r="F72" s="10" t="s">
        <v>56</v>
      </c>
      <c r="G72" s="10" t="str">
        <f>CONCATENATE(Tabla32[[#This Row],[Área]],".",Tabla32[[#This Row],[Línea]],".",Tabla32[[#This Row],[Resultado Esperado]],".",Tabla32[[#This Row],[Objetivo]],".",Tabla32[[#This Row],[Producto3]])</f>
        <v>DPRL.2.1.2.4</v>
      </c>
      <c r="H72" s="5" t="s">
        <v>273</v>
      </c>
      <c r="I72" s="5" t="s">
        <v>275</v>
      </c>
      <c r="J72" s="5" t="s">
        <v>276</v>
      </c>
      <c r="K72" s="5" t="s">
        <v>271</v>
      </c>
      <c r="L72" s="5" t="s">
        <v>268</v>
      </c>
      <c r="M72" s="270" t="s">
        <v>277</v>
      </c>
      <c r="N72" s="174" t="str">
        <f>CONCATENATE(Tabla32[[#This Row],[Área]],".",Tabla32[[#This Row],[Línea]],".",Tabla32[[#This Row],[Resultado Esperado]],".",Tabla32[[#This Row],[Objetivo]],".",Tabla32[[#This Row],[Producto3]])</f>
        <v>DPRL.2.1.2.4</v>
      </c>
      <c r="S72" s="50"/>
      <c r="T72" s="50"/>
      <c r="U72" s="50"/>
      <c r="V72" s="50"/>
      <c r="W72" s="60"/>
      <c r="X72" s="60"/>
      <c r="Y72" s="60"/>
      <c r="Z72" s="60"/>
      <c r="AA72" s="60"/>
      <c r="AB72" s="60"/>
      <c r="AC72" s="60"/>
      <c r="AD72" s="60"/>
      <c r="AE72" s="53"/>
      <c r="AF72" s="53"/>
      <c r="AG72" s="53"/>
      <c r="AH72" s="53"/>
      <c r="AI72" s="53"/>
      <c r="AJ72" s="53"/>
      <c r="AK72" s="53"/>
      <c r="AL72" s="53"/>
      <c r="AM72" s="53"/>
      <c r="AN72" s="53"/>
      <c r="AO72" s="53"/>
      <c r="AP72" s="53"/>
      <c r="AQ72" s="53"/>
      <c r="AR72" s="53"/>
      <c r="AS72" s="53"/>
      <c r="AT72" s="53"/>
    </row>
    <row r="73" spans="1:46" s="49" customFormat="1" ht="51">
      <c r="A73" s="53"/>
      <c r="B73" s="10" t="str">
        <f>RIGHT(Tabla32[[#This Row],[Línea2]],1)</f>
        <v>6</v>
      </c>
      <c r="C73" s="10">
        <v>1</v>
      </c>
      <c r="D73" s="10" t="str">
        <f>RIGHT(Tabla32[[#This Row],[Código objetivo objetivo]],1)</f>
        <v>2</v>
      </c>
      <c r="E73" s="10">
        <v>1</v>
      </c>
      <c r="F73" s="10" t="s">
        <v>66</v>
      </c>
      <c r="G73" s="10" t="str">
        <f>CONCATENATE(Tabla32[[#This Row],[Área]],".",Tabla32[[#This Row],[Línea]],".",Tabla32[[#This Row],[Resultado Esperado]],".",Tabla32[[#This Row],[Objetivo]],".",Tabla32[[#This Row],[Producto3]])</f>
        <v>DADM.6.1.2.1</v>
      </c>
      <c r="H73" s="5" t="s">
        <v>167</v>
      </c>
      <c r="I73" s="5" t="str">
        <f>LEFT(Tabla32[[#This Row],[Línea estratégica]],4)</f>
        <v>LE.6</v>
      </c>
      <c r="J73" s="5" t="str">
        <f>LEFT(Tabla32[[#This Row],[Objetivo2]],6)</f>
        <v>Obj6.2</v>
      </c>
      <c r="K73" s="5" t="s">
        <v>173</v>
      </c>
      <c r="L73" s="5" t="s">
        <v>278</v>
      </c>
      <c r="M73" s="270" t="s">
        <v>279</v>
      </c>
      <c r="N73" s="174" t="str">
        <f>CONCATENATE(Tabla32[[#This Row],[Área]],".",Tabla32[[#This Row],[Línea]],".",Tabla32[[#This Row],[Resultado Esperado]],".",Tabla32[[#This Row],[Objetivo]],".",Tabla32[[#This Row],[Producto3]])</f>
        <v>DADM.6.1.2.1</v>
      </c>
      <c r="S73" s="50"/>
      <c r="T73" s="50"/>
      <c r="U73" s="50"/>
      <c r="V73" s="50"/>
      <c r="W73" s="60"/>
      <c r="X73" s="60"/>
      <c r="Y73" s="60"/>
      <c r="Z73" s="60"/>
      <c r="AA73" s="60"/>
      <c r="AB73" s="60"/>
      <c r="AC73" s="60"/>
      <c r="AD73" s="60"/>
      <c r="AE73" s="53"/>
      <c r="AF73" s="53"/>
      <c r="AG73" s="53"/>
      <c r="AH73" s="53"/>
      <c r="AI73" s="53"/>
      <c r="AJ73" s="53"/>
      <c r="AK73" s="53"/>
      <c r="AL73" s="53"/>
      <c r="AM73" s="53"/>
      <c r="AN73" s="53"/>
      <c r="AO73" s="53"/>
      <c r="AP73" s="53"/>
      <c r="AQ73" s="53"/>
      <c r="AR73" s="53"/>
      <c r="AS73" s="53"/>
      <c r="AT73" s="53"/>
    </row>
    <row r="74" spans="1:46" s="49" customFormat="1" ht="102">
      <c r="A74" s="53"/>
      <c r="B74" s="10" t="str">
        <f>RIGHT(Tabla32[[#This Row],[Línea2]],1)</f>
        <v>6</v>
      </c>
      <c r="C74" s="10">
        <v>1</v>
      </c>
      <c r="D74" s="10" t="str">
        <f>RIGHT(Tabla32[[#This Row],[Código objetivo objetivo]],1)</f>
        <v>2</v>
      </c>
      <c r="E74" s="10">
        <v>2</v>
      </c>
      <c r="F74" s="10" t="s">
        <v>66</v>
      </c>
      <c r="G74" s="10" t="str">
        <f>CONCATENATE(Tabla32[[#This Row],[Área]],".",Tabla32[[#This Row],[Línea]],".",Tabla32[[#This Row],[Resultado Esperado]],".",Tabla32[[#This Row],[Objetivo]],".",Tabla32[[#This Row],[Producto3]])</f>
        <v>DADM.6.1.2.2</v>
      </c>
      <c r="H74" s="5" t="s">
        <v>167</v>
      </c>
      <c r="I74" s="5" t="str">
        <f>LEFT(Tabla32[[#This Row],[Línea estratégica]],4)</f>
        <v>LE.6</v>
      </c>
      <c r="J74" s="5" t="str">
        <f>LEFT(Tabla32[[#This Row],[Objetivo2]],6)</f>
        <v>Obj6.2</v>
      </c>
      <c r="K74" s="5" t="s">
        <v>173</v>
      </c>
      <c r="L74" s="5" t="s">
        <v>280</v>
      </c>
      <c r="M74" s="270" t="s">
        <v>281</v>
      </c>
      <c r="N74" s="174" t="str">
        <f>CONCATENATE(Tabla32[[#This Row],[Área]],".",Tabla32[[#This Row],[Línea]],".",Tabla32[[#This Row],[Resultado Esperado]],".",Tabla32[[#This Row],[Objetivo]],".",Tabla32[[#This Row],[Producto3]])</f>
        <v>DADM.6.1.2.2</v>
      </c>
      <c r="S74" s="50"/>
      <c r="T74" s="50"/>
      <c r="U74" s="50"/>
      <c r="V74" s="50"/>
      <c r="W74" s="60"/>
      <c r="X74" s="60"/>
      <c r="Y74" s="60"/>
      <c r="Z74" s="60"/>
      <c r="AA74" s="60"/>
      <c r="AB74" s="60"/>
      <c r="AC74" s="60"/>
      <c r="AD74" s="60"/>
      <c r="AE74" s="53"/>
      <c r="AF74" s="53"/>
      <c r="AG74" s="53"/>
      <c r="AH74" s="53"/>
      <c r="AI74" s="53"/>
      <c r="AJ74" s="53"/>
      <c r="AK74" s="53"/>
      <c r="AL74" s="53"/>
      <c r="AM74" s="53"/>
      <c r="AN74" s="53"/>
      <c r="AO74" s="53"/>
      <c r="AP74" s="53"/>
      <c r="AQ74" s="53"/>
      <c r="AR74" s="53"/>
      <c r="AS74" s="53"/>
      <c r="AT74" s="53"/>
    </row>
    <row r="75" spans="1:46" s="49" customFormat="1" ht="127.5">
      <c r="A75" s="53"/>
      <c r="B75" s="10" t="str">
        <f>RIGHT(Tabla32[[#This Row],[Línea2]],1)</f>
        <v>6</v>
      </c>
      <c r="C75" s="10">
        <v>1</v>
      </c>
      <c r="D75" s="10" t="str">
        <f>RIGHT(Tabla32[[#This Row],[Código objetivo objetivo]],1)</f>
        <v>2</v>
      </c>
      <c r="E75" s="10">
        <v>3</v>
      </c>
      <c r="F75" s="10" t="s">
        <v>66</v>
      </c>
      <c r="G75" s="10" t="str">
        <f>CONCATENATE(Tabla32[[#This Row],[Área]],".",Tabla32[[#This Row],[Línea]],".",Tabla32[[#This Row],[Resultado Esperado]],".",Tabla32[[#This Row],[Objetivo]],".",Tabla32[[#This Row],[Producto3]])</f>
        <v>DADM.6.1.2.3</v>
      </c>
      <c r="H75" s="5" t="s">
        <v>167</v>
      </c>
      <c r="I75" s="5" t="str">
        <f>LEFT(Tabla32[[#This Row],[Línea estratégica]],4)</f>
        <v>LE.6</v>
      </c>
      <c r="J75" s="5" t="str">
        <f>LEFT(Tabla32[[#This Row],[Objetivo2]],6)</f>
        <v>Obj6.2</v>
      </c>
      <c r="K75" s="5" t="s">
        <v>173</v>
      </c>
      <c r="L75" s="5" t="s">
        <v>282</v>
      </c>
      <c r="M75" s="270" t="s">
        <v>283</v>
      </c>
      <c r="N75" s="174" t="str">
        <f>CONCATENATE(Tabla32[[#This Row],[Área]],".",Tabla32[[#This Row],[Línea]],".",Tabla32[[#This Row],[Resultado Esperado]],".",Tabla32[[#This Row],[Objetivo]],".",Tabla32[[#This Row],[Producto3]])</f>
        <v>DADM.6.1.2.3</v>
      </c>
      <c r="S75" s="50"/>
      <c r="T75" s="50"/>
      <c r="U75" s="50"/>
      <c r="V75" s="50"/>
      <c r="W75" s="60"/>
      <c r="X75" s="60"/>
      <c r="Y75" s="60"/>
      <c r="Z75" s="60"/>
      <c r="AA75" s="60"/>
      <c r="AB75" s="60"/>
      <c r="AC75" s="60"/>
      <c r="AD75" s="60"/>
      <c r="AE75" s="53"/>
      <c r="AF75" s="53"/>
      <c r="AG75" s="53"/>
      <c r="AH75" s="53"/>
      <c r="AI75" s="53"/>
      <c r="AJ75" s="53"/>
      <c r="AK75" s="53"/>
      <c r="AL75" s="53"/>
      <c r="AM75" s="53"/>
      <c r="AN75" s="53"/>
      <c r="AO75" s="53"/>
      <c r="AP75" s="53"/>
      <c r="AQ75" s="53"/>
      <c r="AR75" s="53"/>
      <c r="AS75" s="53"/>
      <c r="AT75" s="53"/>
    </row>
    <row r="76" spans="1:46" s="49" customFormat="1" ht="51">
      <c r="A76" s="53"/>
      <c r="B76" s="10" t="str">
        <f>RIGHT(Tabla32[[#This Row],[Línea2]],1)</f>
        <v>2</v>
      </c>
      <c r="C76" s="10">
        <v>1</v>
      </c>
      <c r="D76" s="10" t="str">
        <f>RIGHT(Tabla32[[#This Row],[Código objetivo objetivo]],1)</f>
        <v>1</v>
      </c>
      <c r="E76" s="10">
        <v>1</v>
      </c>
      <c r="F76" s="10" t="s">
        <v>24</v>
      </c>
      <c r="G76" s="10" t="str">
        <f>CONCATENATE(Tabla32[[#This Row],[Área]],".",Tabla32[[#This Row],[Línea]],".",Tabla32[[#This Row],[Resultado Esperado]],".",Tabla32[[#This Row],[Objetivo]],".",Tabla32[[#This Row],[Producto3]])</f>
        <v>DPD.2.1.1.1</v>
      </c>
      <c r="H76" s="5" t="s">
        <v>224</v>
      </c>
      <c r="I76" s="5" t="str">
        <f>LEFT(Tabla32[[#This Row],[Línea estratégica]],4)</f>
        <v>LE.2</v>
      </c>
      <c r="J76" s="5" t="str">
        <f>LEFT(Tabla32[[#This Row],[Objetivo2]],6)</f>
        <v>Obj2.1</v>
      </c>
      <c r="K76" s="5" t="s">
        <v>284</v>
      </c>
      <c r="L76" s="5" t="s">
        <v>285</v>
      </c>
      <c r="M76" s="270" t="s">
        <v>286</v>
      </c>
      <c r="N76" s="174" t="str">
        <f>CONCATENATE(Tabla32[[#This Row],[Área]],".",Tabla32[[#This Row],[Línea]],".",Tabla32[[#This Row],[Resultado Esperado]],".",Tabla32[[#This Row],[Objetivo]],".",Tabla32[[#This Row],[Producto3]])</f>
        <v>DPD.2.1.1.1</v>
      </c>
      <c r="S76" s="50"/>
      <c r="T76" s="50"/>
      <c r="U76" s="50"/>
      <c r="V76" s="50"/>
      <c r="W76" s="60"/>
      <c r="X76" s="60"/>
      <c r="Y76" s="60"/>
      <c r="Z76" s="60"/>
      <c r="AA76" s="60"/>
      <c r="AB76" s="60"/>
      <c r="AC76" s="60"/>
      <c r="AD76" s="60"/>
      <c r="AE76" s="53"/>
      <c r="AF76" s="53"/>
      <c r="AG76" s="53"/>
      <c r="AH76" s="53"/>
      <c r="AI76" s="53"/>
      <c r="AJ76" s="53"/>
      <c r="AK76" s="53"/>
      <c r="AL76" s="53"/>
      <c r="AM76" s="53"/>
      <c r="AN76" s="53"/>
      <c r="AO76" s="53"/>
      <c r="AP76" s="53"/>
      <c r="AQ76" s="53"/>
      <c r="AR76" s="53"/>
      <c r="AS76" s="53"/>
      <c r="AT76" s="53"/>
    </row>
    <row r="77" spans="1:46" s="49" customFormat="1" ht="23.45" customHeight="1">
      <c r="A77" s="53"/>
      <c r="B77" s="10" t="str">
        <f>RIGHT(Tabla32[[#This Row],[Línea2]],1)</f>
        <v/>
      </c>
      <c r="C77" s="10"/>
      <c r="D77" s="10" t="str">
        <f>RIGHT(Tabla32[[#This Row],[Código objetivo objetivo]],1)</f>
        <v/>
      </c>
      <c r="E77" s="10"/>
      <c r="F77" s="10"/>
      <c r="G77" s="10" t="str">
        <f>CONCATENATE(Tabla32[[#This Row],[Área]],".",Tabla32[[#This Row],[Línea]],".",Tabla32[[#This Row],[Resultado Esperado]],".",Tabla32[[#This Row],[Objetivo]],".",Tabla32[[#This Row],[Producto3]])</f>
        <v>....</v>
      </c>
      <c r="H77" s="5"/>
      <c r="I77" s="5" t="str">
        <f>LEFT(Tabla32[[#This Row],[Línea estratégica]],4)</f>
        <v/>
      </c>
      <c r="J77" s="5" t="str">
        <f>LEFT(Tabla32[[#This Row],[Objetivo2]],6)</f>
        <v/>
      </c>
      <c r="K77" s="5"/>
      <c r="L77" s="5" t="s">
        <v>285</v>
      </c>
      <c r="M77" s="270" t="s">
        <v>286</v>
      </c>
      <c r="N77" s="174" t="str">
        <f>CONCATENATE(Tabla32[[#This Row],[Área]],".",Tabla32[[#This Row],[Línea]],".",Tabla32[[#This Row],[Resultado Esperado]],".",Tabla32[[#This Row],[Objetivo]],".",Tabla32[[#This Row],[Producto3]])</f>
        <v>....</v>
      </c>
      <c r="S77" s="50"/>
      <c r="T77" s="50"/>
      <c r="U77" s="50"/>
      <c r="V77" s="50"/>
      <c r="W77" s="60"/>
      <c r="X77" s="60"/>
      <c r="Y77" s="60"/>
      <c r="Z77" s="60"/>
      <c r="AA77" s="60"/>
      <c r="AB77" s="60"/>
      <c r="AC77" s="60"/>
      <c r="AD77" s="60"/>
      <c r="AE77" s="53"/>
      <c r="AF77" s="53"/>
      <c r="AG77" s="53"/>
      <c r="AH77" s="53"/>
      <c r="AI77" s="53"/>
      <c r="AJ77" s="53"/>
      <c r="AK77" s="53"/>
      <c r="AL77" s="53"/>
      <c r="AM77" s="53"/>
      <c r="AN77" s="53"/>
      <c r="AO77" s="53"/>
      <c r="AP77" s="53"/>
      <c r="AQ77" s="53"/>
      <c r="AR77" s="53"/>
      <c r="AS77" s="53"/>
      <c r="AT77" s="53"/>
    </row>
    <row r="78" spans="1:46" s="49" customFormat="1" ht="76.5">
      <c r="A78" s="53"/>
      <c r="B78" s="10" t="str">
        <f>RIGHT(Tabla32[[#This Row],[Línea2]],1)</f>
        <v>2</v>
      </c>
      <c r="C78" s="10">
        <v>1</v>
      </c>
      <c r="D78" s="10" t="str">
        <f>RIGHT(Tabla32[[#This Row],[Código objetivo objetivo]],1)</f>
        <v>1</v>
      </c>
      <c r="E78" s="10">
        <v>2</v>
      </c>
      <c r="F78" s="10" t="s">
        <v>24</v>
      </c>
      <c r="G78" s="10" t="str">
        <f>CONCATENATE(Tabla32[[#This Row],[Área]],".",Tabla32[[#This Row],[Línea]],".",Tabla32[[#This Row],[Resultado Esperado]],".",Tabla32[[#This Row],[Objetivo]],".",Tabla32[[#This Row],[Producto3]])</f>
        <v>DPD.2.1.1.2</v>
      </c>
      <c r="H78" s="5" t="s">
        <v>224</v>
      </c>
      <c r="I78" s="5" t="s">
        <v>275</v>
      </c>
      <c r="J78" s="5" t="s">
        <v>287</v>
      </c>
      <c r="K78" s="5" t="s">
        <v>284</v>
      </c>
      <c r="L78" s="5" t="s">
        <v>285</v>
      </c>
      <c r="M78" s="270" t="s">
        <v>288</v>
      </c>
      <c r="N78" s="174" t="str">
        <f>CONCATENATE(Tabla32[[#This Row],[Área]],".",Tabla32[[#This Row],[Línea]],".",Tabla32[[#This Row],[Resultado Esperado]],".",Tabla32[[#This Row],[Objetivo]],".",Tabla32[[#This Row],[Producto3]])</f>
        <v>DPD.2.1.1.2</v>
      </c>
      <c r="S78" s="50"/>
      <c r="T78" s="50"/>
      <c r="U78" s="50"/>
      <c r="V78" s="50"/>
      <c r="W78" s="60"/>
      <c r="X78" s="60"/>
      <c r="Y78" s="60"/>
      <c r="Z78" s="60"/>
      <c r="AA78" s="60"/>
      <c r="AB78" s="60"/>
      <c r="AC78" s="60"/>
      <c r="AD78" s="60"/>
      <c r="AE78" s="53"/>
      <c r="AF78" s="53"/>
      <c r="AG78" s="53"/>
      <c r="AH78" s="53"/>
      <c r="AI78" s="53"/>
      <c r="AJ78" s="53"/>
      <c r="AK78" s="53"/>
      <c r="AL78" s="53"/>
      <c r="AM78" s="53"/>
      <c r="AN78" s="53"/>
      <c r="AO78" s="53"/>
      <c r="AP78" s="53"/>
      <c r="AQ78" s="53"/>
      <c r="AR78" s="53"/>
      <c r="AS78" s="53"/>
      <c r="AT78" s="53"/>
    </row>
    <row r="79" spans="1:46" s="49" customFormat="1" ht="51">
      <c r="A79" s="53"/>
      <c r="B79" s="10" t="str">
        <f>RIGHT(Tabla32[[#This Row],[Línea2]],1)</f>
        <v>2</v>
      </c>
      <c r="C79" s="10">
        <v>1</v>
      </c>
      <c r="D79" s="10" t="str">
        <f>RIGHT(Tabla32[[#This Row],[Código objetivo objetivo]],1)</f>
        <v>1</v>
      </c>
      <c r="E79" s="10">
        <v>3</v>
      </c>
      <c r="F79" s="10" t="s">
        <v>24</v>
      </c>
      <c r="G79" s="10" t="str">
        <f>CONCATENATE(Tabla32[[#This Row],[Área]],".",Tabla32[[#This Row],[Línea]],".",Tabla32[[#This Row],[Resultado Esperado]],".",Tabla32[[#This Row],[Objetivo]],".",Tabla32[[#This Row],[Producto3]])</f>
        <v>DPD.2.1.1.3</v>
      </c>
      <c r="H79" s="5" t="s">
        <v>224</v>
      </c>
      <c r="I79" s="5" t="s">
        <v>275</v>
      </c>
      <c r="J79" s="5" t="s">
        <v>287</v>
      </c>
      <c r="K79" s="5" t="s">
        <v>284</v>
      </c>
      <c r="L79" s="5" t="s">
        <v>285</v>
      </c>
      <c r="M79" s="270" t="s">
        <v>289</v>
      </c>
      <c r="N79" s="174" t="str">
        <f>CONCATENATE(Tabla32[[#This Row],[Área]],".",Tabla32[[#This Row],[Línea]],".",Tabla32[[#This Row],[Resultado Esperado]],".",Tabla32[[#This Row],[Objetivo]],".",Tabla32[[#This Row],[Producto3]])</f>
        <v>DPD.2.1.1.3</v>
      </c>
      <c r="S79" s="50"/>
      <c r="T79" s="50"/>
      <c r="U79" s="50"/>
      <c r="V79" s="50"/>
      <c r="W79" s="60"/>
      <c r="X79" s="60"/>
      <c r="Y79" s="60"/>
      <c r="Z79" s="60"/>
      <c r="AA79" s="60"/>
      <c r="AB79" s="60"/>
      <c r="AC79" s="60"/>
      <c r="AD79" s="60"/>
      <c r="AE79" s="53"/>
      <c r="AF79" s="53"/>
      <c r="AG79" s="53"/>
      <c r="AH79" s="53"/>
      <c r="AI79" s="53"/>
      <c r="AJ79" s="53"/>
      <c r="AK79" s="53"/>
      <c r="AL79" s="53"/>
      <c r="AM79" s="53"/>
      <c r="AN79" s="53"/>
      <c r="AO79" s="53"/>
      <c r="AP79" s="53"/>
      <c r="AQ79" s="53"/>
      <c r="AR79" s="53"/>
      <c r="AS79" s="53"/>
      <c r="AT79" s="53"/>
    </row>
    <row r="80" spans="1:46" s="49" customFormat="1" ht="51">
      <c r="A80" s="53"/>
      <c r="B80" s="10" t="str">
        <f>RIGHT(Tabla32[[#This Row],[Línea2]],1)</f>
        <v>2</v>
      </c>
      <c r="C80" s="10">
        <v>1</v>
      </c>
      <c r="D80" s="10" t="str">
        <f>RIGHT(Tabla32[[#This Row],[Código objetivo objetivo]],1)</f>
        <v>1</v>
      </c>
      <c r="E80" s="10">
        <v>4</v>
      </c>
      <c r="F80" s="10" t="s">
        <v>24</v>
      </c>
      <c r="G80" s="10" t="str">
        <f>CONCATENATE(Tabla32[[#This Row],[Área]],".",Tabla32[[#This Row],[Línea]],".",Tabla32[[#This Row],[Resultado Esperado]],".",Tabla32[[#This Row],[Objetivo]],".",Tabla32[[#This Row],[Producto3]])</f>
        <v>DPD.2.1.1.4</v>
      </c>
      <c r="H80" s="5" t="s">
        <v>224</v>
      </c>
      <c r="I80" s="5" t="s">
        <v>275</v>
      </c>
      <c r="J80" s="5" t="s">
        <v>287</v>
      </c>
      <c r="K80" s="5" t="s">
        <v>284</v>
      </c>
      <c r="L80" s="5" t="s">
        <v>285</v>
      </c>
      <c r="M80" s="270" t="s">
        <v>290</v>
      </c>
      <c r="N80" s="174" t="str">
        <f>CONCATENATE(Tabla32[[#This Row],[Área]],".",Tabla32[[#This Row],[Línea]],".",Tabla32[[#This Row],[Resultado Esperado]],".",Tabla32[[#This Row],[Objetivo]],".",Tabla32[[#This Row],[Producto3]])</f>
        <v>DPD.2.1.1.4</v>
      </c>
      <c r="S80" s="50"/>
      <c r="T80" s="50"/>
      <c r="U80" s="50"/>
      <c r="V80" s="50"/>
      <c r="W80" s="60"/>
      <c r="X80" s="60"/>
      <c r="Y80" s="60"/>
      <c r="Z80" s="60"/>
      <c r="AA80" s="60"/>
      <c r="AB80" s="60"/>
      <c r="AC80" s="60"/>
      <c r="AD80" s="60"/>
      <c r="AE80" s="53"/>
      <c r="AF80" s="53"/>
      <c r="AG80" s="53"/>
      <c r="AH80" s="53"/>
      <c r="AI80" s="53"/>
      <c r="AJ80" s="53"/>
      <c r="AK80" s="53"/>
      <c r="AL80" s="53"/>
      <c r="AM80" s="53"/>
      <c r="AN80" s="53"/>
      <c r="AO80" s="53"/>
      <c r="AP80" s="53"/>
      <c r="AQ80" s="53"/>
      <c r="AR80" s="53"/>
      <c r="AS80" s="53"/>
      <c r="AT80" s="53"/>
    </row>
    <row r="81" spans="1:46" s="49" customFormat="1" ht="51">
      <c r="A81" s="53"/>
      <c r="B81" s="10" t="str">
        <f>RIGHT(Tabla32[[#This Row],[Línea2]],1)</f>
        <v>2</v>
      </c>
      <c r="C81" s="10">
        <v>1</v>
      </c>
      <c r="D81" s="10" t="str">
        <f>RIGHT(Tabla32[[#This Row],[Código objetivo objetivo]],1)</f>
        <v>1</v>
      </c>
      <c r="E81" s="10">
        <v>5</v>
      </c>
      <c r="F81" s="10" t="s">
        <v>24</v>
      </c>
      <c r="G81" s="10" t="str">
        <f>CONCATENATE(Tabla32[[#This Row],[Área]],".",Tabla32[[#This Row],[Línea]],".",Tabla32[[#This Row],[Resultado Esperado]],".",Tabla32[[#This Row],[Objetivo]],".",Tabla32[[#This Row],[Producto3]])</f>
        <v>DPD.2.1.1.5</v>
      </c>
      <c r="H81" s="5" t="s">
        <v>224</v>
      </c>
      <c r="I81" s="5" t="s">
        <v>275</v>
      </c>
      <c r="J81" s="5" t="s">
        <v>287</v>
      </c>
      <c r="K81" s="5" t="s">
        <v>284</v>
      </c>
      <c r="L81" s="5" t="s">
        <v>285</v>
      </c>
      <c r="M81" s="270" t="s">
        <v>291</v>
      </c>
      <c r="N81" s="174" t="str">
        <f>CONCATENATE(Tabla32[[#This Row],[Área]],".",Tabla32[[#This Row],[Línea]],".",Tabla32[[#This Row],[Resultado Esperado]],".",Tabla32[[#This Row],[Objetivo]],".",Tabla32[[#This Row],[Producto3]])</f>
        <v>DPD.2.1.1.5</v>
      </c>
      <c r="S81" s="50"/>
      <c r="T81" s="50"/>
      <c r="U81" s="50"/>
      <c r="V81" s="50"/>
      <c r="W81" s="60"/>
      <c r="X81" s="60"/>
      <c r="Y81" s="60"/>
      <c r="Z81" s="60"/>
      <c r="AA81" s="60"/>
      <c r="AB81" s="60"/>
      <c r="AC81" s="60"/>
      <c r="AD81" s="60"/>
      <c r="AE81" s="53"/>
      <c r="AF81" s="53"/>
      <c r="AG81" s="53"/>
      <c r="AH81" s="53"/>
      <c r="AI81" s="53"/>
      <c r="AJ81" s="53"/>
      <c r="AK81" s="53"/>
      <c r="AL81" s="53"/>
      <c r="AM81" s="53"/>
      <c r="AN81" s="53"/>
      <c r="AO81" s="53"/>
      <c r="AP81" s="53"/>
      <c r="AQ81" s="53"/>
      <c r="AR81" s="53"/>
      <c r="AS81" s="53"/>
      <c r="AT81" s="53"/>
    </row>
    <row r="82" spans="1:46" s="49" customFormat="1" ht="51">
      <c r="A82" s="53"/>
      <c r="B82" s="10" t="str">
        <f>RIGHT(Tabla32[[#This Row],[Línea2]],1)</f>
        <v>6</v>
      </c>
      <c r="C82" s="10">
        <v>1</v>
      </c>
      <c r="D82" s="10" t="str">
        <f>RIGHT(Tabla32[[#This Row],[Código objetivo objetivo]],1)</f>
        <v>2</v>
      </c>
      <c r="E82" s="10">
        <v>1</v>
      </c>
      <c r="F82" s="10" t="s">
        <v>24</v>
      </c>
      <c r="G82" s="10" t="str">
        <f>CONCATENATE(Tabla32[[#This Row],[Área]],".",Tabla32[[#This Row],[Línea]],".",Tabla32[[#This Row],[Resultado Esperado]],".",Tabla32[[#This Row],[Objetivo]],".",Tabla32[[#This Row],[Producto3]])</f>
        <v>DPD.6.1.2.1</v>
      </c>
      <c r="H82" s="5" t="s">
        <v>167</v>
      </c>
      <c r="I82" s="5" t="str">
        <f>LEFT(Tabla32[[#This Row],[Línea estratégica]],4)</f>
        <v>LE.6</v>
      </c>
      <c r="J82" s="5" t="str">
        <f>LEFT(Tabla32[[#This Row],[Objetivo2]],6)</f>
        <v>Obj6.2</v>
      </c>
      <c r="K82" s="5" t="s">
        <v>173</v>
      </c>
      <c r="L82" s="5" t="s">
        <v>292</v>
      </c>
      <c r="M82" s="270" t="s">
        <v>293</v>
      </c>
      <c r="N82" s="174" t="str">
        <f>CONCATENATE(Tabla32[[#This Row],[Área]],".",Tabla32[[#This Row],[Línea]],".",Tabla32[[#This Row],[Resultado Esperado]],".",Tabla32[[#This Row],[Objetivo]],".",Tabla32[[#This Row],[Producto3]])</f>
        <v>DPD.6.1.2.1</v>
      </c>
      <c r="S82" s="50"/>
      <c r="T82" s="50"/>
      <c r="U82" s="50"/>
      <c r="V82" s="50"/>
      <c r="W82" s="60"/>
      <c r="X82" s="60"/>
      <c r="Y82" s="60"/>
      <c r="Z82" s="60"/>
      <c r="AA82" s="60"/>
      <c r="AB82" s="60"/>
      <c r="AC82" s="60"/>
      <c r="AD82" s="60"/>
      <c r="AE82" s="53"/>
      <c r="AF82" s="53"/>
      <c r="AG82" s="53"/>
      <c r="AH82" s="53"/>
      <c r="AI82" s="53"/>
      <c r="AJ82" s="53"/>
      <c r="AK82" s="53"/>
      <c r="AL82" s="53"/>
      <c r="AM82" s="53"/>
      <c r="AN82" s="53"/>
      <c r="AO82" s="53"/>
      <c r="AP82" s="53"/>
      <c r="AQ82" s="53"/>
      <c r="AR82" s="53"/>
      <c r="AS82" s="53"/>
      <c r="AT82" s="53"/>
    </row>
    <row r="83" spans="1:46" s="49" customFormat="1" ht="51">
      <c r="A83" s="53"/>
      <c r="B83" s="10" t="str">
        <f>RIGHT(Tabla32[[#This Row],[Línea2]],1)</f>
        <v>6</v>
      </c>
      <c r="C83" s="10">
        <v>1</v>
      </c>
      <c r="D83" s="10" t="str">
        <f>RIGHT(Tabla32[[#This Row],[Código objetivo objetivo]],1)</f>
        <v>2</v>
      </c>
      <c r="E83" s="10">
        <v>2</v>
      </c>
      <c r="F83" s="10" t="s">
        <v>24</v>
      </c>
      <c r="G83" s="10" t="str">
        <f>CONCATENATE(Tabla32[[#This Row],[Área]],".",Tabla32[[#This Row],[Línea]],".",Tabla32[[#This Row],[Resultado Esperado]],".",Tabla32[[#This Row],[Objetivo]],".",Tabla32[[#This Row],[Producto3]])</f>
        <v>DPD.6.1.2.2</v>
      </c>
      <c r="H83" s="5" t="s">
        <v>167</v>
      </c>
      <c r="I83" s="5" t="str">
        <f>LEFT(Tabla32[[#This Row],[Línea estratégica]],4)</f>
        <v>LE.6</v>
      </c>
      <c r="J83" s="5" t="str">
        <f>LEFT(Tabla32[[#This Row],[Objetivo2]],6)</f>
        <v>Obj6.2</v>
      </c>
      <c r="K83" s="5" t="s">
        <v>173</v>
      </c>
      <c r="L83" s="5" t="s">
        <v>292</v>
      </c>
      <c r="M83" s="270" t="s">
        <v>294</v>
      </c>
      <c r="N83" s="174" t="str">
        <f>CONCATENATE(Tabla32[[#This Row],[Área]],".",Tabla32[[#This Row],[Línea]],".",Tabla32[[#This Row],[Resultado Esperado]],".",Tabla32[[#This Row],[Objetivo]],".",Tabla32[[#This Row],[Producto3]])</f>
        <v>DPD.6.1.2.2</v>
      </c>
      <c r="S83" s="50"/>
      <c r="T83" s="50"/>
      <c r="U83" s="50"/>
      <c r="V83" s="50"/>
      <c r="W83" s="60"/>
      <c r="X83" s="60"/>
      <c r="Y83" s="60"/>
      <c r="Z83" s="60"/>
      <c r="AA83" s="60"/>
      <c r="AB83" s="60"/>
      <c r="AC83" s="60"/>
      <c r="AD83" s="60"/>
      <c r="AE83" s="53"/>
      <c r="AF83" s="53"/>
      <c r="AG83" s="53"/>
      <c r="AH83" s="53"/>
      <c r="AI83" s="53"/>
      <c r="AJ83" s="53"/>
      <c r="AK83" s="53"/>
      <c r="AL83" s="53"/>
      <c r="AM83" s="53"/>
      <c r="AN83" s="53"/>
      <c r="AO83" s="53"/>
      <c r="AP83" s="53"/>
      <c r="AQ83" s="53"/>
      <c r="AR83" s="53"/>
      <c r="AS83" s="53"/>
      <c r="AT83" s="53"/>
    </row>
    <row r="84" spans="1:46" s="49" customFormat="1" ht="51">
      <c r="A84" s="53"/>
      <c r="B84" s="10" t="str">
        <f>RIGHT(Tabla32[[#This Row],[Línea2]],1)</f>
        <v>6</v>
      </c>
      <c r="C84" s="10">
        <v>1</v>
      </c>
      <c r="D84" s="10" t="str">
        <f>RIGHT(Tabla32[[#This Row],[Código objetivo objetivo]],1)</f>
        <v>2</v>
      </c>
      <c r="E84" s="10">
        <v>1</v>
      </c>
      <c r="F84" s="10" t="s">
        <v>24</v>
      </c>
      <c r="G84" s="10" t="str">
        <f>CONCATENATE(Tabla32[[#This Row],[Área]],".",Tabla32[[#This Row],[Línea]],".",Tabla32[[#This Row],[Resultado Esperado]],".",Tabla32[[#This Row],[Objetivo]],".",Tabla32[[#This Row],[Producto3]])</f>
        <v>DPD.6.1.2.1</v>
      </c>
      <c r="H84" s="5" t="s">
        <v>167</v>
      </c>
      <c r="I84" s="5" t="str">
        <f>LEFT(Tabla32[[#This Row],[Línea estratégica]],4)</f>
        <v>LE.6</v>
      </c>
      <c r="J84" s="5" t="str">
        <f>LEFT(Tabla32[[#This Row],[Objetivo2]],6)</f>
        <v>Obj6.2</v>
      </c>
      <c r="K84" s="5" t="s">
        <v>173</v>
      </c>
      <c r="L84" s="5" t="s">
        <v>255</v>
      </c>
      <c r="M84" s="270" t="s">
        <v>295</v>
      </c>
      <c r="N84" s="174" t="str">
        <f>CONCATENATE(Tabla32[[#This Row],[Área]],".",Tabla32[[#This Row],[Línea]],".",Tabla32[[#This Row],[Resultado Esperado]],".",Tabla32[[#This Row],[Objetivo]],".",Tabla32[[#This Row],[Producto3]])</f>
        <v>DPD.6.1.2.1</v>
      </c>
      <c r="S84" s="50"/>
      <c r="T84" s="50"/>
      <c r="U84" s="50"/>
      <c r="V84" s="50"/>
      <c r="W84" s="60"/>
      <c r="X84" s="60"/>
      <c r="Y84" s="60"/>
      <c r="Z84" s="60"/>
      <c r="AA84" s="60"/>
      <c r="AB84" s="60"/>
      <c r="AC84" s="60"/>
      <c r="AD84" s="60"/>
      <c r="AE84" s="53"/>
      <c r="AF84" s="53"/>
      <c r="AG84" s="53"/>
      <c r="AH84" s="53"/>
      <c r="AI84" s="53"/>
      <c r="AJ84" s="53"/>
      <c r="AK84" s="53"/>
      <c r="AL84" s="53"/>
      <c r="AM84" s="53"/>
      <c r="AN84" s="53"/>
      <c r="AO84" s="53"/>
      <c r="AP84" s="53"/>
      <c r="AQ84" s="53"/>
      <c r="AR84" s="53"/>
      <c r="AS84" s="53"/>
      <c r="AT84" s="53"/>
    </row>
    <row r="85" spans="1:46" s="49" customFormat="1" ht="51">
      <c r="A85" s="53"/>
      <c r="B85" s="10" t="str">
        <f>RIGHT(Tabla32[[#This Row],[Línea2]],1)</f>
        <v>6</v>
      </c>
      <c r="C85" s="10">
        <v>1</v>
      </c>
      <c r="D85" s="10" t="str">
        <f>RIGHT(Tabla32[[#This Row],[Código objetivo objetivo]],1)</f>
        <v>2</v>
      </c>
      <c r="E85" s="10">
        <v>2</v>
      </c>
      <c r="F85" s="10" t="s">
        <v>24</v>
      </c>
      <c r="G85" s="10" t="str">
        <f>CONCATENATE(Tabla32[[#This Row],[Área]],".",Tabla32[[#This Row],[Línea]],".",Tabla32[[#This Row],[Resultado Esperado]],".",Tabla32[[#This Row],[Objetivo]],".",Tabla32[[#This Row],[Producto3]])</f>
        <v>DPD.6.1.2.2</v>
      </c>
      <c r="H85" s="5" t="s">
        <v>167</v>
      </c>
      <c r="I85" s="5" t="str">
        <f>LEFT(Tabla32[[#This Row],[Línea estratégica]],4)</f>
        <v>LE.6</v>
      </c>
      <c r="J85" s="5" t="str">
        <f>LEFT(Tabla32[[#This Row],[Objetivo2]],6)</f>
        <v>Obj6.2</v>
      </c>
      <c r="K85" s="5" t="s">
        <v>173</v>
      </c>
      <c r="L85" s="5" t="s">
        <v>255</v>
      </c>
      <c r="M85" s="252" t="s">
        <v>296</v>
      </c>
      <c r="N85" s="174" t="str">
        <f>CONCATENATE(Tabla32[[#This Row],[Área]],".",Tabla32[[#This Row],[Línea]],".",Tabla32[[#This Row],[Resultado Esperado]],".",Tabla32[[#This Row],[Objetivo]],".",Tabla32[[#This Row],[Producto3]])</f>
        <v>DPD.6.1.2.2</v>
      </c>
      <c r="S85" s="50"/>
      <c r="T85" s="50"/>
      <c r="U85" s="50"/>
      <c r="V85" s="50"/>
      <c r="W85" s="60"/>
      <c r="X85" s="60"/>
      <c r="Y85" s="60"/>
      <c r="Z85" s="60"/>
      <c r="AA85" s="60"/>
      <c r="AB85" s="60"/>
      <c r="AC85" s="60"/>
      <c r="AD85" s="60"/>
      <c r="AE85" s="53"/>
      <c r="AF85" s="53"/>
      <c r="AG85" s="53"/>
      <c r="AH85" s="53"/>
      <c r="AI85" s="53"/>
      <c r="AJ85" s="53"/>
      <c r="AK85" s="53"/>
      <c r="AL85" s="53"/>
      <c r="AM85" s="53"/>
      <c r="AN85" s="53"/>
      <c r="AO85" s="53"/>
      <c r="AP85" s="53"/>
      <c r="AQ85" s="53"/>
      <c r="AR85" s="53"/>
      <c r="AS85" s="53"/>
      <c r="AT85" s="53"/>
    </row>
    <row r="86" spans="1:46" s="49" customFormat="1" ht="51">
      <c r="A86" s="53"/>
      <c r="B86" s="10" t="str">
        <f>RIGHT(Tabla32[[#This Row],[Línea2]],1)</f>
        <v>6</v>
      </c>
      <c r="C86" s="10">
        <v>1</v>
      </c>
      <c r="D86" s="10" t="str">
        <f>RIGHT(Tabla32[[#This Row],[Código objetivo objetivo]],1)</f>
        <v>1</v>
      </c>
      <c r="E86" s="10">
        <v>1</v>
      </c>
      <c r="F86" s="10" t="s">
        <v>24</v>
      </c>
      <c r="G86" s="10" t="str">
        <f>CONCATENATE(Tabla32[[#This Row],[Área]],".",Tabla32[[#This Row],[Línea]],".",Tabla32[[#This Row],[Resultado Esperado]],".",Tabla32[[#This Row],[Objetivo]],".",Tabla32[[#This Row],[Producto3]])</f>
        <v>DPD.6.1.1.1</v>
      </c>
      <c r="H86" s="5" t="s">
        <v>167</v>
      </c>
      <c r="I86" s="5" t="str">
        <f>LEFT(Tabla32[[#This Row],[Línea estratégica]],4)</f>
        <v>LE.6</v>
      </c>
      <c r="J86" s="5" t="str">
        <f>LEFT(Tabla32[[#This Row],[Objetivo2]],6)</f>
        <v>Obj6.1</v>
      </c>
      <c r="K86" s="5" t="s">
        <v>168</v>
      </c>
      <c r="L86" s="5" t="s">
        <v>297</v>
      </c>
      <c r="M86" s="270" t="s">
        <v>298</v>
      </c>
      <c r="N86" s="174" t="str">
        <f>CONCATENATE(Tabla32[[#This Row],[Área]],".",Tabla32[[#This Row],[Línea]],".",Tabla32[[#This Row],[Resultado Esperado]],".",Tabla32[[#This Row],[Objetivo]],".",Tabla32[[#This Row],[Producto3]])</f>
        <v>DPD.6.1.1.1</v>
      </c>
      <c r="S86" s="50"/>
      <c r="T86" s="50"/>
      <c r="U86" s="50"/>
      <c r="V86" s="50"/>
      <c r="W86" s="60"/>
      <c r="X86" s="60"/>
      <c r="Y86" s="60"/>
      <c r="Z86" s="60"/>
      <c r="AA86" s="60"/>
      <c r="AB86" s="60"/>
      <c r="AC86" s="60"/>
      <c r="AD86" s="60"/>
      <c r="AE86" s="53"/>
      <c r="AF86" s="53"/>
      <c r="AG86" s="53"/>
      <c r="AH86" s="53"/>
      <c r="AI86" s="53"/>
      <c r="AJ86" s="53"/>
      <c r="AK86" s="53"/>
      <c r="AL86" s="53"/>
      <c r="AM86" s="53"/>
      <c r="AN86" s="53"/>
      <c r="AO86" s="53"/>
      <c r="AP86" s="53"/>
      <c r="AQ86" s="53"/>
      <c r="AR86" s="53"/>
      <c r="AS86" s="53"/>
      <c r="AT86" s="53"/>
    </row>
    <row r="87" spans="1:46" s="49" customFormat="1" ht="51">
      <c r="A87" s="53"/>
      <c r="B87" s="10" t="str">
        <f>RIGHT(Tabla32[[#This Row],[Línea2]],1)</f>
        <v>6</v>
      </c>
      <c r="C87" s="10">
        <v>1</v>
      </c>
      <c r="D87" s="10" t="str">
        <f>RIGHT(Tabla32[[#This Row],[Código objetivo objetivo]],1)</f>
        <v>1</v>
      </c>
      <c r="E87" s="10">
        <v>2</v>
      </c>
      <c r="F87" s="10" t="s">
        <v>24</v>
      </c>
      <c r="G87" s="10" t="str">
        <f>CONCATENATE(Tabla32[[#This Row],[Área]],".",Tabla32[[#This Row],[Línea]],".",Tabla32[[#This Row],[Resultado Esperado]],".",Tabla32[[#This Row],[Objetivo]],".",Tabla32[[#This Row],[Producto3]])</f>
        <v>DPD.6.1.1.2</v>
      </c>
      <c r="H87" s="5" t="s">
        <v>167</v>
      </c>
      <c r="I87" s="5" t="str">
        <f>LEFT(Tabla32[[#This Row],[Línea estratégica]],4)</f>
        <v>LE.6</v>
      </c>
      <c r="J87" s="5" t="str">
        <f>LEFT(Tabla32[[#This Row],[Objetivo2]],6)</f>
        <v>Obj6.1</v>
      </c>
      <c r="K87" s="5" t="s">
        <v>168</v>
      </c>
      <c r="L87" s="5" t="s">
        <v>297</v>
      </c>
      <c r="M87" s="270" t="s">
        <v>130</v>
      </c>
      <c r="N87" s="174" t="str">
        <f>CONCATENATE(Tabla32[[#This Row],[Área]],".",Tabla32[[#This Row],[Línea]],".",Tabla32[[#This Row],[Resultado Esperado]],".",Tabla32[[#This Row],[Objetivo]],".",Tabla32[[#This Row],[Producto3]])</f>
        <v>DPD.6.1.1.2</v>
      </c>
      <c r="S87" s="50"/>
      <c r="T87" s="50"/>
      <c r="U87" s="50"/>
      <c r="V87" s="50"/>
      <c r="W87" s="60"/>
      <c r="X87" s="60"/>
      <c r="Y87" s="60"/>
      <c r="Z87" s="60"/>
      <c r="AA87" s="60"/>
      <c r="AB87" s="60"/>
      <c r="AC87" s="60"/>
      <c r="AD87" s="60"/>
      <c r="AE87" s="53"/>
      <c r="AF87" s="53"/>
      <c r="AG87" s="53"/>
      <c r="AH87" s="53"/>
      <c r="AI87" s="53"/>
      <c r="AJ87" s="53"/>
      <c r="AK87" s="53"/>
      <c r="AL87" s="53"/>
      <c r="AM87" s="53"/>
      <c r="AN87" s="53"/>
      <c r="AO87" s="53"/>
      <c r="AP87" s="53"/>
      <c r="AQ87" s="53"/>
      <c r="AR87" s="53"/>
      <c r="AS87" s="53"/>
      <c r="AT87" s="53"/>
    </row>
    <row r="88" spans="1:46" s="49" customFormat="1" ht="51">
      <c r="A88" s="53"/>
      <c r="B88" s="10" t="str">
        <f>RIGHT(Tabla32[[#This Row],[Línea2]],1)</f>
        <v>6</v>
      </c>
      <c r="C88" s="10">
        <v>1</v>
      </c>
      <c r="D88" s="10" t="str">
        <f>RIGHT(Tabla32[[#This Row],[Código objetivo objetivo]],1)</f>
        <v>1</v>
      </c>
      <c r="E88" s="10">
        <v>3</v>
      </c>
      <c r="F88" s="10" t="s">
        <v>24</v>
      </c>
      <c r="G88" s="10" t="str">
        <f>CONCATENATE(Tabla32[[#This Row],[Área]],".",Tabla32[[#This Row],[Línea]],".",Tabla32[[#This Row],[Resultado Esperado]],".",Tabla32[[#This Row],[Objetivo]],".",Tabla32[[#This Row],[Producto3]])</f>
        <v>DPD.6.1.1.3</v>
      </c>
      <c r="H88" s="5" t="s">
        <v>167</v>
      </c>
      <c r="I88" s="5" t="str">
        <f>LEFT(Tabla32[[#This Row],[Línea estratégica]],4)</f>
        <v>LE.6</v>
      </c>
      <c r="J88" s="5" t="str">
        <f>LEFT(Tabla32[[#This Row],[Objetivo2]],6)</f>
        <v>Obj6.1</v>
      </c>
      <c r="K88" s="5" t="s">
        <v>168</v>
      </c>
      <c r="L88" s="5" t="s">
        <v>297</v>
      </c>
      <c r="M88" s="270" t="s">
        <v>299</v>
      </c>
      <c r="N88" s="174" t="str">
        <f>CONCATENATE(Tabla32[[#This Row],[Área]],".",Tabla32[[#This Row],[Línea]],".",Tabla32[[#This Row],[Resultado Esperado]],".",Tabla32[[#This Row],[Objetivo]],".",Tabla32[[#This Row],[Producto3]])</f>
        <v>DPD.6.1.1.3</v>
      </c>
      <c r="S88" s="50"/>
      <c r="T88" s="50"/>
      <c r="U88" s="50"/>
      <c r="V88" s="50"/>
      <c r="W88" s="60"/>
      <c r="X88" s="60"/>
      <c r="Y88" s="60"/>
      <c r="Z88" s="60"/>
      <c r="AA88" s="60"/>
      <c r="AB88" s="60"/>
      <c r="AC88" s="60"/>
      <c r="AD88" s="60"/>
      <c r="AE88" s="53"/>
      <c r="AF88" s="53"/>
      <c r="AG88" s="53"/>
      <c r="AH88" s="53"/>
      <c r="AI88" s="53"/>
      <c r="AJ88" s="53"/>
      <c r="AK88" s="53"/>
      <c r="AL88" s="53"/>
      <c r="AM88" s="53"/>
      <c r="AN88" s="53"/>
      <c r="AO88" s="53"/>
      <c r="AP88" s="53"/>
      <c r="AQ88" s="53"/>
      <c r="AR88" s="53"/>
      <c r="AS88" s="53"/>
      <c r="AT88" s="53"/>
    </row>
    <row r="89" spans="1:46" s="49" customFormat="1" ht="51">
      <c r="A89" s="53"/>
      <c r="B89" s="10" t="str">
        <f>RIGHT(Tabla32[[#This Row],[Línea2]],1)</f>
        <v>6</v>
      </c>
      <c r="C89" s="10">
        <v>1</v>
      </c>
      <c r="D89" s="10" t="str">
        <f>RIGHT(Tabla32[[#This Row],[Código objetivo objetivo]],1)</f>
        <v>1</v>
      </c>
      <c r="E89" s="10">
        <v>4</v>
      </c>
      <c r="F89" s="10" t="s">
        <v>24</v>
      </c>
      <c r="G89" s="10" t="str">
        <f>CONCATENATE(Tabla32[[#This Row],[Área]],".",Tabla32[[#This Row],[Línea]],".",Tabla32[[#This Row],[Resultado Esperado]],".",Tabla32[[#This Row],[Objetivo]],".",Tabla32[[#This Row],[Producto3]])</f>
        <v>DPD.6.1.1.4</v>
      </c>
      <c r="H89" s="5" t="s">
        <v>167</v>
      </c>
      <c r="I89" s="5" t="str">
        <f>LEFT(Tabla32[[#This Row],[Línea estratégica]],4)</f>
        <v>LE.6</v>
      </c>
      <c r="J89" s="5" t="str">
        <f>LEFT(Tabla32[[#This Row],[Objetivo2]],6)</f>
        <v>Obj6.1</v>
      </c>
      <c r="K89" s="5" t="s">
        <v>168</v>
      </c>
      <c r="L89" s="5" t="s">
        <v>297</v>
      </c>
      <c r="M89" s="285" t="s">
        <v>300</v>
      </c>
      <c r="N89" s="174" t="str">
        <f>CONCATENATE(Tabla32[[#This Row],[Área]],".",Tabla32[[#This Row],[Línea]],".",Tabla32[[#This Row],[Resultado Esperado]],".",Tabla32[[#This Row],[Objetivo]],".",Tabla32[[#This Row],[Producto3]])</f>
        <v>DPD.6.1.1.4</v>
      </c>
      <c r="S89" s="50"/>
      <c r="T89" s="50"/>
      <c r="U89" s="50"/>
      <c r="V89" s="50"/>
      <c r="W89" s="60"/>
      <c r="X89" s="60"/>
      <c r="Y89" s="60"/>
      <c r="Z89" s="60"/>
      <c r="AA89" s="60"/>
      <c r="AB89" s="60"/>
      <c r="AC89" s="60"/>
      <c r="AD89" s="60"/>
      <c r="AE89" s="53"/>
      <c r="AF89" s="53"/>
      <c r="AG89" s="53"/>
      <c r="AH89" s="53"/>
      <c r="AI89" s="53"/>
      <c r="AJ89" s="53"/>
      <c r="AK89" s="53"/>
      <c r="AL89" s="53"/>
      <c r="AM89" s="53"/>
      <c r="AN89" s="53"/>
      <c r="AO89" s="53"/>
      <c r="AP89" s="53"/>
      <c r="AQ89" s="53"/>
      <c r="AR89" s="53"/>
      <c r="AS89" s="53"/>
      <c r="AT89" s="53"/>
    </row>
    <row r="90" spans="1:46" s="49" customFormat="1" ht="51">
      <c r="A90" s="53"/>
      <c r="B90" s="10" t="str">
        <f>RIGHT(Tabla32[[#This Row],[Línea2]],1)</f>
        <v>6</v>
      </c>
      <c r="C90" s="10">
        <v>1</v>
      </c>
      <c r="D90" s="10" t="str">
        <f>RIGHT(Tabla32[[#This Row],[Código objetivo objetivo]],1)</f>
        <v>1</v>
      </c>
      <c r="E90" s="10">
        <v>5</v>
      </c>
      <c r="F90" s="10" t="s">
        <v>24</v>
      </c>
      <c r="G90" s="10" t="str">
        <f>CONCATENATE(Tabla32[[#This Row],[Área]],".",Tabla32[[#This Row],[Línea]],".",Tabla32[[#This Row],[Resultado Esperado]],".",Tabla32[[#This Row],[Objetivo]],".",Tabla32[[#This Row],[Producto3]])</f>
        <v>DPD.6.1.1.5</v>
      </c>
      <c r="H90" s="5" t="s">
        <v>167</v>
      </c>
      <c r="I90" s="5" t="str">
        <f>LEFT(Tabla32[[#This Row],[Línea estratégica]],4)</f>
        <v>LE.6</v>
      </c>
      <c r="J90" s="5" t="str">
        <f>LEFT(Tabla32[[#This Row],[Objetivo2]],6)</f>
        <v>Obj6.1</v>
      </c>
      <c r="K90" s="5" t="s">
        <v>168</v>
      </c>
      <c r="L90" s="5" t="s">
        <v>297</v>
      </c>
      <c r="M90" s="270" t="s">
        <v>301</v>
      </c>
      <c r="N90" s="174" t="str">
        <f>CONCATENATE(Tabla32[[#This Row],[Área]],".",Tabla32[[#This Row],[Línea]],".",Tabla32[[#This Row],[Resultado Esperado]],".",Tabla32[[#This Row],[Objetivo]],".",Tabla32[[#This Row],[Producto3]])</f>
        <v>DPD.6.1.1.5</v>
      </c>
      <c r="S90" s="50"/>
      <c r="T90" s="50"/>
      <c r="U90" s="50"/>
      <c r="V90" s="50"/>
      <c r="W90" s="60"/>
      <c r="X90" s="60"/>
      <c r="Y90" s="60"/>
      <c r="Z90" s="60"/>
      <c r="AA90" s="60"/>
      <c r="AB90" s="60"/>
      <c r="AC90" s="60"/>
      <c r="AD90" s="60"/>
      <c r="AE90" s="53"/>
      <c r="AF90" s="53"/>
      <c r="AG90" s="53"/>
      <c r="AH90" s="53"/>
      <c r="AI90" s="53"/>
      <c r="AJ90" s="53"/>
      <c r="AK90" s="53"/>
      <c r="AL90" s="53"/>
      <c r="AM90" s="53"/>
      <c r="AN90" s="53"/>
      <c r="AO90" s="53"/>
      <c r="AP90" s="53"/>
      <c r="AQ90" s="53"/>
      <c r="AR90" s="53"/>
      <c r="AS90" s="53"/>
      <c r="AT90" s="53"/>
    </row>
    <row r="91" spans="1:46" s="49" customFormat="1" ht="51">
      <c r="A91" s="53"/>
      <c r="B91" s="10" t="str">
        <f>RIGHT(Tabla32[[#This Row],[Línea2]],1)</f>
        <v>6</v>
      </c>
      <c r="C91" s="10">
        <v>1</v>
      </c>
      <c r="D91" s="10" t="str">
        <f>RIGHT(Tabla32[[#This Row],[Código objetivo objetivo]],1)</f>
        <v>1</v>
      </c>
      <c r="E91" s="10">
        <v>6</v>
      </c>
      <c r="F91" s="10" t="s">
        <v>24</v>
      </c>
      <c r="G91" s="10" t="str">
        <f>CONCATENATE(Tabla32[[#This Row],[Área]],".",Tabla32[[#This Row],[Línea]],".",Tabla32[[#This Row],[Resultado Esperado]],".",Tabla32[[#This Row],[Objetivo]],".",Tabla32[[#This Row],[Producto3]])</f>
        <v>DPD.6.1.1.6</v>
      </c>
      <c r="H91" s="5" t="s">
        <v>167</v>
      </c>
      <c r="I91" s="5" t="str">
        <f>LEFT(Tabla32[[#This Row],[Línea estratégica]],4)</f>
        <v>LE.6</v>
      </c>
      <c r="J91" s="5" t="str">
        <f>LEFT(Tabla32[[#This Row],[Objetivo2]],6)</f>
        <v>Obj6.1</v>
      </c>
      <c r="K91" s="5" t="s">
        <v>168</v>
      </c>
      <c r="L91" s="5" t="s">
        <v>297</v>
      </c>
      <c r="M91" s="270" t="s">
        <v>302</v>
      </c>
      <c r="N91" s="174" t="str">
        <f>CONCATENATE(Tabla32[[#This Row],[Área]],".",Tabla32[[#This Row],[Línea]],".",Tabla32[[#This Row],[Resultado Esperado]],".",Tabla32[[#This Row],[Objetivo]],".",Tabla32[[#This Row],[Producto3]])</f>
        <v>DPD.6.1.1.6</v>
      </c>
      <c r="S91" s="50"/>
      <c r="T91" s="50"/>
      <c r="U91" s="50"/>
      <c r="V91" s="50"/>
      <c r="W91" s="60"/>
      <c r="X91" s="60"/>
      <c r="Y91" s="60"/>
      <c r="Z91" s="60"/>
      <c r="AA91" s="60"/>
      <c r="AB91" s="60"/>
      <c r="AC91" s="60"/>
      <c r="AD91" s="60"/>
      <c r="AE91" s="53"/>
      <c r="AF91" s="53"/>
      <c r="AG91" s="53"/>
      <c r="AH91" s="53"/>
      <c r="AI91" s="53"/>
      <c r="AJ91" s="53"/>
      <c r="AK91" s="53"/>
      <c r="AL91" s="53"/>
      <c r="AM91" s="53"/>
      <c r="AN91" s="53"/>
      <c r="AO91" s="53"/>
      <c r="AP91" s="53"/>
      <c r="AQ91" s="53"/>
      <c r="AR91" s="53"/>
      <c r="AS91" s="53"/>
      <c r="AT91" s="53"/>
    </row>
    <row r="92" spans="1:46" s="49" customFormat="1" ht="63.75">
      <c r="A92" s="53"/>
      <c r="B92" s="10" t="str">
        <f>RIGHT(Tabla32[[#This Row],[Línea2]],1)</f>
        <v>5</v>
      </c>
      <c r="C92" s="10">
        <v>1</v>
      </c>
      <c r="D92" s="10" t="str">
        <f>RIGHT(Tabla32[[#This Row],[Código objetivo objetivo]],1)</f>
        <v>1</v>
      </c>
      <c r="E92" s="10">
        <v>1</v>
      </c>
      <c r="F92" s="10" t="s">
        <v>24</v>
      </c>
      <c r="G92" s="10" t="str">
        <f>CONCATENATE(Tabla32[[#This Row],[Área]],".",Tabla32[[#This Row],[Línea]],".",Tabla32[[#This Row],[Resultado Esperado]],".",Tabla32[[#This Row],[Objetivo]],".",Tabla32[[#This Row],[Producto3]])</f>
        <v>DPD.5.1.1.1</v>
      </c>
      <c r="H92" s="5" t="s">
        <v>303</v>
      </c>
      <c r="I92" s="5" t="str">
        <f>LEFT(Tabla32[[#This Row],[Línea estratégica]],4)</f>
        <v>LE.5</v>
      </c>
      <c r="J92" s="5" t="str">
        <f>LEFT(Tabla32[[#This Row],[Objetivo2]],6)</f>
        <v>Obj5.1</v>
      </c>
      <c r="K92" s="5" t="s">
        <v>304</v>
      </c>
      <c r="L92" s="5" t="s">
        <v>305</v>
      </c>
      <c r="M92" s="270" t="s">
        <v>306</v>
      </c>
      <c r="N92" s="174" t="str">
        <f>CONCATENATE(Tabla32[[#This Row],[Área]],".",Tabla32[[#This Row],[Línea]],".",Tabla32[[#This Row],[Resultado Esperado]],".",Tabla32[[#This Row],[Objetivo]],".",Tabla32[[#This Row],[Producto3]])</f>
        <v>DPD.5.1.1.1</v>
      </c>
      <c r="S92" s="50"/>
      <c r="T92" s="50"/>
      <c r="U92" s="50"/>
      <c r="V92" s="50"/>
      <c r="W92" s="60"/>
      <c r="X92" s="60"/>
      <c r="Y92" s="60"/>
      <c r="Z92" s="60"/>
      <c r="AA92" s="60"/>
      <c r="AB92" s="60"/>
      <c r="AC92" s="60"/>
      <c r="AD92" s="60"/>
      <c r="AE92" s="53"/>
      <c r="AF92" s="53"/>
      <c r="AG92" s="53"/>
      <c r="AH92" s="53"/>
      <c r="AI92" s="53"/>
      <c r="AJ92" s="53"/>
      <c r="AK92" s="53"/>
      <c r="AL92" s="53"/>
      <c r="AM92" s="53"/>
      <c r="AN92" s="53"/>
      <c r="AO92" s="53"/>
      <c r="AP92" s="53"/>
      <c r="AQ92" s="53"/>
      <c r="AR92" s="53"/>
      <c r="AS92" s="53"/>
      <c r="AT92" s="53"/>
    </row>
    <row r="93" spans="1:46" s="49" customFormat="1" ht="63.75">
      <c r="A93" s="53"/>
      <c r="B93" s="10" t="str">
        <f>RIGHT(Tabla32[[#This Row],[Línea2]],1)</f>
        <v>5</v>
      </c>
      <c r="C93" s="10">
        <v>1</v>
      </c>
      <c r="D93" s="10" t="str">
        <f>RIGHT(Tabla32[[#This Row],[Código objetivo objetivo]],1)</f>
        <v>1</v>
      </c>
      <c r="E93" s="10">
        <v>2</v>
      </c>
      <c r="F93" s="10" t="s">
        <v>24</v>
      </c>
      <c r="G93" s="10" t="str">
        <f>CONCATENATE(Tabla32[[#This Row],[Área]],".",Tabla32[[#This Row],[Línea]],".",Tabla32[[#This Row],[Resultado Esperado]],".",Tabla32[[#This Row],[Objetivo]],".",Tabla32[[#This Row],[Producto3]])</f>
        <v>DPD.5.1.1.2</v>
      </c>
      <c r="H93" s="5" t="s">
        <v>303</v>
      </c>
      <c r="I93" s="5" t="str">
        <f>LEFT(Tabla32[[#This Row],[Línea estratégica]],4)</f>
        <v>LE.5</v>
      </c>
      <c r="J93" s="5" t="str">
        <f>LEFT(Tabla32[[#This Row],[Objetivo2]],6)</f>
        <v>Obj5.1</v>
      </c>
      <c r="K93" s="5" t="s">
        <v>304</v>
      </c>
      <c r="L93" s="5" t="s">
        <v>305</v>
      </c>
      <c r="M93" s="270" t="s">
        <v>307</v>
      </c>
      <c r="N93" s="174" t="str">
        <f>CONCATENATE(Tabla32[[#This Row],[Área]],".",Tabla32[[#This Row],[Línea]],".",Tabla32[[#This Row],[Resultado Esperado]],".",Tabla32[[#This Row],[Objetivo]],".",Tabla32[[#This Row],[Producto3]])</f>
        <v>DPD.5.1.1.2</v>
      </c>
      <c r="S93" s="50"/>
      <c r="T93" s="50"/>
      <c r="U93" s="50"/>
      <c r="V93" s="50"/>
      <c r="W93" s="60"/>
      <c r="X93" s="60"/>
      <c r="Y93" s="60"/>
      <c r="Z93" s="60"/>
      <c r="AA93" s="60"/>
      <c r="AB93" s="60"/>
      <c r="AC93" s="60"/>
      <c r="AD93" s="60"/>
      <c r="AE93" s="53"/>
      <c r="AF93" s="53"/>
      <c r="AG93" s="53"/>
      <c r="AH93" s="53"/>
      <c r="AI93" s="53"/>
      <c r="AJ93" s="53"/>
      <c r="AK93" s="53"/>
      <c r="AL93" s="53"/>
      <c r="AM93" s="53"/>
      <c r="AN93" s="53"/>
      <c r="AO93" s="53"/>
      <c r="AP93" s="53"/>
      <c r="AQ93" s="53"/>
      <c r="AR93" s="53"/>
      <c r="AS93" s="53"/>
      <c r="AT93" s="53"/>
    </row>
    <row r="94" spans="1:46" s="49" customFormat="1" ht="63.75">
      <c r="A94" s="53"/>
      <c r="B94" s="10" t="str">
        <f>RIGHT(Tabla32[[#This Row],[Línea2]],1)</f>
        <v>5</v>
      </c>
      <c r="C94" s="10">
        <v>1</v>
      </c>
      <c r="D94" s="10" t="str">
        <f>RIGHT(Tabla32[[#This Row],[Código objetivo objetivo]],1)</f>
        <v>1</v>
      </c>
      <c r="E94" s="10">
        <v>3</v>
      </c>
      <c r="F94" s="10" t="s">
        <v>24</v>
      </c>
      <c r="G94" s="10" t="str">
        <f>CONCATENATE(Tabla32[[#This Row],[Área]],".",Tabla32[[#This Row],[Línea]],".",Tabla32[[#This Row],[Resultado Esperado]],".",Tabla32[[#This Row],[Objetivo]],".",Tabla32[[#This Row],[Producto3]])</f>
        <v>DPD.5.1.1.3</v>
      </c>
      <c r="H94" s="5" t="s">
        <v>303</v>
      </c>
      <c r="I94" s="5" t="str">
        <f>LEFT(Tabla32[[#This Row],[Línea estratégica]],4)</f>
        <v>LE.5</v>
      </c>
      <c r="J94" s="5" t="str">
        <f>LEFT(Tabla32[[#This Row],[Objetivo2]],6)</f>
        <v>Obj5.1</v>
      </c>
      <c r="K94" s="5" t="s">
        <v>304</v>
      </c>
      <c r="L94" s="5" t="s">
        <v>305</v>
      </c>
      <c r="M94" s="270" t="s">
        <v>192</v>
      </c>
      <c r="N94" s="174" t="str">
        <f>CONCATENATE(Tabla32[[#This Row],[Área]],".",Tabla32[[#This Row],[Línea]],".",Tabla32[[#This Row],[Resultado Esperado]],".",Tabla32[[#This Row],[Objetivo]],".",Tabla32[[#This Row],[Producto3]])</f>
        <v>DPD.5.1.1.3</v>
      </c>
      <c r="S94" s="50"/>
      <c r="T94" s="50"/>
      <c r="U94" s="50"/>
      <c r="V94" s="50"/>
      <c r="W94" s="60"/>
      <c r="X94" s="60"/>
      <c r="Y94" s="60"/>
      <c r="Z94" s="60"/>
      <c r="AA94" s="60"/>
      <c r="AB94" s="60"/>
      <c r="AC94" s="60"/>
      <c r="AD94" s="60"/>
      <c r="AE94" s="53"/>
      <c r="AF94" s="53"/>
      <c r="AG94" s="53"/>
      <c r="AH94" s="53"/>
      <c r="AI94" s="53"/>
      <c r="AJ94" s="53"/>
      <c r="AK94" s="53"/>
      <c r="AL94" s="53"/>
      <c r="AM94" s="53"/>
      <c r="AN94" s="53"/>
      <c r="AO94" s="53"/>
      <c r="AP94" s="53"/>
      <c r="AQ94" s="53"/>
      <c r="AR94" s="53"/>
      <c r="AS94" s="53"/>
      <c r="AT94" s="53"/>
    </row>
    <row r="95" spans="1:46" s="49" customFormat="1" ht="51">
      <c r="A95" s="53"/>
      <c r="B95" s="10" t="str">
        <f>RIGHT(Tabla32[[#This Row],[Línea2]],1)</f>
        <v>6</v>
      </c>
      <c r="C95" s="10">
        <v>1</v>
      </c>
      <c r="D95" s="10" t="str">
        <f>RIGHT(Tabla32[[#This Row],[Código objetivo objetivo]],1)</f>
        <v>1</v>
      </c>
      <c r="E95" s="10">
        <v>1</v>
      </c>
      <c r="F95" s="10" t="s">
        <v>3</v>
      </c>
      <c r="G95" s="10" t="str">
        <f>CONCATENATE(Tabla32[[#This Row],[Área]],".",Tabla32[[#This Row],[Línea]],".",Tabla32[[#This Row],[Resultado Esperado]],".",Tabla32[[#This Row],[Objetivo]],".",Tabla32[[#This Row],[Producto3]])</f>
        <v>GG.6.1.1.1</v>
      </c>
      <c r="H95" s="5" t="s">
        <v>167</v>
      </c>
      <c r="I95" s="5" t="str">
        <f>LEFT(Tabla32[[#This Row],[Línea estratégica]],4)</f>
        <v>LE.6</v>
      </c>
      <c r="J95" s="5" t="str">
        <f>LEFT(Tabla32[[#This Row],[Objetivo2]],6)</f>
        <v>Obj6.1</v>
      </c>
      <c r="K95" s="5" t="s">
        <v>168</v>
      </c>
      <c r="L95" s="5" t="s">
        <v>308</v>
      </c>
      <c r="M95" s="270" t="s">
        <v>309</v>
      </c>
      <c r="N95" s="174" t="str">
        <f>CONCATENATE(Tabla32[[#This Row],[Área]],".",Tabla32[[#This Row],[Línea]],".",Tabla32[[#This Row],[Resultado Esperado]],".",Tabla32[[#This Row],[Objetivo]],".",Tabla32[[#This Row],[Producto3]])</f>
        <v>GG.6.1.1.1</v>
      </c>
      <c r="S95" s="50"/>
      <c r="T95" s="50"/>
      <c r="U95" s="50"/>
      <c r="V95" s="50"/>
      <c r="W95" s="60"/>
      <c r="X95" s="60"/>
      <c r="Y95" s="60"/>
      <c r="Z95" s="60"/>
      <c r="AA95" s="60"/>
      <c r="AB95" s="60"/>
      <c r="AC95" s="60"/>
      <c r="AD95" s="60"/>
      <c r="AE95" s="53"/>
      <c r="AF95" s="53"/>
      <c r="AG95" s="53"/>
      <c r="AH95" s="53"/>
      <c r="AI95" s="53"/>
      <c r="AJ95" s="53"/>
      <c r="AK95" s="53"/>
      <c r="AL95" s="53"/>
      <c r="AM95" s="53"/>
      <c r="AN95" s="53"/>
      <c r="AO95" s="53"/>
      <c r="AP95" s="53"/>
      <c r="AQ95" s="53"/>
      <c r="AR95" s="53"/>
      <c r="AS95" s="53"/>
      <c r="AT95" s="53"/>
    </row>
  </sheetData>
  <sheetProtection insertRows="0" deleteRows="0"/>
  <mergeCells count="1">
    <mergeCell ref="K3:N3"/>
  </mergeCells>
  <dataValidations count="1">
    <dataValidation type="list" allowBlank="1" showInputMessage="1" showErrorMessage="1" sqref="L2:M2"/>
  </dataValidations>
  <pageMargins left="0.47244094488188981" right="0.15748031496062992" top="0.62992125984251968" bottom="0.51181102362204722" header="0.51181102362204722" footer="0.31496062992125984"/>
  <pageSetup paperSize="5" scale="65" orientation="landscape" r:id="rId1"/>
  <headerFooter>
    <oddFooter>&amp;L&amp;P4</oddFooter>
  </headerFooter>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Listas!$G$42:$G$52</xm:f>
          </x14:formula1>
          <xm:sqref>K1:K2 K4:K1048576</xm:sqref>
        </x14:dataValidation>
        <x14:dataValidation type="list" allowBlank="1" showInputMessage="1" showErrorMessage="1">
          <x14:formula1>
            <xm:f>Listas!$N$30:$N$46</xm:f>
          </x14:formula1>
          <xm:sqref>F1:F1048576</xm:sqref>
        </x14:dataValidation>
        <x14:dataValidation type="list" allowBlank="1" showInputMessage="1" showErrorMessage="1">
          <x14:formula1>
            <xm:f>Listas!$F$42:$F$47</xm:f>
          </x14:formula1>
          <xm:sqref>H1:H1048576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T149"/>
  <sheetViews>
    <sheetView showGridLines="0" topLeftCell="A2" zoomScale="90" zoomScaleNormal="90" zoomScaleSheetLayoutView="80" workbookViewId="0">
      <selection activeCell="M86" sqref="M86"/>
    </sheetView>
  </sheetViews>
  <sheetFormatPr baseColWidth="10" defaultColWidth="11.42578125" defaultRowHeight="12.75"/>
  <cols>
    <col min="1" max="1" width="2.85546875" style="53" bestFit="1" customWidth="1"/>
    <col min="2" max="2" width="9.7109375" style="52" hidden="1" customWidth="1"/>
    <col min="3" max="3" width="13.28515625" style="52" hidden="1" customWidth="1"/>
    <col min="4" max="4" width="12.28515625" style="52" hidden="1" customWidth="1"/>
    <col min="5" max="5" width="13.7109375" style="13" hidden="1" customWidth="1"/>
    <col min="6" max="6" width="9.28515625" style="13" bestFit="1" customWidth="1"/>
    <col min="7" max="7" width="13" style="58" hidden="1" customWidth="1"/>
    <col min="8" max="8" width="43" style="58" hidden="1" customWidth="1"/>
    <col min="9" max="9" width="11" style="58" hidden="1" customWidth="1"/>
    <col min="10" max="10" width="18.5703125" style="14" hidden="1" customWidth="1"/>
    <col min="11" max="11" width="47.5703125" style="58" hidden="1" customWidth="1"/>
    <col min="12" max="12" width="27.42578125" style="58" hidden="1" customWidth="1"/>
    <col min="13" max="13" width="37.42578125" style="13" customWidth="1"/>
    <col min="14" max="14" width="13.5703125" style="58" customWidth="1"/>
    <col min="15" max="15" width="25.28515625" style="13" customWidth="1"/>
    <col min="16" max="16" width="14.28515625" style="13" customWidth="1"/>
    <col min="17" max="17" width="14.5703125" style="70" customWidth="1"/>
    <col min="18" max="18" width="10.28515625" style="70" customWidth="1"/>
    <col min="19" max="19" width="10.42578125" style="70" customWidth="1"/>
    <col min="20" max="20" width="3.85546875" style="70" customWidth="1"/>
    <col min="21" max="21" width="5" style="70" customWidth="1"/>
    <col min="22" max="22" width="4.28515625" style="70" customWidth="1"/>
    <col min="23" max="23" width="4.5703125" style="71" customWidth="1"/>
    <col min="24" max="24" width="13.140625" style="9" hidden="1" customWidth="1"/>
    <col min="25" max="25" width="25.140625" style="9" hidden="1" customWidth="1"/>
    <col min="26" max="26" width="16.85546875" style="290" bestFit="1" customWidth="1"/>
    <col min="27" max="30" width="11.42578125" style="49"/>
    <col min="31" max="34" width="11.42578125" style="50"/>
    <col min="35" max="42" width="11.42578125" style="60"/>
    <col min="43" max="16384" width="11.42578125" style="53"/>
  </cols>
  <sheetData>
    <row r="1" spans="1:46" ht="12.75" hidden="1" customHeight="1">
      <c r="K1" s="59"/>
      <c r="L1" s="59"/>
      <c r="M1" s="8"/>
      <c r="O1" s="8"/>
      <c r="P1" s="8"/>
      <c r="Q1" s="69"/>
      <c r="Z1" s="49"/>
    </row>
    <row r="2" spans="1:46" ht="28.5">
      <c r="A2" s="58"/>
      <c r="B2" s="13"/>
      <c r="C2" s="13"/>
      <c r="D2" s="13"/>
      <c r="E2" s="61"/>
      <c r="F2" s="61"/>
      <c r="K2" s="59"/>
      <c r="L2" s="170"/>
      <c r="M2" s="72"/>
      <c r="O2" s="72"/>
      <c r="P2" s="72"/>
      <c r="Q2" s="72"/>
      <c r="R2" s="72"/>
      <c r="S2" s="73"/>
      <c r="T2" s="73"/>
      <c r="Z2" s="49"/>
    </row>
    <row r="3" spans="1:46" ht="30.75" customHeight="1">
      <c r="A3" s="58"/>
      <c r="B3" s="13"/>
      <c r="C3" s="13"/>
      <c r="D3" s="13"/>
      <c r="E3" s="61"/>
      <c r="F3" s="61"/>
      <c r="G3" s="480" t="s">
        <v>310</v>
      </c>
      <c r="H3" s="480"/>
      <c r="I3" s="480"/>
      <c r="J3" s="480"/>
      <c r="K3" s="480"/>
      <c r="L3" s="480"/>
      <c r="M3" s="480"/>
      <c r="N3" s="480"/>
      <c r="O3" s="480"/>
      <c r="P3" s="480"/>
      <c r="Q3" s="480"/>
      <c r="R3" s="480"/>
      <c r="S3" s="480"/>
      <c r="T3" s="480"/>
      <c r="U3" s="480"/>
      <c r="V3" s="480"/>
      <c r="W3" s="480"/>
      <c r="X3" s="480"/>
      <c r="Y3" s="480"/>
      <c r="Z3" s="480"/>
    </row>
    <row r="4" spans="1:46">
      <c r="A4" s="58"/>
      <c r="B4" s="13"/>
      <c r="C4" s="13"/>
      <c r="D4" s="13"/>
      <c r="E4" s="9"/>
      <c r="F4" s="9"/>
      <c r="G4" s="49"/>
      <c r="H4" s="49"/>
      <c r="I4" s="49"/>
      <c r="J4" s="64"/>
      <c r="K4" s="49"/>
      <c r="L4" s="49"/>
      <c r="M4" s="9"/>
      <c r="N4" s="49"/>
      <c r="O4" s="9"/>
      <c r="P4" s="9"/>
      <c r="Q4" s="9"/>
      <c r="R4" s="9"/>
      <c r="S4" s="9"/>
      <c r="T4" s="9"/>
      <c r="U4" s="9"/>
      <c r="V4" s="9"/>
      <c r="W4" s="100"/>
      <c r="Z4" s="49"/>
    </row>
    <row r="5" spans="1:46" s="65" customFormat="1" ht="31.5" customHeight="1" thickBot="1">
      <c r="B5" s="10" t="s">
        <v>154</v>
      </c>
      <c r="C5" s="10" t="s">
        <v>155</v>
      </c>
      <c r="D5" s="10" t="s">
        <v>156</v>
      </c>
      <c r="E5" s="10" t="s">
        <v>157</v>
      </c>
      <c r="F5" s="10" t="s">
        <v>158</v>
      </c>
      <c r="G5" s="10" t="s">
        <v>159</v>
      </c>
      <c r="H5" s="10" t="s">
        <v>160</v>
      </c>
      <c r="I5" s="5" t="s">
        <v>161</v>
      </c>
      <c r="J5" s="5" t="s">
        <v>162</v>
      </c>
      <c r="K5" s="10" t="s">
        <v>163</v>
      </c>
      <c r="L5" s="10" t="s">
        <v>164</v>
      </c>
      <c r="M5" s="10" t="s">
        <v>165</v>
      </c>
      <c r="N5" s="10" t="s">
        <v>166</v>
      </c>
      <c r="O5" s="10" t="s">
        <v>311</v>
      </c>
      <c r="P5" s="10" t="s">
        <v>312</v>
      </c>
      <c r="Q5" s="10" t="s">
        <v>313</v>
      </c>
      <c r="R5" s="10" t="s">
        <v>314</v>
      </c>
      <c r="S5" s="10" t="s">
        <v>315</v>
      </c>
      <c r="T5" s="10" t="s">
        <v>119</v>
      </c>
      <c r="U5" s="10" t="s">
        <v>120</v>
      </c>
      <c r="V5" s="10" t="s">
        <v>121</v>
      </c>
      <c r="W5" s="10" t="s">
        <v>122</v>
      </c>
      <c r="X5" s="10" t="s">
        <v>316</v>
      </c>
      <c r="Y5" s="10" t="s">
        <v>317</v>
      </c>
      <c r="Z5" s="289" t="s">
        <v>29</v>
      </c>
      <c r="AA5" s="66"/>
      <c r="AB5" s="66"/>
      <c r="AC5" s="84"/>
      <c r="AD5" s="66"/>
      <c r="AE5" s="66"/>
      <c r="AF5" s="66"/>
      <c r="AG5" s="66"/>
      <c r="AH5" s="66"/>
      <c r="AI5" s="67"/>
      <c r="AJ5" s="67"/>
      <c r="AK5" s="67"/>
      <c r="AL5" s="67"/>
      <c r="AM5" s="68"/>
      <c r="AN5" s="68"/>
      <c r="AO5" s="68"/>
      <c r="AP5" s="68"/>
      <c r="AQ5" s="68"/>
      <c r="AR5" s="68"/>
      <c r="AS5" s="68"/>
      <c r="AT5" s="68"/>
    </row>
    <row r="6" spans="1:46" s="171" customFormat="1" ht="38.25">
      <c r="B6" s="10" t="str">
        <f>RIGHT(Tabla3[[#This Row],[Línea2]],1)</f>
        <v>6</v>
      </c>
      <c r="C6" s="10">
        <v>1</v>
      </c>
      <c r="D6" s="10" t="str">
        <f>RIGHT(Tabla3[[#This Row],[Código objetivo objetivo]],1)</f>
        <v>1</v>
      </c>
      <c r="E6" s="10">
        <v>1</v>
      </c>
      <c r="F6" s="10" t="s">
        <v>24</v>
      </c>
      <c r="G6" s="10" t="str">
        <f>CONCATENATE(Tabla3[[#This Row],[Área]],".",Tabla3[[#This Row],[Línea]],".",Tabla3[[#This Row],[Resultado Esperado]],".",Tabla3[[#This Row],[Objetivo]],".",Tabla3[[#This Row],[Producto3]])</f>
        <v>DPD.6.1.1.1</v>
      </c>
      <c r="H6" s="27" t="s">
        <v>167</v>
      </c>
      <c r="I6" s="5" t="str">
        <f>LEFT(Tabla3[[#This Row],[Línea estratégica]],4)</f>
        <v>LE.6</v>
      </c>
      <c r="J6" s="5" t="str">
        <f>LEFT(Tabla3[[#This Row],[Objetivo2]],6)</f>
        <v>Obj6.1</v>
      </c>
      <c r="K6" s="27" t="s">
        <v>168</v>
      </c>
      <c r="L6" s="27" t="s">
        <v>169</v>
      </c>
      <c r="M6" s="270" t="s">
        <v>170</v>
      </c>
      <c r="N6" s="10" t="str">
        <f>CONCATENATE(Tabla3[[#This Row],[Área]],".",Tabla3[[#This Row],[Línea]],".",Tabla3[[#This Row],[Resultado Esperado]],".",Tabla3[[#This Row],[Objetivo]],".",Tabla3[[#This Row],[Producto3]])</f>
        <v>DPD.6.1.1.1</v>
      </c>
      <c r="O6" s="27" t="s">
        <v>318</v>
      </c>
      <c r="P6" s="27" t="s">
        <v>319</v>
      </c>
      <c r="Q6" s="27" t="s">
        <v>320</v>
      </c>
      <c r="R6" s="26">
        <v>0</v>
      </c>
      <c r="S6" s="26">
        <v>1</v>
      </c>
      <c r="T6" s="39"/>
      <c r="U6" s="40"/>
      <c r="V6" s="40"/>
      <c r="W6" s="40"/>
      <c r="X6" s="54" t="s">
        <v>321</v>
      </c>
      <c r="Y6" s="54" t="s">
        <v>322</v>
      </c>
      <c r="Z6" s="291">
        <f>SUMIFS('Formulario PPGR2'!$F$7:$F$244,'Formulario PPGR2'!$D$7:$D$244,'Formulario PPGR1'!$M$6:$M$99)</f>
        <v>0</v>
      </c>
      <c r="AA6" s="9"/>
      <c r="AB6" s="9"/>
      <c r="AC6" s="9"/>
      <c r="AD6" s="9"/>
      <c r="AE6" s="9"/>
      <c r="AF6" s="9"/>
      <c r="AG6" s="9"/>
      <c r="AH6" s="9"/>
      <c r="AI6" s="172"/>
      <c r="AJ6" s="172"/>
      <c r="AK6" s="172"/>
      <c r="AL6" s="172"/>
      <c r="AM6" s="172"/>
      <c r="AN6" s="172"/>
      <c r="AO6" s="172"/>
      <c r="AP6" s="172"/>
      <c r="AQ6" s="172"/>
      <c r="AR6" s="172"/>
      <c r="AS6" s="172"/>
      <c r="AT6" s="172"/>
    </row>
    <row r="7" spans="1:46" ht="38.25">
      <c r="B7" s="10" t="str">
        <f>RIGHT(Tabla3[[#This Row],[Línea2]],1)</f>
        <v>6</v>
      </c>
      <c r="C7" s="10">
        <v>2</v>
      </c>
      <c r="D7" s="10" t="str">
        <f>RIGHT(Tabla3[[#This Row],[Código objetivo objetivo]],1)</f>
        <v>1</v>
      </c>
      <c r="E7" s="10">
        <v>1</v>
      </c>
      <c r="F7" s="10" t="s">
        <v>24</v>
      </c>
      <c r="G7" s="10" t="str">
        <f>CONCATENATE(Tabla3[[#This Row],[Área]],".",Tabla3[[#This Row],[Línea]],".",Tabla3[[#This Row],[Resultado Esperado]],".",Tabla3[[#This Row],[Objetivo]],".",Tabla3[[#This Row],[Producto3]])</f>
        <v>DPD.6.2.1.1</v>
      </c>
      <c r="H7" s="5" t="s">
        <v>167</v>
      </c>
      <c r="I7" s="5" t="s">
        <v>213</v>
      </c>
      <c r="J7" s="5" t="s">
        <v>323</v>
      </c>
      <c r="K7" s="5" t="s">
        <v>168</v>
      </c>
      <c r="L7" s="5" t="s">
        <v>169</v>
      </c>
      <c r="M7" s="270" t="s">
        <v>170</v>
      </c>
      <c r="N7" s="174" t="str">
        <f>CONCATENATE(Tabla3[[#This Row],[Área]],".",Tabla3[[#This Row],[Línea]],".",Tabla3[[#This Row],[Resultado Esperado]],".",Tabla3[[#This Row],[Objetivo]],".",Tabla3[[#This Row],[Producto3]])</f>
        <v>DPD.6.2.1.1</v>
      </c>
      <c r="O7" s="27" t="s">
        <v>324</v>
      </c>
      <c r="P7" s="27" t="s">
        <v>325</v>
      </c>
      <c r="Q7" s="27" t="s">
        <v>326</v>
      </c>
      <c r="R7" s="454">
        <v>0</v>
      </c>
      <c r="S7" s="454">
        <v>4</v>
      </c>
      <c r="T7" s="455"/>
      <c r="U7" s="455"/>
      <c r="V7" s="455"/>
      <c r="W7" s="40"/>
      <c r="X7" s="456" t="s">
        <v>327</v>
      </c>
      <c r="Y7" s="54" t="s">
        <v>328</v>
      </c>
      <c r="Z7" s="291">
        <v>0</v>
      </c>
    </row>
    <row r="8" spans="1:46" ht="38.25">
      <c r="B8" s="10" t="str">
        <f>RIGHT(Tabla3[[#This Row],[Línea2]],1)</f>
        <v>6</v>
      </c>
      <c r="C8" s="10">
        <v>1</v>
      </c>
      <c r="D8" s="10" t="str">
        <f>RIGHT(Tabla3[[#This Row],[Código objetivo objetivo]],1)</f>
        <v>1</v>
      </c>
      <c r="E8" s="10">
        <v>2</v>
      </c>
      <c r="F8" s="10" t="s">
        <v>24</v>
      </c>
      <c r="G8" s="10" t="str">
        <f>CONCATENATE(Tabla3[[#This Row],[Área]],".",Tabla3[[#This Row],[Línea]],".",Tabla3[[#This Row],[Resultado Esperado]],".",Tabla3[[#This Row],[Objetivo]],".",Tabla3[[#This Row],[Producto3]])</f>
        <v>DPD.6.1.1.2</v>
      </c>
      <c r="H8" s="5" t="s">
        <v>167</v>
      </c>
      <c r="I8" s="5" t="str">
        <f>LEFT(Tabla3[[#This Row],[Línea estratégica]],4)</f>
        <v>LE.6</v>
      </c>
      <c r="J8" s="5" t="str">
        <f>LEFT(Tabla3[[#This Row],[Objetivo2]],6)</f>
        <v>Obj6.1</v>
      </c>
      <c r="K8" s="5" t="s">
        <v>168</v>
      </c>
      <c r="L8" s="5" t="s">
        <v>171</v>
      </c>
      <c r="M8" s="270" t="s">
        <v>172</v>
      </c>
      <c r="N8" s="174" t="str">
        <f>CONCATENATE(Tabla3[[#This Row],[Área]],".",Tabla3[[#This Row],[Línea]],".",Tabla3[[#This Row],[Resultado Esperado]],".",Tabla3[[#This Row],[Objetivo]],".",Tabla3[[#This Row],[Producto3]])</f>
        <v>DPD.6.1.1.2</v>
      </c>
      <c r="O8" s="27" t="s">
        <v>329</v>
      </c>
      <c r="P8" s="27" t="s">
        <v>325</v>
      </c>
      <c r="Q8" s="27" t="s">
        <v>326</v>
      </c>
      <c r="R8" s="454">
        <v>5</v>
      </c>
      <c r="S8" s="454">
        <v>10</v>
      </c>
      <c r="T8" s="455"/>
      <c r="U8" s="455"/>
      <c r="V8" s="455"/>
      <c r="W8" s="40"/>
      <c r="X8" s="456" t="s">
        <v>330</v>
      </c>
      <c r="Y8" s="54" t="s">
        <v>331</v>
      </c>
      <c r="Z8" s="291">
        <f>SUMIFS('Formulario PPGR2'!$F$7:$F$244,'Formulario PPGR2'!$D$7:$D$244,'Formulario PPGR1'!$M$6:$M$196)</f>
        <v>0</v>
      </c>
    </row>
    <row r="9" spans="1:46" ht="38.25">
      <c r="B9" s="10" t="str">
        <f>RIGHT(Tabla3[[#This Row],[Línea2]],1)</f>
        <v>6</v>
      </c>
      <c r="C9" s="10">
        <v>1</v>
      </c>
      <c r="D9" s="10" t="str">
        <f>RIGHT(Tabla3[[#This Row],[Código objetivo objetivo]],1)</f>
        <v>2</v>
      </c>
      <c r="E9" s="10">
        <v>3</v>
      </c>
      <c r="F9" s="10" t="s">
        <v>24</v>
      </c>
      <c r="G9" s="10" t="str">
        <f>CONCATENATE(Tabla3[[#This Row],[Área]],".",Tabla3[[#This Row],[Línea]],".",Tabla3[[#This Row],[Resultado Esperado]],".",Tabla3[[#This Row],[Objetivo]],".",Tabla3[[#This Row],[Producto3]])</f>
        <v>DPD.6.1.2.3</v>
      </c>
      <c r="H9" s="5" t="s">
        <v>167</v>
      </c>
      <c r="I9" s="5" t="str">
        <f>LEFT(Tabla3[[#This Row],[Línea estratégica]],4)</f>
        <v>LE.6</v>
      </c>
      <c r="J9" s="5" t="str">
        <f>LEFT(Tabla3[[#This Row],[Objetivo2]],6)</f>
        <v>Obj6.2</v>
      </c>
      <c r="K9" s="5" t="s">
        <v>173</v>
      </c>
      <c r="L9" s="5" t="s">
        <v>174</v>
      </c>
      <c r="M9" s="270" t="s">
        <v>175</v>
      </c>
      <c r="N9" s="174" t="str">
        <f>CONCATENATE(Tabla3[[#This Row],[Área]],".",Tabla3[[#This Row],[Línea]],".",Tabla3[[#This Row],[Resultado Esperado]],".",Tabla3[[#This Row],[Objetivo]],".",Tabla3[[#This Row],[Producto3]])</f>
        <v>DPD.6.1.2.3</v>
      </c>
      <c r="O9" s="27" t="s">
        <v>332</v>
      </c>
      <c r="P9" s="27" t="s">
        <v>325</v>
      </c>
      <c r="Q9" s="27" t="s">
        <v>326</v>
      </c>
      <c r="R9" s="454">
        <v>1</v>
      </c>
      <c r="S9" s="454">
        <v>4</v>
      </c>
      <c r="T9" s="455"/>
      <c r="U9" s="455"/>
      <c r="V9" s="455"/>
      <c r="W9" s="40"/>
      <c r="X9" s="456" t="s">
        <v>327</v>
      </c>
      <c r="Y9" s="54" t="s">
        <v>328</v>
      </c>
      <c r="Z9" s="291">
        <f>SUMIFS('Formulario PPGR2'!$F$7:$F$244,'Formulario PPGR2'!$D$7:$D$244,'Formulario PPGR1'!$M$6:$M$196)</f>
        <v>570000</v>
      </c>
    </row>
    <row r="10" spans="1:46" ht="38.25">
      <c r="B10" s="10" t="str">
        <f>RIGHT(Tabla3[[#This Row],[Línea2]],1)</f>
        <v>6</v>
      </c>
      <c r="C10" s="10">
        <v>1</v>
      </c>
      <c r="D10" s="10" t="str">
        <f>RIGHT(Tabla3[[#This Row],[Código objetivo objetivo]],1)</f>
        <v>2</v>
      </c>
      <c r="E10" s="10">
        <v>4</v>
      </c>
      <c r="F10" s="10" t="s">
        <v>24</v>
      </c>
      <c r="G10" s="10" t="str">
        <f>CONCATENATE(Tabla3[[#This Row],[Área]],".",Tabla3[[#This Row],[Línea]],".",Tabla3[[#This Row],[Resultado Esperado]],".",Tabla3[[#This Row],[Objetivo]],".",Tabla3[[#This Row],[Producto3]])</f>
        <v>DPD.6.1.2.4</v>
      </c>
      <c r="H10" s="5" t="s">
        <v>167</v>
      </c>
      <c r="I10" s="5" t="str">
        <f>LEFT(Tabla3[[#This Row],[Línea estratégica]],4)</f>
        <v>LE.6</v>
      </c>
      <c r="J10" s="5" t="str">
        <f>LEFT(Tabla3[[#This Row],[Objetivo2]],6)</f>
        <v>Obj6.2</v>
      </c>
      <c r="K10" s="5" t="s">
        <v>173</v>
      </c>
      <c r="L10" s="5" t="s">
        <v>174</v>
      </c>
      <c r="M10" s="270" t="s">
        <v>333</v>
      </c>
      <c r="N10" s="174" t="str">
        <f>CONCATENATE(Tabla3[[#This Row],[Área]],".",Tabla3[[#This Row],[Línea]],".",Tabla3[[#This Row],[Resultado Esperado]],".",Tabla3[[#This Row],[Objetivo]],".",Tabla3[[#This Row],[Producto3]])</f>
        <v>DPD.6.1.2.4</v>
      </c>
      <c r="O10" s="27" t="s">
        <v>334</v>
      </c>
      <c r="P10" s="27" t="s">
        <v>319</v>
      </c>
      <c r="Q10" s="27" t="s">
        <v>326</v>
      </c>
      <c r="R10" s="454">
        <v>4</v>
      </c>
      <c r="S10" s="454">
        <v>4</v>
      </c>
      <c r="T10" s="39"/>
      <c r="U10" s="40"/>
      <c r="V10" s="40"/>
      <c r="W10" s="40"/>
      <c r="X10" s="456" t="s">
        <v>327</v>
      </c>
      <c r="Y10" s="54" t="s">
        <v>328</v>
      </c>
      <c r="Z10" s="291">
        <f>SUMIFS('Formulario PPGR2'!$F$7:$F$244,'Formulario PPGR2'!$D$7:$D$244,'Formulario PPGR1'!$M$6:$M$196)</f>
        <v>200000</v>
      </c>
    </row>
    <row r="11" spans="1:46" ht="38.25">
      <c r="B11" s="10" t="str">
        <f>RIGHT(Tabla3[[#This Row],[Línea2]],1)</f>
        <v>6</v>
      </c>
      <c r="C11" s="10">
        <v>1</v>
      </c>
      <c r="D11" s="10" t="str">
        <f>RIGHT(Tabla3[[#This Row],[Código objetivo objetivo]],1)</f>
        <v>1</v>
      </c>
      <c r="E11" s="10">
        <v>5</v>
      </c>
      <c r="F11" s="10" t="s">
        <v>24</v>
      </c>
      <c r="G11" s="10" t="str">
        <f>CONCATENATE(Tabla3[[#This Row],[Área]],".",Tabla3[[#This Row],[Línea]],".",Tabla3[[#This Row],[Resultado Esperado]],".",Tabla3[[#This Row],[Objetivo]],".",Tabla3[[#This Row],[Producto3]])</f>
        <v>DPD.6.1.1.5</v>
      </c>
      <c r="H11" s="5" t="s">
        <v>167</v>
      </c>
      <c r="I11" s="5" t="str">
        <f>LEFT(Tabla3[[#This Row],[Línea estratégica]],4)</f>
        <v>LE.6</v>
      </c>
      <c r="J11" s="5" t="str">
        <f>LEFT(Tabla3[[#This Row],[Objetivo2]],6)</f>
        <v>Obj6.1</v>
      </c>
      <c r="K11" s="5" t="s">
        <v>168</v>
      </c>
      <c r="L11" s="5" t="s">
        <v>335</v>
      </c>
      <c r="M11" s="270" t="s">
        <v>336</v>
      </c>
      <c r="N11" s="174" t="str">
        <f>CONCATENATE(Tabla3[[#This Row],[Área]],".",Tabla3[[#This Row],[Línea]],".",Tabla3[[#This Row],[Resultado Esperado]],".",Tabla3[[#This Row],[Objetivo]],".",Tabla3[[#This Row],[Producto3]])</f>
        <v>DPD.6.1.1.5</v>
      </c>
      <c r="O11" s="27" t="s">
        <v>337</v>
      </c>
      <c r="P11" s="27" t="s">
        <v>325</v>
      </c>
      <c r="Q11" s="27" t="s">
        <v>320</v>
      </c>
      <c r="R11" s="26">
        <v>0</v>
      </c>
      <c r="S11" s="26">
        <v>0.85</v>
      </c>
      <c r="T11" s="455"/>
      <c r="U11" s="455"/>
      <c r="V11" s="455"/>
      <c r="W11" s="40"/>
      <c r="X11" s="456" t="s">
        <v>321</v>
      </c>
      <c r="Y11" s="54" t="s">
        <v>322</v>
      </c>
      <c r="Z11" s="291">
        <f>SUMIFS('Formulario PPGR2'!$F$7:$F$244,'Formulario PPGR2'!$D$7:$D$244,'Formulario PPGR1'!$M$6:$M$196)</f>
        <v>0</v>
      </c>
    </row>
    <row r="12" spans="1:46" ht="38.25">
      <c r="B12" s="10" t="str">
        <f>RIGHT(Tabla3[[#This Row],[Línea2]],1)</f>
        <v>6</v>
      </c>
      <c r="C12" s="10">
        <v>1</v>
      </c>
      <c r="D12" s="10" t="str">
        <f>RIGHT(Tabla3[[#This Row],[Código objetivo objetivo]],1)</f>
        <v>1</v>
      </c>
      <c r="E12" s="10">
        <v>6</v>
      </c>
      <c r="F12" s="10" t="s">
        <v>24</v>
      </c>
      <c r="G12" s="10" t="str">
        <f>CONCATENATE(Tabla3[[#This Row],[Área]],".",Tabla3[[#This Row],[Línea]],".",Tabla3[[#This Row],[Resultado Esperado]],".",Tabla3[[#This Row],[Objetivo]],".",Tabla3[[#This Row],[Producto3]])</f>
        <v>DPD.6.1.1.6</v>
      </c>
      <c r="H12" s="5" t="s">
        <v>167</v>
      </c>
      <c r="I12" s="5" t="str">
        <f>LEFT(Tabla3[[#This Row],[Línea estratégica]],4)</f>
        <v>LE.6</v>
      </c>
      <c r="J12" s="5" t="str">
        <f>LEFT(Tabla3[[#This Row],[Objetivo2]],6)</f>
        <v>Obj6.1</v>
      </c>
      <c r="K12" s="5" t="s">
        <v>168</v>
      </c>
      <c r="L12" s="5" t="s">
        <v>179</v>
      </c>
      <c r="M12" s="270" t="s">
        <v>180</v>
      </c>
      <c r="N12" s="174" t="str">
        <f>CONCATENATE(Tabla3[[#This Row],[Área]],".",Tabla3[[#This Row],[Línea]],".",Tabla3[[#This Row],[Resultado Esperado]],".",Tabla3[[#This Row],[Objetivo]],".",Tabla3[[#This Row],[Producto3]])</f>
        <v>DPD.6.1.1.6</v>
      </c>
      <c r="O12" s="27" t="s">
        <v>338</v>
      </c>
      <c r="P12" s="27" t="s">
        <v>325</v>
      </c>
      <c r="Q12" s="27" t="s">
        <v>320</v>
      </c>
      <c r="R12" s="26">
        <v>0</v>
      </c>
      <c r="S12" s="26">
        <v>1</v>
      </c>
      <c r="T12" s="455"/>
      <c r="U12" s="455"/>
      <c r="V12" s="455"/>
      <c r="W12" s="40"/>
      <c r="X12" s="456" t="s">
        <v>330</v>
      </c>
      <c r="Y12" s="54" t="s">
        <v>331</v>
      </c>
      <c r="Z12" s="291">
        <f>SUMIFS('Formulario PPGR2'!$F$7:$F$244,'Formulario PPGR2'!$D$7:$D$244,'Formulario PPGR1'!$M$6:$M$196)</f>
        <v>70000</v>
      </c>
    </row>
    <row r="13" spans="1:46" ht="51" hidden="1">
      <c r="B13" s="10" t="str">
        <f>RIGHT(Tabla3[[#This Row],[Línea2]],1)</f>
        <v>6</v>
      </c>
      <c r="C13" s="10">
        <v>1</v>
      </c>
      <c r="D13" s="10" t="str">
        <f>RIGHT(Tabla3[[#This Row],[Código objetivo objetivo]],1)</f>
        <v>2</v>
      </c>
      <c r="E13" s="10">
        <v>1</v>
      </c>
      <c r="F13" s="10" t="s">
        <v>59</v>
      </c>
      <c r="G13" s="10" t="str">
        <f>CONCATENATE(Tabla3[[#This Row],[Área]],".",Tabla3[[#This Row],[Línea]],".",Tabla3[[#This Row],[Resultado Esperado]],".",Tabla3[[#This Row],[Objetivo]],".",Tabla3[[#This Row],[Producto3]])</f>
        <v>DCOM.6.1.2.1</v>
      </c>
      <c r="H13" s="5" t="s">
        <v>181</v>
      </c>
      <c r="I13" s="5" t="str">
        <f>LEFT(Tabla3[[#This Row],[Línea estratégica]],4)</f>
        <v>LE.6</v>
      </c>
      <c r="J13" s="5" t="str">
        <f>LEFT(Tabla3[[#This Row],[Objetivo2]],6)</f>
        <v>Obj6.2</v>
      </c>
      <c r="K13" s="5" t="s">
        <v>182</v>
      </c>
      <c r="L13" s="5" t="s">
        <v>183</v>
      </c>
      <c r="M13" s="270" t="s">
        <v>339</v>
      </c>
      <c r="N13" s="174" t="str">
        <f>CONCATENATE(Tabla3[[#This Row],[Área]],".",Tabla3[[#This Row],[Línea]],".",Tabla3[[#This Row],[Resultado Esperado]],".",Tabla3[[#This Row],[Objetivo]],".",Tabla3[[#This Row],[Producto3]])</f>
        <v>DCOM.6.1.2.1</v>
      </c>
      <c r="O13" s="27" t="s">
        <v>340</v>
      </c>
      <c r="P13" s="27" t="s">
        <v>325</v>
      </c>
      <c r="Q13" s="27" t="s">
        <v>320</v>
      </c>
      <c r="R13" s="26">
        <v>0</v>
      </c>
      <c r="S13" s="26">
        <v>0.9</v>
      </c>
      <c r="T13" s="249"/>
      <c r="U13" s="249"/>
      <c r="V13" s="249"/>
      <c r="W13" s="40"/>
      <c r="X13" s="456" t="s">
        <v>321</v>
      </c>
      <c r="Y13" s="54" t="s">
        <v>322</v>
      </c>
      <c r="Z13" s="291">
        <f>SUMIFS('Formulario PPGR2'!$F$7:$F$244,'Formulario PPGR2'!$D$7:$D$244,'Formulario PPGR1'!$M$6:$M$196)</f>
        <v>7500000</v>
      </c>
    </row>
    <row r="14" spans="1:46" ht="78.75" hidden="1" customHeight="1">
      <c r="B14" s="10" t="str">
        <f>RIGHT(Tabla3[[#This Row],[Línea2]],1)</f>
        <v>6</v>
      </c>
      <c r="C14" s="10">
        <v>1</v>
      </c>
      <c r="D14" s="10" t="str">
        <f>RIGHT(Tabla3[[#This Row],[Código objetivo objetivo]],1)</f>
        <v>1</v>
      </c>
      <c r="E14" s="10">
        <v>1</v>
      </c>
      <c r="F14" s="10" t="s">
        <v>59</v>
      </c>
      <c r="G14" s="10" t="str">
        <f>CONCATENATE(Tabla3[[#This Row],[Área]],".",Tabla3[[#This Row],[Línea]],".",Tabla3[[#This Row],[Resultado Esperado]],".",Tabla3[[#This Row],[Objetivo]],".",Tabla3[[#This Row],[Producto3]])</f>
        <v>DCOM.6.1.1.1</v>
      </c>
      <c r="H14" s="5" t="s">
        <v>181</v>
      </c>
      <c r="I14" s="5" t="str">
        <f>LEFT(Tabla3[[#This Row],[Línea estratégica]],4)</f>
        <v>LE.6</v>
      </c>
      <c r="J14" s="5" t="str">
        <f>LEFT(Tabla3[[#This Row],[Objetivo2]],6)</f>
        <v>Obj6.1</v>
      </c>
      <c r="K14" s="5" t="s">
        <v>185</v>
      </c>
      <c r="L14" s="5" t="s">
        <v>186</v>
      </c>
      <c r="M14" s="270" t="s">
        <v>187</v>
      </c>
      <c r="N14" s="174" t="str">
        <f>CONCATENATE(Tabla3[[#This Row],[Área]],".",Tabla3[[#This Row],[Línea]],".",Tabla3[[#This Row],[Resultado Esperado]],".",Tabla3[[#This Row],[Objetivo]],".",Tabla3[[#This Row],[Producto3]])</f>
        <v>DCOM.6.1.1.1</v>
      </c>
      <c r="O14" s="27" t="s">
        <v>341</v>
      </c>
      <c r="P14" s="27" t="s">
        <v>325</v>
      </c>
      <c r="Q14" s="27" t="s">
        <v>326</v>
      </c>
      <c r="R14" s="454">
        <v>24</v>
      </c>
      <c r="S14" s="454">
        <v>30</v>
      </c>
      <c r="T14" s="249"/>
      <c r="U14" s="249"/>
      <c r="V14" s="249"/>
      <c r="W14" s="40"/>
      <c r="X14" s="456" t="s">
        <v>330</v>
      </c>
      <c r="Y14" s="54" t="s">
        <v>328</v>
      </c>
      <c r="Z14" s="291">
        <f>SUMIFS('Formulario PPGR2'!$F$7:$F$244,'Formulario PPGR2'!$D$7:$D$244,'Formulario PPGR1'!$M$6:$M$196)</f>
        <v>2700000</v>
      </c>
    </row>
    <row r="15" spans="1:46" ht="63.75" customHeight="1">
      <c r="B15" s="10" t="str">
        <f>RIGHT(Tabla3[[#This Row],[Línea2]],1)</f>
        <v>5</v>
      </c>
      <c r="C15" s="10">
        <v>1</v>
      </c>
      <c r="D15" s="10" t="str">
        <f>RIGHT(Tabla3[[#This Row],[Código objetivo objetivo]],1)</f>
        <v>1</v>
      </c>
      <c r="E15" s="10">
        <v>1</v>
      </c>
      <c r="F15" s="10" t="s">
        <v>24</v>
      </c>
      <c r="G15" s="10" t="str">
        <f>CONCATENATE(Tabla3[[#This Row],[Área]],".",Tabla3[[#This Row],[Línea]],".",Tabla3[[#This Row],[Resultado Esperado]],".",Tabla3[[#This Row],[Objetivo]],".",Tabla3[[#This Row],[Producto3]])</f>
        <v>DPD.5.1.1.1</v>
      </c>
      <c r="H15" s="5" t="s">
        <v>188</v>
      </c>
      <c r="I15" s="5" t="str">
        <f>LEFT(Tabla3[[#This Row],[Línea estratégica]],4)</f>
        <v>LE.5</v>
      </c>
      <c r="J15" s="5" t="str">
        <f>LEFT(Tabla3[[#This Row],[Objetivo2]],6)</f>
        <v>Obj5.1</v>
      </c>
      <c r="K15" s="5" t="s">
        <v>189</v>
      </c>
      <c r="L15" s="5" t="s">
        <v>342</v>
      </c>
      <c r="M15" s="270" t="s">
        <v>191</v>
      </c>
      <c r="N15" s="174" t="str">
        <f>CONCATENATE(Tabla3[[#This Row],[Área]],".",Tabla3[[#This Row],[Línea]],".",Tabla3[[#This Row],[Resultado Esperado]],".",Tabla3[[#This Row],[Objetivo]],".",Tabla3[[#This Row],[Producto3]])</f>
        <v>DPD.5.1.1.1</v>
      </c>
      <c r="O15" s="27" t="s">
        <v>343</v>
      </c>
      <c r="P15" s="27" t="s">
        <v>319</v>
      </c>
      <c r="Q15" s="27" t="s">
        <v>326</v>
      </c>
      <c r="R15" s="26" t="s">
        <v>344</v>
      </c>
      <c r="S15" s="454">
        <v>30</v>
      </c>
      <c r="T15" s="40"/>
      <c r="U15" s="40"/>
      <c r="V15" s="40"/>
      <c r="W15" s="40"/>
      <c r="X15" s="456" t="s">
        <v>345</v>
      </c>
      <c r="Y15" s="54" t="s">
        <v>346</v>
      </c>
      <c r="Z15" s="291">
        <f>SUMIFS('Formulario PPGR2'!$F$7:$F$244,'Formulario PPGR2'!$D$7:$D$244,'Formulario PPGR1'!$M$6:$M$196)</f>
        <v>250000</v>
      </c>
    </row>
    <row r="16" spans="1:46" ht="64.5" customHeight="1">
      <c r="B16" s="10" t="str">
        <f>RIGHT(Tabla3[[#This Row],[Línea2]],1)</f>
        <v>5</v>
      </c>
      <c r="C16" s="10">
        <v>1</v>
      </c>
      <c r="D16" s="10" t="str">
        <f>RIGHT(Tabla3[[#This Row],[Código objetivo objetivo]],1)</f>
        <v>1</v>
      </c>
      <c r="E16" s="10">
        <v>1</v>
      </c>
      <c r="F16" s="10" t="s">
        <v>24</v>
      </c>
      <c r="G16" s="10" t="str">
        <f>CONCATENATE(Tabla3[[#This Row],[Área]],".",Tabla3[[#This Row],[Línea]],".",Tabla3[[#This Row],[Resultado Esperado]],".",Tabla3[[#This Row],[Objetivo]],".",Tabla3[[#This Row],[Producto3]])</f>
        <v>DPD.5.1.1.1</v>
      </c>
      <c r="H16" s="5" t="s">
        <v>188</v>
      </c>
      <c r="I16" s="5" t="str">
        <f>LEFT(Tabla3[[#This Row],[Línea estratégica]],4)</f>
        <v>LE.5</v>
      </c>
      <c r="J16" s="5" t="str">
        <f>LEFT(Tabla3[[#This Row],[Objetivo2]],6)</f>
        <v>Obj5.1</v>
      </c>
      <c r="K16" s="5" t="s">
        <v>189</v>
      </c>
      <c r="L16" s="5" t="s">
        <v>342</v>
      </c>
      <c r="M16" s="270" t="s">
        <v>134</v>
      </c>
      <c r="N16" s="174" t="str">
        <f>CONCATENATE(Tabla3[[#This Row],[Área]],".",Tabla3[[#This Row],[Línea]],".",Tabla3[[#This Row],[Resultado Esperado]],".",Tabla3[[#This Row],[Objetivo]],".",Tabla3[[#This Row],[Producto3]])</f>
        <v>DPD.5.1.1.1</v>
      </c>
      <c r="O16" s="27" t="s">
        <v>347</v>
      </c>
      <c r="P16" s="27" t="s">
        <v>319</v>
      </c>
      <c r="Q16" s="27" t="s">
        <v>326</v>
      </c>
      <c r="R16" s="454">
        <v>12</v>
      </c>
      <c r="S16" s="454">
        <v>12</v>
      </c>
      <c r="T16" s="40"/>
      <c r="U16" s="40"/>
      <c r="V16" s="40"/>
      <c r="W16" s="40"/>
      <c r="X16" s="456" t="s">
        <v>345</v>
      </c>
      <c r="Y16" s="54" t="s">
        <v>348</v>
      </c>
      <c r="Z16" s="291">
        <f>SUMIFS('Formulario PPGR2'!$F$7:$F$244,'Formulario PPGR2'!$D$7:$D$244,'Formulario PPGR1'!$M$6:$M$196)</f>
        <v>0</v>
      </c>
    </row>
    <row r="17" spans="2:26" ht="58.5" hidden="1" customHeight="1">
      <c r="B17" s="10" t="str">
        <f>RIGHT(Tabla3[[#This Row],[Línea2]],1)</f>
        <v>6</v>
      </c>
      <c r="C17" s="10">
        <v>1</v>
      </c>
      <c r="D17" s="10" t="str">
        <f>RIGHT(Tabla3[[#This Row],[Código objetivo objetivo]],1)</f>
        <v>2</v>
      </c>
      <c r="E17" s="10">
        <v>1</v>
      </c>
      <c r="F17" s="10" t="s">
        <v>41</v>
      </c>
      <c r="G17" s="10" t="str">
        <f>CONCATENATE(Tabla3[[#This Row],[Área]],".",Tabla3[[#This Row],[Línea]],".",Tabla3[[#This Row],[Resultado Esperado]],".",Tabla3[[#This Row],[Objetivo]],".",Tabla3[[#This Row],[Producto3]])</f>
        <v>DRRHH.6.1.2.1</v>
      </c>
      <c r="H17" s="5" t="s">
        <v>181</v>
      </c>
      <c r="I17" s="5" t="str">
        <f>LEFT(Tabla3[[#This Row],[Línea estratégica]],4)</f>
        <v>LE.6</v>
      </c>
      <c r="J17" s="5" t="str">
        <f>LEFT(Tabla3[[#This Row],[Objetivo2]],6)</f>
        <v>Obj6.2</v>
      </c>
      <c r="K17" s="5" t="s">
        <v>182</v>
      </c>
      <c r="L17" s="5" t="s">
        <v>193</v>
      </c>
      <c r="M17" s="270" t="s">
        <v>194</v>
      </c>
      <c r="N17" s="174" t="str">
        <f>CONCATENATE(Tabla3[[#This Row],[Área]],".",Tabla3[[#This Row],[Línea]],".",Tabla3[[#This Row],[Resultado Esperado]],".",Tabla3[[#This Row],[Objetivo]],".",Tabla3[[#This Row],[Producto3]])</f>
        <v>DRRHH.6.1.2.1</v>
      </c>
      <c r="O17" s="27" t="s">
        <v>349</v>
      </c>
      <c r="P17" s="27" t="s">
        <v>325</v>
      </c>
      <c r="Q17" s="27" t="s">
        <v>326</v>
      </c>
      <c r="R17" s="454">
        <v>13</v>
      </c>
      <c r="S17" s="454">
        <v>13</v>
      </c>
      <c r="T17" s="455"/>
      <c r="U17" s="455"/>
      <c r="V17" s="455"/>
      <c r="W17" s="40"/>
      <c r="X17" s="456" t="s">
        <v>321</v>
      </c>
      <c r="Y17" s="54" t="s">
        <v>322</v>
      </c>
      <c r="Z17" s="291">
        <f>SUMIFS('Formulario PPGR2'!$F$7:$F$244,'Formulario PPGR2'!$D$7:$D$244,'Formulario PPGR1'!$M$6:$M$196)</f>
        <v>262483500</v>
      </c>
    </row>
    <row r="18" spans="2:26" ht="25.5" hidden="1">
      <c r="B18" s="10" t="str">
        <f>RIGHT(Tabla3[[#This Row],[Línea2]],1)</f>
        <v>5</v>
      </c>
      <c r="C18" s="10">
        <v>1</v>
      </c>
      <c r="D18" s="10" t="str">
        <f>RIGHT(Tabla3[[#This Row],[Código objetivo objetivo]],1)</f>
        <v>2</v>
      </c>
      <c r="E18" s="10">
        <v>1</v>
      </c>
      <c r="F18" s="10" t="s">
        <v>69</v>
      </c>
      <c r="G18" s="10" t="str">
        <f>CONCATENATE(Tabla3[[#This Row],[Área]],".",Tabla3[[#This Row],[Línea]],".",Tabla3[[#This Row],[Resultado Esperado]],".",Tabla3[[#This Row],[Objetivo]],".",Tabla3[[#This Row],[Producto3]])</f>
        <v>DTIC.5.1.2.1</v>
      </c>
      <c r="H18" s="5" t="s">
        <v>188</v>
      </c>
      <c r="I18" s="5" t="str">
        <f>LEFT(Tabla3[[#This Row],[Línea estratégica]],4)</f>
        <v>LE.5</v>
      </c>
      <c r="J18" s="5" t="str">
        <f>LEFT(Tabla3[[#This Row],[Objetivo2]],6)</f>
        <v>Obj5.2</v>
      </c>
      <c r="K18" s="5" t="s">
        <v>195</v>
      </c>
      <c r="L18" s="5" t="s">
        <v>196</v>
      </c>
      <c r="M18" s="270" t="s">
        <v>350</v>
      </c>
      <c r="N18" s="174" t="str">
        <f>CONCATENATE(Tabla3[[#This Row],[Área]],".",Tabla3[[#This Row],[Línea]],".",Tabla3[[#This Row],[Resultado Esperado]],".",Tabla3[[#This Row],[Objetivo]],".",Tabla3[[#This Row],[Producto3]])</f>
        <v>DTIC.5.1.2.1</v>
      </c>
      <c r="O18" s="27" t="s">
        <v>351</v>
      </c>
      <c r="P18" s="27" t="s">
        <v>325</v>
      </c>
      <c r="Q18" s="27" t="s">
        <v>320</v>
      </c>
      <c r="R18" s="26">
        <v>0</v>
      </c>
      <c r="S18" s="26">
        <v>0.95</v>
      </c>
      <c r="T18" s="455"/>
      <c r="U18" s="455"/>
      <c r="V18" s="455"/>
      <c r="W18" s="40"/>
      <c r="X18" s="456" t="s">
        <v>321</v>
      </c>
      <c r="Y18" s="54"/>
      <c r="Z18" s="291">
        <f>SUMIFS('Formulario PPGR2'!$F$7:$F$244,'Formulario PPGR2'!$D$7:$D$244,'Formulario PPGR1'!$M$6:$M$196)</f>
        <v>14800000</v>
      </c>
    </row>
    <row r="19" spans="2:26" ht="25.5" hidden="1">
      <c r="B19" s="10" t="str">
        <f>RIGHT(Tabla3[[#This Row],[Línea2]],1)</f>
        <v>5</v>
      </c>
      <c r="C19" s="10">
        <v>1</v>
      </c>
      <c r="D19" s="10" t="str">
        <f>RIGHT(Tabla3[[#This Row],[Código objetivo objetivo]],1)</f>
        <v>2</v>
      </c>
      <c r="E19" s="10">
        <v>2</v>
      </c>
      <c r="F19" s="10" t="s">
        <v>69</v>
      </c>
      <c r="G19" s="10" t="str">
        <f>CONCATENATE(Tabla3[[#This Row],[Área]],".",Tabla3[[#This Row],[Línea]],".",Tabla3[[#This Row],[Resultado Esperado]],".",Tabla3[[#This Row],[Objetivo]],".",Tabla3[[#This Row],[Producto3]])</f>
        <v>DTIC.5.1.2.2</v>
      </c>
      <c r="H19" s="5" t="s">
        <v>188</v>
      </c>
      <c r="I19" s="5" t="str">
        <f>LEFT(Tabla3[[#This Row],[Línea estratégica]],4)</f>
        <v>LE.5</v>
      </c>
      <c r="J19" s="5" t="str">
        <f>LEFT(Tabla3[[#This Row],[Objetivo2]],6)</f>
        <v>Obj5.2</v>
      </c>
      <c r="K19" s="5" t="s">
        <v>195</v>
      </c>
      <c r="L19" s="5" t="s">
        <v>196</v>
      </c>
      <c r="M19" s="270" t="s">
        <v>352</v>
      </c>
      <c r="N19" s="174" t="str">
        <f>CONCATENATE(Tabla3[[#This Row],[Área]],".",Tabla3[[#This Row],[Línea]],".",Tabla3[[#This Row],[Resultado Esperado]],".",Tabla3[[#This Row],[Objetivo]],".",Tabla3[[#This Row],[Producto3]])</f>
        <v>DTIC.5.1.2.2</v>
      </c>
      <c r="O19" s="27" t="s">
        <v>353</v>
      </c>
      <c r="P19" s="27" t="s">
        <v>325</v>
      </c>
      <c r="Q19" s="27" t="s">
        <v>320</v>
      </c>
      <c r="R19" s="26">
        <v>0</v>
      </c>
      <c r="S19" s="26">
        <v>0.95</v>
      </c>
      <c r="T19" s="455"/>
      <c r="U19" s="455"/>
      <c r="V19" s="455"/>
      <c r="W19" s="40"/>
      <c r="X19" s="456"/>
      <c r="Y19" s="54"/>
      <c r="Z19" s="291">
        <f>SUMIFS('Formulario PPGR2'!$F$7:$F$244,'Formulario PPGR2'!$D$7:$D$244,'Formulario PPGR1'!$M$6:$M$196)</f>
        <v>0</v>
      </c>
    </row>
    <row r="20" spans="2:26" ht="25.5" hidden="1">
      <c r="B20" s="10" t="str">
        <f>RIGHT(Tabla3[[#This Row],[Línea2]],1)</f>
        <v>5</v>
      </c>
      <c r="C20" s="10">
        <v>1</v>
      </c>
      <c r="D20" s="10" t="str">
        <f>RIGHT(Tabla3[[#This Row],[Código objetivo objetivo]],1)</f>
        <v>2</v>
      </c>
      <c r="E20" s="10">
        <v>3</v>
      </c>
      <c r="F20" s="10" t="s">
        <v>69</v>
      </c>
      <c r="G20" s="10" t="str">
        <f>CONCATENATE(Tabla3[[#This Row],[Área]],".",Tabla3[[#This Row],[Línea]],".",Tabla3[[#This Row],[Resultado Esperado]],".",Tabla3[[#This Row],[Objetivo]],".",Tabla3[[#This Row],[Producto3]])</f>
        <v>DTIC.5.1.2.3</v>
      </c>
      <c r="H20" s="5" t="s">
        <v>188</v>
      </c>
      <c r="I20" s="5" t="str">
        <f>LEFT(Tabla3[[#This Row],[Línea estratégica]],4)</f>
        <v>LE.5</v>
      </c>
      <c r="J20" s="5" t="str">
        <f>LEFT(Tabla3[[#This Row],[Objetivo2]],6)</f>
        <v>Obj5.2</v>
      </c>
      <c r="K20" s="5" t="s">
        <v>195</v>
      </c>
      <c r="L20" s="5" t="s">
        <v>196</v>
      </c>
      <c r="M20" s="270" t="s">
        <v>354</v>
      </c>
      <c r="N20" s="174" t="str">
        <f>CONCATENATE(Tabla3[[#This Row],[Área]],".",Tabla3[[#This Row],[Línea]],".",Tabla3[[#This Row],[Resultado Esperado]],".",Tabla3[[#This Row],[Objetivo]],".",Tabla3[[#This Row],[Producto3]])</f>
        <v>DTIC.5.1.2.3</v>
      </c>
      <c r="O20" s="27" t="s">
        <v>355</v>
      </c>
      <c r="P20" s="27" t="s">
        <v>325</v>
      </c>
      <c r="Q20" s="27" t="s">
        <v>326</v>
      </c>
      <c r="R20" s="454">
        <v>3</v>
      </c>
      <c r="S20" s="454">
        <v>2</v>
      </c>
      <c r="T20" s="455"/>
      <c r="U20" s="455"/>
      <c r="V20" s="455"/>
      <c r="W20" s="40"/>
      <c r="X20" s="456"/>
      <c r="Y20" s="54"/>
      <c r="Z20" s="479">
        <f>SUMIFS('Formulario PPGR2'!$F$7:$F$244,'Formulario PPGR2'!$D$7:$D$244,'Formulario PPGR1'!$M$6:$M$196)</f>
        <v>0</v>
      </c>
    </row>
    <row r="21" spans="2:26" ht="25.5" hidden="1">
      <c r="B21" s="10" t="str">
        <f>RIGHT(Tabla3[[#This Row],[Línea2]],1)</f>
        <v>5</v>
      </c>
      <c r="C21" s="10">
        <v>1</v>
      </c>
      <c r="D21" s="10" t="str">
        <f>RIGHT(Tabla3[[#This Row],[Código objetivo objetivo]],1)</f>
        <v>2</v>
      </c>
      <c r="E21" s="10">
        <v>3</v>
      </c>
      <c r="F21" s="10" t="s">
        <v>69</v>
      </c>
      <c r="G21" s="10" t="str">
        <f>CONCATENATE(Tabla3[[#This Row],[Área]],".",Tabla3[[#This Row],[Línea]],".",Tabla3[[#This Row],[Resultado Esperado]],".",Tabla3[[#This Row],[Objetivo]],".",Tabla3[[#This Row],[Producto3]])</f>
        <v>DTIC.5.1.2.3</v>
      </c>
      <c r="H21" s="5" t="s">
        <v>188</v>
      </c>
      <c r="I21" s="5" t="str">
        <f>LEFT(Tabla3[[#This Row],[Línea estratégica]],4)</f>
        <v>LE.5</v>
      </c>
      <c r="J21" s="5" t="str">
        <f>LEFT(Tabla3[[#This Row],[Objetivo2]],6)</f>
        <v>Obj5.2</v>
      </c>
      <c r="K21" s="5" t="s">
        <v>195</v>
      </c>
      <c r="L21" s="5" t="s">
        <v>196</v>
      </c>
      <c r="M21" s="270" t="s">
        <v>354</v>
      </c>
      <c r="N21" s="174" t="str">
        <f>CONCATENATE(Tabla3[[#This Row],[Área]],".",Tabla3[[#This Row],[Línea]],".",Tabla3[[#This Row],[Resultado Esperado]],".",Tabla3[[#This Row],[Objetivo]],".",Tabla3[[#This Row],[Producto3]])</f>
        <v>DTIC.5.1.2.3</v>
      </c>
      <c r="O21" s="27" t="s">
        <v>356</v>
      </c>
      <c r="P21" s="27" t="s">
        <v>319</v>
      </c>
      <c r="Q21" s="27" t="s">
        <v>320</v>
      </c>
      <c r="R21" s="26">
        <v>0.75</v>
      </c>
      <c r="S21" s="26">
        <v>0.95</v>
      </c>
      <c r="T21" s="40"/>
      <c r="U21" s="40"/>
      <c r="V21" s="40"/>
      <c r="W21" s="40"/>
      <c r="X21" s="456"/>
      <c r="Y21" s="54"/>
      <c r="Z21" s="479">
        <f>SUMIFS('Formulario PPGR2'!$F$7:$F$244,'Formulario PPGR2'!$D$7:$D$244,'Formulario PPGR1'!$M$6:$M$196)</f>
        <v>0</v>
      </c>
    </row>
    <row r="22" spans="2:26" ht="38.25" hidden="1">
      <c r="B22" s="10" t="str">
        <f>RIGHT(Tabla3[[#This Row],[Línea2]],1)</f>
        <v>5</v>
      </c>
      <c r="C22" s="10">
        <v>1</v>
      </c>
      <c r="D22" s="10" t="str">
        <f>RIGHT(Tabla3[[#This Row],[Código objetivo objetivo]],1)</f>
        <v>1</v>
      </c>
      <c r="E22" s="10">
        <v>4</v>
      </c>
      <c r="F22" s="10" t="s">
        <v>69</v>
      </c>
      <c r="G22" s="10" t="str">
        <f>CONCATENATE(Tabla3[[#This Row],[Área]],".",Tabla3[[#This Row],[Línea]],".",Tabla3[[#This Row],[Resultado Esperado]],".",Tabla3[[#This Row],[Objetivo]],".",Tabla3[[#This Row],[Producto3]])</f>
        <v>DTIC.5.1.1.4</v>
      </c>
      <c r="H22" s="5" t="s">
        <v>188</v>
      </c>
      <c r="I22" s="5" t="str">
        <f>LEFT(Tabla3[[#This Row],[Línea estratégica]],4)</f>
        <v>LE.5</v>
      </c>
      <c r="J22" s="5" t="str">
        <f>LEFT(Tabla3[[#This Row],[Objetivo2]],6)</f>
        <v>Obj6.1</v>
      </c>
      <c r="K22" s="5" t="s">
        <v>185</v>
      </c>
      <c r="L22" s="5" t="s">
        <v>196</v>
      </c>
      <c r="M22" s="270" t="s">
        <v>200</v>
      </c>
      <c r="N22" s="174" t="str">
        <f>CONCATENATE(Tabla3[[#This Row],[Área]],".",Tabla3[[#This Row],[Línea]],".",Tabla3[[#This Row],[Resultado Esperado]],".",Tabla3[[#This Row],[Objetivo]],".",Tabla3[[#This Row],[Producto3]])</f>
        <v>DTIC.5.1.1.4</v>
      </c>
      <c r="O22" s="27" t="s">
        <v>357</v>
      </c>
      <c r="P22" s="27" t="s">
        <v>325</v>
      </c>
      <c r="Q22" s="27" t="s">
        <v>320</v>
      </c>
      <c r="R22" s="26">
        <v>0</v>
      </c>
      <c r="S22" s="26">
        <v>0.8</v>
      </c>
      <c r="T22" s="455"/>
      <c r="U22" s="455"/>
      <c r="V22" s="455"/>
      <c r="W22" s="40"/>
      <c r="X22" s="456"/>
      <c r="Y22" s="54"/>
      <c r="Z22" s="291">
        <f>SUMIFS('Formulario PPGR2'!$F$7:$F$244,'Formulario PPGR2'!$D$7:$D$244,'Formulario PPGR1'!$M$6:$M$196)</f>
        <v>0</v>
      </c>
    </row>
    <row r="23" spans="2:26" ht="38.25" hidden="1">
      <c r="B23" s="10" t="str">
        <f>RIGHT(Tabla3[[#This Row],[Línea2]],1)</f>
        <v>4</v>
      </c>
      <c r="C23" s="10">
        <v>1</v>
      </c>
      <c r="D23" s="10" t="str">
        <f>RIGHT(Tabla3[[#This Row],[Código objetivo objetivo]],1)</f>
        <v>1</v>
      </c>
      <c r="E23" s="10">
        <v>1</v>
      </c>
      <c r="F23" s="10" t="s">
        <v>22</v>
      </c>
      <c r="G23" s="10" t="str">
        <f>CONCATENATE(Tabla3[[#This Row],[Área]],".",Tabla3[[#This Row],[Línea]],".",Tabla3[[#This Row],[Resultado Esperado]],".",Tabla3[[#This Row],[Objetivo]],".",Tabla3[[#This Row],[Producto3]])</f>
        <v>DRA.4.1.1.1</v>
      </c>
      <c r="H23" s="5" t="s">
        <v>201</v>
      </c>
      <c r="I23" s="5" t="str">
        <f>LEFT(Tabla3[[#This Row],[Línea estratégica]],4)</f>
        <v>LE.4</v>
      </c>
      <c r="J23" s="5" t="str">
        <f>LEFT(Tabla3[[#This Row],[Objetivo2]],6)</f>
        <v>Obj4.1</v>
      </c>
      <c r="K23" s="5" t="s">
        <v>202</v>
      </c>
      <c r="L23" s="5" t="s">
        <v>203</v>
      </c>
      <c r="M23" s="270" t="s">
        <v>204</v>
      </c>
      <c r="N23" s="174" t="str">
        <f>CONCATENATE(Tabla3[[#This Row],[Área]],".",Tabla3[[#This Row],[Línea]],".",Tabla3[[#This Row],[Resultado Esperado]],".",Tabla3[[#This Row],[Objetivo]],".",Tabla3[[#This Row],[Producto3]])</f>
        <v>DRA.4.1.1.1</v>
      </c>
      <c r="O23" s="27" t="s">
        <v>358</v>
      </c>
      <c r="P23" s="27" t="s">
        <v>319</v>
      </c>
      <c r="Q23" s="27" t="s">
        <v>320</v>
      </c>
      <c r="R23" s="26">
        <v>0</v>
      </c>
      <c r="S23" s="26">
        <v>1</v>
      </c>
      <c r="T23" s="40"/>
      <c r="U23" s="40"/>
      <c r="V23" s="40"/>
      <c r="W23" s="40"/>
      <c r="X23" s="456"/>
      <c r="Y23" s="54"/>
      <c r="Z23" s="291">
        <f>SUMIFS('Formulario PPGR2'!$F$7:$F$244,'Formulario PPGR2'!$D$7:$D$244,'Formulario PPGR1'!$M$6:$M$196)</f>
        <v>0</v>
      </c>
    </row>
    <row r="24" spans="2:26" ht="38.25" hidden="1">
      <c r="B24" s="10" t="str">
        <f>RIGHT(Tabla3[[#This Row],[Línea2]],1)</f>
        <v>4</v>
      </c>
      <c r="C24" s="10">
        <v>1</v>
      </c>
      <c r="D24" s="10" t="str">
        <f>RIGHT(Tabla3[[#This Row],[Código objetivo objetivo]],1)</f>
        <v>1</v>
      </c>
      <c r="E24" s="10">
        <v>1</v>
      </c>
      <c r="F24" s="10" t="s">
        <v>22</v>
      </c>
      <c r="G24" s="10" t="str">
        <f>CONCATENATE(Tabla3[[#This Row],[Área]],".",Tabla3[[#This Row],[Línea]],".",Tabla3[[#This Row],[Resultado Esperado]],".",Tabla3[[#This Row],[Objetivo]],".",Tabla3[[#This Row],[Producto3]])</f>
        <v>DRA.4.1.1.1</v>
      </c>
      <c r="H24" s="5" t="s">
        <v>201</v>
      </c>
      <c r="I24" s="5" t="str">
        <f>LEFT(Tabla3[[#This Row],[Línea estratégica]],4)</f>
        <v>LE.4</v>
      </c>
      <c r="J24" s="5" t="str">
        <f>LEFT(Tabla3[[#This Row],[Objetivo2]],6)</f>
        <v>Obj4.1</v>
      </c>
      <c r="K24" s="5" t="s">
        <v>202</v>
      </c>
      <c r="L24" s="5" t="s">
        <v>203</v>
      </c>
      <c r="M24" s="270" t="s">
        <v>205</v>
      </c>
      <c r="N24" s="174" t="str">
        <f>CONCATENATE(Tabla3[[#This Row],[Área]],".",Tabla3[[#This Row],[Línea]],".",Tabla3[[#This Row],[Resultado Esperado]],".",Tabla3[[#This Row],[Objetivo]],".",Tabla3[[#This Row],[Producto3]])</f>
        <v>DRA.4.1.1.1</v>
      </c>
      <c r="O24" s="27" t="s">
        <v>359</v>
      </c>
      <c r="P24" s="27" t="s">
        <v>319</v>
      </c>
      <c r="Q24" s="27" t="s">
        <v>320</v>
      </c>
      <c r="R24" s="26">
        <v>0.9</v>
      </c>
      <c r="S24" s="26">
        <v>1</v>
      </c>
      <c r="T24" s="40"/>
      <c r="U24" s="40"/>
      <c r="V24" s="40"/>
      <c r="W24" s="40"/>
      <c r="X24" s="456"/>
      <c r="Y24" s="54"/>
      <c r="Z24" s="291">
        <f>SUMIFS('Formulario PPGR2'!$F$7:$F$244,'Formulario PPGR2'!$D$7:$D$244,'Formulario PPGR1'!$M$6:$M$196)</f>
        <v>0</v>
      </c>
    </row>
    <row r="25" spans="2:26" ht="58.5" hidden="1" customHeight="1">
      <c r="B25" s="10" t="str">
        <f>RIGHT(Tabla3[[#This Row],[Línea2]],1)</f>
        <v>4</v>
      </c>
      <c r="C25" s="10">
        <v>1</v>
      </c>
      <c r="D25" s="10" t="str">
        <f>RIGHT(Tabla3[[#This Row],[Código objetivo objetivo]],1)</f>
        <v>1</v>
      </c>
      <c r="E25" s="10">
        <v>1</v>
      </c>
      <c r="F25" s="10" t="s">
        <v>22</v>
      </c>
      <c r="G25" s="10" t="str">
        <f>CONCATENATE(Tabla3[[#This Row],[Área]],".",Tabla3[[#This Row],[Línea]],".",Tabla3[[#This Row],[Resultado Esperado]],".",Tabla3[[#This Row],[Objetivo]],".",Tabla3[[#This Row],[Producto3]])</f>
        <v>DRA.4.1.1.1</v>
      </c>
      <c r="H25" s="5" t="s">
        <v>201</v>
      </c>
      <c r="I25" s="5" t="str">
        <f>LEFT(Tabla3[[#This Row],[Línea estratégica]],4)</f>
        <v>LE.4</v>
      </c>
      <c r="J25" s="5" t="str">
        <f>LEFT(Tabla3[[#This Row],[Objetivo2]],6)</f>
        <v>Obj4.1</v>
      </c>
      <c r="K25" s="5" t="s">
        <v>202</v>
      </c>
      <c r="L25" s="5" t="s">
        <v>203</v>
      </c>
      <c r="M25" s="270" t="s">
        <v>206</v>
      </c>
      <c r="N25" s="174" t="str">
        <f>CONCATENATE(Tabla3[[#This Row],[Área]],".",Tabla3[[#This Row],[Línea]],".",Tabla3[[#This Row],[Resultado Esperado]],".",Tabla3[[#This Row],[Objetivo]],".",Tabla3[[#This Row],[Producto3]])</f>
        <v>DRA.4.1.1.1</v>
      </c>
      <c r="O25" s="27" t="s">
        <v>360</v>
      </c>
      <c r="P25" s="27" t="s">
        <v>319</v>
      </c>
      <c r="Q25" s="27" t="s">
        <v>320</v>
      </c>
      <c r="R25" s="26">
        <v>0</v>
      </c>
      <c r="S25" s="26">
        <v>1</v>
      </c>
      <c r="T25" s="40"/>
      <c r="U25" s="40"/>
      <c r="V25" s="40"/>
      <c r="W25" s="40"/>
      <c r="X25" s="456"/>
      <c r="Y25" s="54"/>
      <c r="Z25" s="291">
        <f>SUMIFS('Formulario PPGR2'!$F$7:$F$244,'Formulario PPGR2'!$D$7:$D$244,'Formulario PPGR1'!$M$6:$M$196)</f>
        <v>0</v>
      </c>
    </row>
    <row r="26" spans="2:26" ht="63.75" hidden="1">
      <c r="B26" s="10" t="str">
        <f>RIGHT(Tabla3[[#This Row],[Línea2]],1)</f>
        <v>6</v>
      </c>
      <c r="C26" s="10">
        <v>1</v>
      </c>
      <c r="D26" s="10" t="str">
        <f>RIGHT(Tabla3[[#This Row],[Código objetivo objetivo]],1)</f>
        <v>2</v>
      </c>
      <c r="E26" s="10">
        <v>1</v>
      </c>
      <c r="F26" s="10" t="s">
        <v>19</v>
      </c>
      <c r="G26" s="10" t="str">
        <f>CONCATENATE(Tabla3[[#This Row],[Área]],".",Tabla3[[#This Row],[Línea]],".",Tabla3[[#This Row],[Resultado Esperado]],".",Tabla3[[#This Row],[Objetivo]],".",Tabla3[[#This Row],[Producto3]])</f>
        <v>OAI.6.1.2.1</v>
      </c>
      <c r="H26" s="5" t="s">
        <v>181</v>
      </c>
      <c r="I26" s="5" t="str">
        <f>LEFT(Tabla3[[#This Row],[Línea estratégica]],4)</f>
        <v>LE.6</v>
      </c>
      <c r="J26" s="5" t="str">
        <f>LEFT(Tabla3[[#This Row],[Objetivo2]],6)</f>
        <v>Obj6.2</v>
      </c>
      <c r="K26" s="5" t="s">
        <v>182</v>
      </c>
      <c r="L26" s="5" t="s">
        <v>207</v>
      </c>
      <c r="M26" s="270" t="s">
        <v>361</v>
      </c>
      <c r="N26" s="174" t="str">
        <f>CONCATENATE(Tabla3[[#This Row],[Área]],".",Tabla3[[#This Row],[Línea]],".",Tabla3[[#This Row],[Resultado Esperado]],".",Tabla3[[#This Row],[Objetivo]],".",Tabla3[[#This Row],[Producto3]])</f>
        <v>OAI.6.1.2.1</v>
      </c>
      <c r="O26" s="27" t="s">
        <v>362</v>
      </c>
      <c r="P26" s="27" t="s">
        <v>319</v>
      </c>
      <c r="Q26" s="27" t="s">
        <v>320</v>
      </c>
      <c r="R26" s="26">
        <v>0.95</v>
      </c>
      <c r="S26" s="26">
        <v>1</v>
      </c>
      <c r="T26" s="40"/>
      <c r="U26" s="40"/>
      <c r="V26" s="40"/>
      <c r="W26" s="40"/>
      <c r="X26" s="456"/>
      <c r="Y26" s="54"/>
      <c r="Z26" s="291">
        <f>SUMIFS('Formulario PPGR2'!$F$7:$F$244,'Formulario PPGR2'!$D$7:$D$244,'Formulario PPGR1'!$M$6:$M$196)</f>
        <v>0</v>
      </c>
    </row>
    <row r="27" spans="2:26" ht="63.75" hidden="1">
      <c r="B27" s="10" t="str">
        <f>RIGHT(Tabla3[[#This Row],[Línea2]],1)</f>
        <v>6</v>
      </c>
      <c r="C27" s="10">
        <v>1</v>
      </c>
      <c r="D27" s="10" t="str">
        <f>RIGHT(Tabla3[[#This Row],[Código objetivo objetivo]],1)</f>
        <v>2</v>
      </c>
      <c r="E27" s="10">
        <v>1</v>
      </c>
      <c r="F27" s="10" t="s">
        <v>19</v>
      </c>
      <c r="G27" s="10" t="str">
        <f>CONCATENATE(Tabla3[[#This Row],[Área]],".",Tabla3[[#This Row],[Línea]],".",Tabla3[[#This Row],[Resultado Esperado]],".",Tabla3[[#This Row],[Objetivo]],".",Tabla3[[#This Row],[Producto3]])</f>
        <v>OAI.6.1.2.1</v>
      </c>
      <c r="H27" s="5" t="s">
        <v>181</v>
      </c>
      <c r="I27" s="5" t="str">
        <f>LEFT(Tabla3[[#This Row],[Línea estratégica]],4)</f>
        <v>LE.6</v>
      </c>
      <c r="J27" s="5" t="str">
        <f>LEFT(Tabla3[[#This Row],[Objetivo2]],6)</f>
        <v>Obj6.2</v>
      </c>
      <c r="K27" s="5" t="s">
        <v>182</v>
      </c>
      <c r="L27" s="5" t="s">
        <v>207</v>
      </c>
      <c r="M27" s="270" t="s">
        <v>363</v>
      </c>
      <c r="N27" s="174" t="str">
        <f>CONCATENATE(Tabla3[[#This Row],[Área]],".",Tabla3[[#This Row],[Línea]],".",Tabla3[[#This Row],[Resultado Esperado]],".",Tabla3[[#This Row],[Objetivo]],".",Tabla3[[#This Row],[Producto3]])</f>
        <v>OAI.6.1.2.1</v>
      </c>
      <c r="O27" s="27" t="s">
        <v>364</v>
      </c>
      <c r="P27" s="27" t="s">
        <v>319</v>
      </c>
      <c r="Q27" s="27" t="s">
        <v>320</v>
      </c>
      <c r="R27" s="26">
        <v>0.9</v>
      </c>
      <c r="S27" s="26">
        <v>1</v>
      </c>
      <c r="T27" s="40"/>
      <c r="U27" s="40"/>
      <c r="V27" s="40"/>
      <c r="W27" s="40"/>
      <c r="X27" s="456"/>
      <c r="Y27" s="54"/>
      <c r="Z27" s="291">
        <f>SUMIFS('Formulario PPGR2'!$F$7:$F$244,'Formulario PPGR2'!$D$7:$D$244,'Formulario PPGR1'!$M$6:$M$196)</f>
        <v>0</v>
      </c>
    </row>
    <row r="28" spans="2:26" ht="63.75" hidden="1">
      <c r="B28" s="10" t="str">
        <f>RIGHT(Tabla3[[#This Row],[Línea2]],1)</f>
        <v>6</v>
      </c>
      <c r="C28" s="10">
        <v>1</v>
      </c>
      <c r="D28" s="10" t="str">
        <f>RIGHT(Tabla3[[#This Row],[Código objetivo objetivo]],1)</f>
        <v>2</v>
      </c>
      <c r="E28" s="10">
        <v>1</v>
      </c>
      <c r="F28" s="10" t="s">
        <v>19</v>
      </c>
      <c r="G28" s="10" t="str">
        <f>CONCATENATE(Tabla3[[#This Row],[Área]],".",Tabla3[[#This Row],[Línea]],".",Tabla3[[#This Row],[Resultado Esperado]],".",Tabla3[[#This Row],[Objetivo]],".",Tabla3[[#This Row],[Producto3]])</f>
        <v>OAI.6.1.2.1</v>
      </c>
      <c r="H28" s="5" t="s">
        <v>181</v>
      </c>
      <c r="I28" s="5" t="str">
        <f>LEFT(Tabla3[[#This Row],[Línea estratégica]],4)</f>
        <v>LE.6</v>
      </c>
      <c r="J28" s="5" t="str">
        <f>LEFT(Tabla3[[#This Row],[Objetivo2]],6)</f>
        <v>Obj6.2</v>
      </c>
      <c r="K28" s="5" t="s">
        <v>182</v>
      </c>
      <c r="L28" s="5" t="s">
        <v>207</v>
      </c>
      <c r="M28" s="270" t="s">
        <v>365</v>
      </c>
      <c r="N28" s="174" t="str">
        <f>CONCATENATE(Tabla3[[#This Row],[Área]],".",Tabla3[[#This Row],[Línea]],".",Tabla3[[#This Row],[Resultado Esperado]],".",Tabla3[[#This Row],[Objetivo]],".",Tabla3[[#This Row],[Producto3]])</f>
        <v>OAI.6.1.2.1</v>
      </c>
      <c r="O28" s="27" t="s">
        <v>366</v>
      </c>
      <c r="P28" s="27" t="s">
        <v>319</v>
      </c>
      <c r="Q28" s="27" t="s">
        <v>320</v>
      </c>
      <c r="R28" s="454">
        <v>10</v>
      </c>
      <c r="S28" s="454">
        <v>15</v>
      </c>
      <c r="T28" s="40"/>
      <c r="U28" s="40"/>
      <c r="V28" s="40"/>
      <c r="W28" s="40"/>
      <c r="X28" s="456"/>
      <c r="Y28" s="54"/>
      <c r="Z28" s="291">
        <f>SUMIFS('Formulario PPGR2'!$F$7:$F$244,'Formulario PPGR2'!$D$7:$D$244,'Formulario PPGR1'!$M$6:$M$196)</f>
        <v>0</v>
      </c>
    </row>
    <row r="29" spans="2:26" ht="63.75" hidden="1">
      <c r="B29" s="10" t="str">
        <f>RIGHT(Tabla3[[#This Row],[Línea2]],1)</f>
        <v>6</v>
      </c>
      <c r="C29" s="10">
        <v>1</v>
      </c>
      <c r="D29" s="10" t="str">
        <f>RIGHT(Tabla3[[#This Row],[Código objetivo objetivo]],1)</f>
        <v>2</v>
      </c>
      <c r="E29" s="10">
        <v>1</v>
      </c>
      <c r="F29" s="10" t="s">
        <v>19</v>
      </c>
      <c r="G29" s="10" t="str">
        <f>CONCATENATE(Tabla3[[#This Row],[Área]],".",Tabla3[[#This Row],[Línea]],".",Tabla3[[#This Row],[Resultado Esperado]],".",Tabla3[[#This Row],[Objetivo]],".",Tabla3[[#This Row],[Producto3]])</f>
        <v>OAI.6.1.2.1</v>
      </c>
      <c r="H29" s="5" t="s">
        <v>181</v>
      </c>
      <c r="I29" s="5" t="str">
        <f>LEFT(Tabla3[[#This Row],[Línea estratégica]],4)</f>
        <v>LE.6</v>
      </c>
      <c r="J29" s="5" t="str">
        <f>LEFT(Tabla3[[#This Row],[Objetivo2]],6)</f>
        <v>Obj6.2</v>
      </c>
      <c r="K29" s="5" t="s">
        <v>182</v>
      </c>
      <c r="L29" s="5" t="s">
        <v>207</v>
      </c>
      <c r="M29" s="270" t="s">
        <v>211</v>
      </c>
      <c r="N29" s="174" t="str">
        <f>CONCATENATE(Tabla3[[#This Row],[Área]],".",Tabla3[[#This Row],[Línea]],".",Tabla3[[#This Row],[Resultado Esperado]],".",Tabla3[[#This Row],[Objetivo]],".",Tabla3[[#This Row],[Producto3]])</f>
        <v>OAI.6.1.2.1</v>
      </c>
      <c r="O29" s="27" t="s">
        <v>367</v>
      </c>
      <c r="P29" s="27" t="s">
        <v>319</v>
      </c>
      <c r="Q29" s="27" t="s">
        <v>320</v>
      </c>
      <c r="R29" s="26">
        <v>0.9</v>
      </c>
      <c r="S29" s="26">
        <v>1</v>
      </c>
      <c r="T29" s="40"/>
      <c r="U29" s="40"/>
      <c r="V29" s="40"/>
      <c r="W29" s="40"/>
      <c r="X29" s="456"/>
      <c r="Y29" s="54"/>
      <c r="Z29" s="291">
        <f>SUMIFS('Formulario PPGR2'!$F$7:$F$244,'Formulario PPGR2'!$D$7:$D$244,'Formulario PPGR1'!$M$6:$M$196)</f>
        <v>0</v>
      </c>
    </row>
    <row r="30" spans="2:26" ht="63.75" hidden="1">
      <c r="B30" s="10" t="str">
        <f>RIGHT(Tabla3[[#This Row],[Línea2]],1)</f>
        <v>6</v>
      </c>
      <c r="C30" s="10">
        <v>1</v>
      </c>
      <c r="D30" s="10" t="str">
        <f>RIGHT(Tabla3[[#This Row],[Código objetivo objetivo]],1)</f>
        <v>2</v>
      </c>
      <c r="E30" s="10">
        <v>1</v>
      </c>
      <c r="F30" s="10" t="s">
        <v>19</v>
      </c>
      <c r="G30" s="10" t="str">
        <f>CONCATENATE(Tabla3[[#This Row],[Área]],".",Tabla3[[#This Row],[Línea]],".",Tabla3[[#This Row],[Resultado Esperado]],".",Tabla3[[#This Row],[Objetivo]],".",Tabla3[[#This Row],[Producto3]])</f>
        <v>OAI.6.1.2.1</v>
      </c>
      <c r="H30" s="5" t="s">
        <v>181</v>
      </c>
      <c r="I30" s="5" t="str">
        <f>LEFT(Tabla3[[#This Row],[Línea estratégica]],4)</f>
        <v>LE.6</v>
      </c>
      <c r="J30" s="5" t="str">
        <f>LEFT(Tabla3[[#This Row],[Objetivo2]],6)</f>
        <v>Obj6.2</v>
      </c>
      <c r="K30" s="5" t="s">
        <v>182</v>
      </c>
      <c r="L30" s="5" t="s">
        <v>207</v>
      </c>
      <c r="M30" s="270" t="s">
        <v>368</v>
      </c>
      <c r="N30" s="174" t="str">
        <f>CONCATENATE(Tabla3[[#This Row],[Área]],".",Tabla3[[#This Row],[Línea]],".",Tabla3[[#This Row],[Resultado Esperado]],".",Tabla3[[#This Row],[Objetivo]],".",Tabla3[[#This Row],[Producto3]])</f>
        <v>OAI.6.1.2.1</v>
      </c>
      <c r="O30" s="27" t="s">
        <v>369</v>
      </c>
      <c r="P30" s="27" t="s">
        <v>319</v>
      </c>
      <c r="Q30" s="27" t="s">
        <v>320</v>
      </c>
      <c r="R30" s="454">
        <v>5</v>
      </c>
      <c r="S30" s="454">
        <v>5</v>
      </c>
      <c r="T30" s="40"/>
      <c r="U30" s="40"/>
      <c r="V30" s="40"/>
      <c r="W30" s="40"/>
      <c r="X30" s="456"/>
      <c r="Y30" s="54"/>
      <c r="Z30" s="291">
        <f>SUMIFS('Formulario PPGR2'!$F$7:$F$244,'Formulario PPGR2'!$D$7:$D$244,'Formulario PPGR1'!$M$6:$M$196)</f>
        <v>0</v>
      </c>
    </row>
    <row r="31" spans="2:26" ht="63.75" hidden="1">
      <c r="B31" s="10" t="str">
        <f>RIGHT(Tabla3[[#This Row],[Línea2]],1)</f>
        <v>1</v>
      </c>
      <c r="C31" s="10">
        <v>1</v>
      </c>
      <c r="D31" s="10" t="str">
        <f>RIGHT(Tabla3[[#This Row],[Código objetivo objetivo]],1)</f>
        <v>1</v>
      </c>
      <c r="E31" s="10">
        <v>1</v>
      </c>
      <c r="F31" s="10" t="s">
        <v>48</v>
      </c>
      <c r="G31" s="10" t="str">
        <f>CONCATENATE(Tabla3[[#This Row],[Área]],".",Tabla3[[#This Row],[Línea]],".",Tabla3[[#This Row],[Resultado Esperado]],".",Tabla3[[#This Row],[Objetivo]],".",Tabla3[[#This Row],[Producto3]])</f>
        <v>DPSFS.1.1.1.1</v>
      </c>
      <c r="H31" s="5" t="s">
        <v>218</v>
      </c>
      <c r="I31" s="5" t="str">
        <f>LEFT(Tabla3[[#This Row],[Línea estratégica]],4)</f>
        <v>LE.1</v>
      </c>
      <c r="J31" s="5" t="str">
        <f>LEFT(Tabla3[[#This Row],[Objetivo2]],6)</f>
        <v>Obj1.1</v>
      </c>
      <c r="K31" s="5" t="s">
        <v>219</v>
      </c>
      <c r="L31" s="5" t="s">
        <v>220</v>
      </c>
      <c r="M31" s="287" t="s">
        <v>370</v>
      </c>
      <c r="N31" s="174" t="str">
        <f>CONCATENATE(Tabla3[[#This Row],[Área]],".",Tabla3[[#This Row],[Línea]],".",Tabla3[[#This Row],[Resultado Esperado]],".",Tabla3[[#This Row],[Objetivo]],".",Tabla3[[#This Row],[Producto3]])</f>
        <v>DPSFS.1.1.1.1</v>
      </c>
      <c r="O31" s="27" t="s">
        <v>371</v>
      </c>
      <c r="P31" s="27" t="s">
        <v>319</v>
      </c>
      <c r="Q31" s="27" t="s">
        <v>326</v>
      </c>
      <c r="R31" s="454">
        <v>10</v>
      </c>
      <c r="S31" s="454">
        <v>10</v>
      </c>
      <c r="T31" s="40"/>
      <c r="U31" s="40"/>
      <c r="V31" s="40"/>
      <c r="W31" s="40"/>
      <c r="X31" s="456"/>
      <c r="Y31" s="54"/>
      <c r="Z31" s="291">
        <f>SUMIFS('Formulario PPGR2'!$F$7:$F$244,'Formulario PPGR2'!$D$7:$D$244,'Formulario PPGR1'!$M$6:$M$196)</f>
        <v>0</v>
      </c>
    </row>
    <row r="32" spans="2:26" ht="63.75" hidden="1">
      <c r="B32" s="10" t="str">
        <f>RIGHT(Tabla3[[#This Row],[Línea2]],1)</f>
        <v>6</v>
      </c>
      <c r="C32" s="10">
        <v>1</v>
      </c>
      <c r="D32" s="10" t="str">
        <f>RIGHT(Tabla3[[#This Row],[Código objetivo objetivo]],1)</f>
        <v>1</v>
      </c>
      <c r="E32" s="10">
        <v>1</v>
      </c>
      <c r="F32" s="10" t="s">
        <v>48</v>
      </c>
      <c r="G32" s="10" t="str">
        <f>CONCATENATE(Tabla3[[#This Row],[Área]],".",Tabla3[[#This Row],[Línea]],".",Tabla3[[#This Row],[Resultado Esperado]],".",Tabla3[[#This Row],[Objetivo]],".",Tabla3[[#This Row],[Producto3]])</f>
        <v>DPSFS.6.1.1.1</v>
      </c>
      <c r="H32" s="5" t="s">
        <v>167</v>
      </c>
      <c r="I32" s="5" t="str">
        <f>LEFT(Tabla3[[#This Row],[Línea estratégica]],4)</f>
        <v>LE.6</v>
      </c>
      <c r="J32" s="5" t="str">
        <f>LEFT(Tabla3[[#This Row],[Objetivo2]],6)</f>
        <v>Obj6.1</v>
      </c>
      <c r="K32" s="5" t="s">
        <v>168</v>
      </c>
      <c r="L32" s="5" t="s">
        <v>220</v>
      </c>
      <c r="M32" s="287" t="s">
        <v>372</v>
      </c>
      <c r="N32" s="174" t="str">
        <f>CONCATENATE(Tabla3[[#This Row],[Área]],".",Tabla3[[#This Row],[Línea]],".",Tabla3[[#This Row],[Resultado Esperado]],".",Tabla3[[#This Row],[Objetivo]],".",Tabla3[[#This Row],[Producto3]])</f>
        <v>DPSFS.6.1.1.1</v>
      </c>
      <c r="O32" s="27" t="s">
        <v>371</v>
      </c>
      <c r="P32" s="27" t="s">
        <v>319</v>
      </c>
      <c r="Q32" s="27" t="s">
        <v>326</v>
      </c>
      <c r="R32" s="454">
        <v>5</v>
      </c>
      <c r="S32" s="454">
        <v>5</v>
      </c>
      <c r="T32" s="40"/>
      <c r="U32" s="40"/>
      <c r="V32" s="40"/>
      <c r="W32" s="40"/>
      <c r="X32" s="456"/>
      <c r="Y32" s="54"/>
      <c r="Z32" s="291">
        <f>SUMIFS('Formulario PPGR2'!$F$7:$F$244,'Formulario PPGR2'!$D$7:$D$244,'Formulario PPGR1'!$M$6:$M$196)</f>
        <v>0</v>
      </c>
    </row>
    <row r="33" spans="2:26" ht="63.75" hidden="1">
      <c r="B33" s="10" t="str">
        <f>RIGHT(Tabla3[[#This Row],[Línea2]],1)</f>
        <v>1</v>
      </c>
      <c r="C33" s="10">
        <v>1</v>
      </c>
      <c r="D33" s="10" t="str">
        <f>RIGHT(Tabla3[[#This Row],[Código objetivo objetivo]],1)</f>
        <v>1</v>
      </c>
      <c r="E33" s="10">
        <v>1</v>
      </c>
      <c r="F33" s="10" t="s">
        <v>48</v>
      </c>
      <c r="G33" s="10" t="str">
        <f>CONCATENATE(Tabla3[[#This Row],[Área]],".",Tabla3[[#This Row],[Línea]],".",Tabla3[[#This Row],[Resultado Esperado]],".",Tabla3[[#This Row],[Objetivo]],".",Tabla3[[#This Row],[Producto3]])</f>
        <v>DPSFS.1.1.1.1</v>
      </c>
      <c r="H33" s="5" t="s">
        <v>218</v>
      </c>
      <c r="I33" s="5" t="str">
        <f>LEFT(Tabla3[[#This Row],[Línea estratégica]],4)</f>
        <v>LE.1</v>
      </c>
      <c r="J33" s="5" t="str">
        <f>LEFT(Tabla3[[#This Row],[Objetivo2]],6)</f>
        <v>Obj1.1</v>
      </c>
      <c r="K33" s="5" t="s">
        <v>219</v>
      </c>
      <c r="L33" s="5" t="s">
        <v>220</v>
      </c>
      <c r="M33" s="287" t="s">
        <v>373</v>
      </c>
      <c r="N33" s="174" t="str">
        <f>CONCATENATE(Tabla3[[#This Row],[Área]],".",Tabla3[[#This Row],[Línea]],".",Tabla3[[#This Row],[Resultado Esperado]],".",Tabla3[[#This Row],[Objetivo]],".",Tabla3[[#This Row],[Producto3]])</f>
        <v>DPSFS.1.1.1.1</v>
      </c>
      <c r="O33" s="27" t="s">
        <v>374</v>
      </c>
      <c r="P33" s="27" t="s">
        <v>319</v>
      </c>
      <c r="Q33" s="27" t="s">
        <v>326</v>
      </c>
      <c r="R33" s="26" t="s">
        <v>375</v>
      </c>
      <c r="S33" s="26">
        <v>1</v>
      </c>
      <c r="T33" s="40"/>
      <c r="U33" s="40"/>
      <c r="V33" s="40"/>
      <c r="W33" s="40"/>
      <c r="X33" s="456"/>
      <c r="Y33" s="54"/>
      <c r="Z33" s="291">
        <f>SUMIFS('Formulario PPGR2'!$F$7:$F$244,'Formulario PPGR2'!$D$7:$D$244,'Formulario PPGR1'!$M$6:$M$196)</f>
        <v>0</v>
      </c>
    </row>
    <row r="34" spans="2:26" ht="38.25" hidden="1">
      <c r="B34" s="10" t="str">
        <f>RIGHT(Tabla3[[#This Row],[Línea2]],1)</f>
        <v>2</v>
      </c>
      <c r="C34" s="10">
        <v>1</v>
      </c>
      <c r="D34" s="10" t="str">
        <f>RIGHT(Tabla3[[#This Row],[Código objetivo objetivo]],1)</f>
        <v>2</v>
      </c>
      <c r="E34" s="10">
        <v>1</v>
      </c>
      <c r="F34" s="10" t="s">
        <v>48</v>
      </c>
      <c r="G34" s="10" t="str">
        <f>CONCATENATE(Tabla3[[#This Row],[Área]],".",Tabla3[[#This Row],[Línea]],".",Tabla3[[#This Row],[Resultado Esperado]],".",Tabla3[[#This Row],[Objetivo]],".",Tabla3[[#This Row],[Producto3]])</f>
        <v>DPSFS.2.1.2.1</v>
      </c>
      <c r="H34" s="5" t="s">
        <v>224</v>
      </c>
      <c r="I34" s="5" t="str">
        <f>LEFT(Tabla3[[#This Row],[Línea estratégica]],4)</f>
        <v>LE.2</v>
      </c>
      <c r="J34" s="5" t="str">
        <f>LEFT(Tabla3[[#This Row],[Objetivo2]],6)</f>
        <v>Obj2.2</v>
      </c>
      <c r="K34" s="5" t="s">
        <v>225</v>
      </c>
      <c r="L34" s="5" t="s">
        <v>376</v>
      </c>
      <c r="M34" s="287" t="s">
        <v>377</v>
      </c>
      <c r="N34" s="174" t="str">
        <f>CONCATENATE(Tabla3[[#This Row],[Área]],".",Tabla3[[#This Row],[Línea]],".",Tabla3[[#This Row],[Resultado Esperado]],".",Tabla3[[#This Row],[Objetivo]],".",Tabla3[[#This Row],[Producto3]])</f>
        <v>DPSFS.2.1.2.1</v>
      </c>
      <c r="O34" s="27" t="s">
        <v>378</v>
      </c>
      <c r="P34" s="27" t="s">
        <v>319</v>
      </c>
      <c r="Q34" s="27" t="s">
        <v>326</v>
      </c>
      <c r="R34" s="26" t="s">
        <v>375</v>
      </c>
      <c r="S34" s="454">
        <v>3</v>
      </c>
      <c r="T34" s="40"/>
      <c r="U34" s="40"/>
      <c r="V34" s="40"/>
      <c r="W34" s="40"/>
      <c r="X34" s="456"/>
      <c r="Y34" s="54"/>
      <c r="Z34" s="291">
        <f>SUMIFS('Formulario PPGR2'!$F$7:$F$244,'Formulario PPGR2'!$D$7:$D$244,'Formulario PPGR1'!$M$6:$M$196)</f>
        <v>0</v>
      </c>
    </row>
    <row r="35" spans="2:26" ht="38.25" hidden="1">
      <c r="B35" s="10" t="str">
        <f>RIGHT(Tabla3[[#This Row],[Línea2]],1)</f>
        <v>2</v>
      </c>
      <c r="C35" s="10">
        <v>1</v>
      </c>
      <c r="D35" s="10" t="str">
        <f>RIGHT(Tabla3[[#This Row],[Código objetivo objetivo]],1)</f>
        <v>2</v>
      </c>
      <c r="E35" s="10">
        <v>1</v>
      </c>
      <c r="F35" s="10" t="s">
        <v>48</v>
      </c>
      <c r="G35" s="10" t="str">
        <f>CONCATENATE(Tabla3[[#This Row],[Área]],".",Tabla3[[#This Row],[Línea]],".",Tabla3[[#This Row],[Resultado Esperado]],".",Tabla3[[#This Row],[Objetivo]],".",Tabla3[[#This Row],[Producto3]])</f>
        <v>DPSFS.2.1.2.1</v>
      </c>
      <c r="H35" s="5" t="s">
        <v>224</v>
      </c>
      <c r="I35" s="5" t="str">
        <f>LEFT(Tabla3[[#This Row],[Línea estratégica]],4)</f>
        <v>LE.2</v>
      </c>
      <c r="J35" s="5" t="str">
        <f>LEFT(Tabla3[[#This Row],[Objetivo2]],6)</f>
        <v>Obj2.2</v>
      </c>
      <c r="K35" s="5" t="s">
        <v>225</v>
      </c>
      <c r="L35" s="5" t="s">
        <v>379</v>
      </c>
      <c r="M35" s="287" t="s">
        <v>380</v>
      </c>
      <c r="N35" s="174" t="str">
        <f>CONCATENATE(Tabla3[[#This Row],[Área]],".",Tabla3[[#This Row],[Línea]],".",Tabla3[[#This Row],[Resultado Esperado]],".",Tabla3[[#This Row],[Objetivo]],".",Tabla3[[#This Row],[Producto3]])</f>
        <v>DPSFS.2.1.2.1</v>
      </c>
      <c r="O35" s="27" t="s">
        <v>381</v>
      </c>
      <c r="P35" s="27" t="s">
        <v>319</v>
      </c>
      <c r="Q35" s="27" t="s">
        <v>326</v>
      </c>
      <c r="R35" s="454">
        <v>3</v>
      </c>
      <c r="S35" s="454">
        <v>2</v>
      </c>
      <c r="T35" s="40"/>
      <c r="U35" s="40"/>
      <c r="V35" s="40"/>
      <c r="W35" s="40"/>
      <c r="X35" s="456"/>
      <c r="Y35" s="54"/>
      <c r="Z35" s="291">
        <f>SUMIFS('Formulario PPGR2'!$F$7:$F$244,'Formulario PPGR2'!$D$7:$D$244,'Formulario PPGR1'!$M$6:$M$196)</f>
        <v>500000</v>
      </c>
    </row>
    <row r="36" spans="2:26" ht="38.25" hidden="1">
      <c r="B36" s="10" t="str">
        <f>RIGHT(Tabla3[[#This Row],[Línea2]],1)</f>
        <v>2</v>
      </c>
      <c r="C36" s="10">
        <v>1</v>
      </c>
      <c r="D36" s="10" t="str">
        <f>RIGHT(Tabla3[[#This Row],[Código objetivo objetivo]],1)</f>
        <v>2</v>
      </c>
      <c r="E36" s="10">
        <v>1</v>
      </c>
      <c r="F36" s="10" t="s">
        <v>48</v>
      </c>
      <c r="G36" s="10" t="str">
        <f>CONCATENATE(Tabla3[[#This Row],[Área]],".",Tabla3[[#This Row],[Línea]],".",Tabla3[[#This Row],[Resultado Esperado]],".",Tabla3[[#This Row],[Objetivo]],".",Tabla3[[#This Row],[Producto3]])</f>
        <v>DPSFS.2.1.2.1</v>
      </c>
      <c r="H36" s="5" t="s">
        <v>224</v>
      </c>
      <c r="I36" s="5" t="str">
        <f>LEFT(Tabla3[[#This Row],[Línea estratégica]],4)</f>
        <v>LE.2</v>
      </c>
      <c r="J36" s="5" t="str">
        <f>LEFT(Tabla3[[#This Row],[Objetivo2]],6)</f>
        <v>Obj2.2</v>
      </c>
      <c r="K36" s="5" t="s">
        <v>225</v>
      </c>
      <c r="L36" s="5" t="s">
        <v>379</v>
      </c>
      <c r="M36" s="287" t="s">
        <v>382</v>
      </c>
      <c r="N36" s="174" t="str">
        <f>CONCATENATE(Tabla3[[#This Row],[Área]],".",Tabla3[[#This Row],[Línea]],".",Tabla3[[#This Row],[Resultado Esperado]],".",Tabla3[[#This Row],[Objetivo]],".",Tabla3[[#This Row],[Producto3]])</f>
        <v>DPSFS.2.1.2.1</v>
      </c>
      <c r="O36" s="27" t="s">
        <v>383</v>
      </c>
      <c r="P36" s="27" t="s">
        <v>319</v>
      </c>
      <c r="Q36" s="27" t="s">
        <v>326</v>
      </c>
      <c r="R36" s="457">
        <v>0.95</v>
      </c>
      <c r="S36" s="26">
        <v>1</v>
      </c>
      <c r="T36" s="40"/>
      <c r="U36" s="40"/>
      <c r="V36" s="40"/>
      <c r="W36" s="40"/>
      <c r="X36" s="456"/>
      <c r="Y36" s="54"/>
      <c r="Z36" s="291">
        <f>SUMIFS('Formulario PPGR2'!$F$7:$F$244,'Formulario PPGR2'!$D$7:$D$244,'Formulario PPGR1'!$M$6:$M$196)</f>
        <v>0</v>
      </c>
    </row>
    <row r="37" spans="2:26" ht="51" hidden="1">
      <c r="B37" s="10" t="str">
        <f>RIGHT(Tabla3[[#This Row],[Línea2]],1)</f>
        <v>6</v>
      </c>
      <c r="C37" s="10">
        <v>1</v>
      </c>
      <c r="D37" s="10" t="str">
        <f>RIGHT(Tabla3[[#This Row],[Código objetivo objetivo]],1)</f>
        <v>2</v>
      </c>
      <c r="E37" s="10">
        <v>1</v>
      </c>
      <c r="F37" s="10" t="s">
        <v>51</v>
      </c>
      <c r="G37" s="10" t="str">
        <f>CONCATENATE(Tabla3[[#This Row],[Área]],".",Tabla3[[#This Row],[Línea]],".",Tabla3[[#This Row],[Resultado Esperado]],".",Tabla3[[#This Row],[Objetivo]],".",Tabla3[[#This Row],[Producto3]])</f>
        <v>DJUR.6.1.2.1</v>
      </c>
      <c r="H37" s="5" t="s">
        <v>181</v>
      </c>
      <c r="I37" s="5" t="str">
        <f>LEFT(Tabla3[[#This Row],[Línea estratégica]],4)</f>
        <v>LE.6</v>
      </c>
      <c r="J37" s="5" t="str">
        <f>LEFT(Tabla3[[#This Row],[Objetivo2]],6)</f>
        <v>Obj6.2</v>
      </c>
      <c r="K37" s="5" t="s">
        <v>182</v>
      </c>
      <c r="L37" s="5" t="s">
        <v>231</v>
      </c>
      <c r="M37" s="270" t="s">
        <v>232</v>
      </c>
      <c r="N37" s="174" t="str">
        <f>CONCATENATE(Tabla3[[#This Row],[Área]],".",Tabla3[[#This Row],[Línea]],".",Tabla3[[#This Row],[Resultado Esperado]],".",Tabla3[[#This Row],[Objetivo]],".",Tabla3[[#This Row],[Producto3]])</f>
        <v>DJUR.6.1.2.1</v>
      </c>
      <c r="O37" s="27" t="s">
        <v>384</v>
      </c>
      <c r="P37" s="27" t="s">
        <v>325</v>
      </c>
      <c r="Q37" s="27" t="s">
        <v>320</v>
      </c>
      <c r="R37" s="26">
        <v>0.95</v>
      </c>
      <c r="S37" s="26">
        <v>1</v>
      </c>
      <c r="T37" s="455"/>
      <c r="U37" s="455"/>
      <c r="V37" s="455"/>
      <c r="W37" s="40"/>
      <c r="X37" s="456"/>
      <c r="Y37" s="54"/>
      <c r="Z37" s="291">
        <f>SUMIFS('Formulario PPGR2'!$F$7:$F$244,'Formulario PPGR2'!$D$7:$D$244,'Formulario PPGR1'!$M$6:$M$196)</f>
        <v>550000</v>
      </c>
    </row>
    <row r="38" spans="2:26" ht="51" hidden="1">
      <c r="B38" s="10" t="str">
        <f>RIGHT(Tabla3[[#This Row],[Línea2]],1)</f>
        <v>6</v>
      </c>
      <c r="C38" s="10">
        <v>1</v>
      </c>
      <c r="D38" s="10" t="str">
        <f>RIGHT(Tabla3[[#This Row],[Código objetivo objetivo]],1)</f>
        <v>2</v>
      </c>
      <c r="E38" s="10">
        <v>1</v>
      </c>
      <c r="F38" s="10" t="s">
        <v>51</v>
      </c>
      <c r="G38" s="10" t="str">
        <f>CONCATENATE(Tabla3[[#This Row],[Área]],".",Tabla3[[#This Row],[Línea]],".",Tabla3[[#This Row],[Resultado Esperado]],".",Tabla3[[#This Row],[Objetivo]],".",Tabla3[[#This Row],[Producto3]])</f>
        <v>DJUR.6.1.2.1</v>
      </c>
      <c r="H38" s="5" t="s">
        <v>181</v>
      </c>
      <c r="I38" s="5" t="str">
        <f>LEFT(Tabla3[[#This Row],[Línea estratégica]],4)</f>
        <v>LE.6</v>
      </c>
      <c r="J38" s="5" t="str">
        <f>LEFT(Tabla3[[#This Row],[Objetivo2]],6)</f>
        <v>Obj6.2</v>
      </c>
      <c r="K38" s="5" t="s">
        <v>182</v>
      </c>
      <c r="L38" s="5" t="s">
        <v>231</v>
      </c>
      <c r="M38" s="270" t="s">
        <v>233</v>
      </c>
      <c r="N38" s="174" t="str">
        <f>CONCATENATE(Tabla3[[#This Row],[Área]],".",Tabla3[[#This Row],[Línea]],".",Tabla3[[#This Row],[Resultado Esperado]],".",Tabla3[[#This Row],[Objetivo]],".",Tabla3[[#This Row],[Producto3]])</f>
        <v>DJUR.6.1.2.1</v>
      </c>
      <c r="O38" s="27" t="s">
        <v>385</v>
      </c>
      <c r="P38" s="27" t="s">
        <v>319</v>
      </c>
      <c r="Q38" s="27" t="s">
        <v>320</v>
      </c>
      <c r="R38" s="26">
        <v>0.95</v>
      </c>
      <c r="S38" s="26">
        <v>1</v>
      </c>
      <c r="T38" s="40"/>
      <c r="U38" s="40"/>
      <c r="V38" s="40"/>
      <c r="W38" s="40"/>
      <c r="X38" s="456"/>
      <c r="Y38" s="54"/>
      <c r="Z38" s="291">
        <f>SUMIFS('Formulario PPGR2'!$F$7:$F$244,'Formulario PPGR2'!$D$7:$D$244,'Formulario PPGR1'!$M$6:$M$196)</f>
        <v>0</v>
      </c>
    </row>
    <row r="39" spans="2:26" ht="51" hidden="1">
      <c r="B39" s="10" t="str">
        <f>RIGHT(Tabla3[[#This Row],[Línea2]],1)</f>
        <v>6</v>
      </c>
      <c r="C39" s="10">
        <v>1</v>
      </c>
      <c r="D39" s="10" t="str">
        <f>RIGHT(Tabla3[[#This Row],[Código objetivo objetivo]],1)</f>
        <v>2</v>
      </c>
      <c r="E39" s="10">
        <v>1</v>
      </c>
      <c r="F39" s="10" t="s">
        <v>51</v>
      </c>
      <c r="G39" s="10" t="str">
        <f>CONCATENATE(Tabla3[[#This Row],[Área]],".",Tabla3[[#This Row],[Línea]],".",Tabla3[[#This Row],[Resultado Esperado]],".",Tabla3[[#This Row],[Objetivo]],".",Tabla3[[#This Row],[Producto3]])</f>
        <v>DJUR.6.1.2.1</v>
      </c>
      <c r="H39" s="5" t="s">
        <v>181</v>
      </c>
      <c r="I39" s="5" t="str">
        <f>LEFT(Tabla3[[#This Row],[Línea estratégica]],4)</f>
        <v>LE.6</v>
      </c>
      <c r="J39" s="5" t="str">
        <f>LEFT(Tabla3[[#This Row],[Objetivo2]],6)</f>
        <v>Obj6.2</v>
      </c>
      <c r="K39" s="5" t="s">
        <v>182</v>
      </c>
      <c r="L39" s="5" t="s">
        <v>231</v>
      </c>
      <c r="M39" s="270" t="s">
        <v>234</v>
      </c>
      <c r="N39" s="174" t="str">
        <f>CONCATENATE(Tabla3[[#This Row],[Área]],".",Tabla3[[#This Row],[Línea]],".",Tabla3[[#This Row],[Resultado Esperado]],".",Tabla3[[#This Row],[Objetivo]],".",Tabla3[[#This Row],[Producto3]])</f>
        <v>DJUR.6.1.2.1</v>
      </c>
      <c r="O39" s="27" t="s">
        <v>386</v>
      </c>
      <c r="P39" s="27" t="s">
        <v>319</v>
      </c>
      <c r="Q39" s="27" t="s">
        <v>326</v>
      </c>
      <c r="R39" s="26" t="s">
        <v>387</v>
      </c>
      <c r="S39" s="26"/>
      <c r="T39" s="40"/>
      <c r="U39" s="40"/>
      <c r="V39" s="40"/>
      <c r="W39" s="40"/>
      <c r="X39" s="456"/>
      <c r="Y39" s="54"/>
      <c r="Z39" s="291">
        <f>SUMIFS('Formulario PPGR2'!$F$7:$F$244,'Formulario PPGR2'!$D$7:$D$244,'Formulario PPGR1'!$M$6:$M$196)</f>
        <v>0</v>
      </c>
    </row>
    <row r="40" spans="2:26" ht="51" hidden="1">
      <c r="B40" s="10" t="str">
        <f>RIGHT(Tabla3[[#This Row],[Línea2]],1)</f>
        <v>6</v>
      </c>
      <c r="C40" s="10">
        <v>1</v>
      </c>
      <c r="D40" s="10" t="str">
        <f>RIGHT(Tabla3[[#This Row],[Código objetivo objetivo]],1)</f>
        <v>2</v>
      </c>
      <c r="E40" s="10">
        <v>1</v>
      </c>
      <c r="F40" s="10" t="s">
        <v>51</v>
      </c>
      <c r="G40" s="10" t="str">
        <f>CONCATENATE(Tabla3[[#This Row],[Área]],".",Tabla3[[#This Row],[Línea]],".",Tabla3[[#This Row],[Resultado Esperado]],".",Tabla3[[#This Row],[Objetivo]],".",Tabla3[[#This Row],[Producto3]])</f>
        <v>DJUR.6.1.2.1</v>
      </c>
      <c r="H40" s="5" t="s">
        <v>181</v>
      </c>
      <c r="I40" s="5" t="str">
        <f>LEFT(Tabla3[[#This Row],[Línea estratégica]],4)</f>
        <v>LE.6</v>
      </c>
      <c r="J40" s="5" t="str">
        <f>LEFT(Tabla3[[#This Row],[Objetivo2]],6)</f>
        <v>Obj6.2</v>
      </c>
      <c r="K40" s="5" t="s">
        <v>182</v>
      </c>
      <c r="L40" s="5" t="s">
        <v>231</v>
      </c>
      <c r="M40" s="270" t="s">
        <v>235</v>
      </c>
      <c r="N40" s="174" t="str">
        <f>CONCATENATE(Tabla3[[#This Row],[Área]],".",Tabla3[[#This Row],[Línea]],".",Tabla3[[#This Row],[Resultado Esperado]],".",Tabla3[[#This Row],[Objetivo]],".",Tabla3[[#This Row],[Producto3]])</f>
        <v>DJUR.6.1.2.1</v>
      </c>
      <c r="O40" s="27" t="s">
        <v>388</v>
      </c>
      <c r="P40" s="27" t="s">
        <v>319</v>
      </c>
      <c r="Q40" s="27" t="s">
        <v>320</v>
      </c>
      <c r="R40" s="26" t="s">
        <v>387</v>
      </c>
      <c r="S40" s="26"/>
      <c r="T40" s="40"/>
      <c r="U40" s="40"/>
      <c r="V40" s="40"/>
      <c r="W40" s="40"/>
      <c r="X40" s="456"/>
      <c r="Y40" s="54"/>
      <c r="Z40" s="291">
        <f>SUMIFS('Formulario PPGR2'!$F$7:$F$244,'Formulario PPGR2'!$D$7:$D$244,'Formulario PPGR1'!$M$6:$M$196)</f>
        <v>0</v>
      </c>
    </row>
    <row r="41" spans="2:26" ht="51" hidden="1">
      <c r="B41" s="10" t="str">
        <f>RIGHT(Tabla3[[#This Row],[Línea2]],1)</f>
        <v>6</v>
      </c>
      <c r="C41" s="10">
        <v>1</v>
      </c>
      <c r="D41" s="10" t="str">
        <f>RIGHT(Tabla3[[#This Row],[Código objetivo objetivo]],1)</f>
        <v>2</v>
      </c>
      <c r="E41" s="10">
        <v>1</v>
      </c>
      <c r="F41" s="10" t="s">
        <v>51</v>
      </c>
      <c r="G41" s="10" t="str">
        <f>CONCATENATE(Tabla3[[#This Row],[Área]],".",Tabla3[[#This Row],[Línea]],".",Tabla3[[#This Row],[Resultado Esperado]],".",Tabla3[[#This Row],[Objetivo]],".",Tabla3[[#This Row],[Producto3]])</f>
        <v>DJUR.6.1.2.1</v>
      </c>
      <c r="H41" s="5" t="s">
        <v>181</v>
      </c>
      <c r="I41" s="5" t="str">
        <f>LEFT(Tabla3[[#This Row],[Línea estratégica]],4)</f>
        <v>LE.6</v>
      </c>
      <c r="J41" s="5" t="str">
        <f>LEFT(Tabla3[[#This Row],[Objetivo2]],6)</f>
        <v>Obj6.2</v>
      </c>
      <c r="K41" s="5" t="s">
        <v>182</v>
      </c>
      <c r="L41" s="5" t="s">
        <v>231</v>
      </c>
      <c r="M41" s="270" t="s">
        <v>236</v>
      </c>
      <c r="N41" s="174" t="str">
        <f>CONCATENATE(Tabla3[[#This Row],[Área]],".",Tabla3[[#This Row],[Línea]],".",Tabla3[[#This Row],[Resultado Esperado]],".",Tabla3[[#This Row],[Objetivo]],".",Tabla3[[#This Row],[Producto3]])</f>
        <v>DJUR.6.1.2.1</v>
      </c>
      <c r="O41" s="27" t="s">
        <v>389</v>
      </c>
      <c r="P41" s="27" t="s">
        <v>319</v>
      </c>
      <c r="Q41" s="27" t="s">
        <v>326</v>
      </c>
      <c r="R41" s="26" t="s">
        <v>387</v>
      </c>
      <c r="S41" s="26"/>
      <c r="T41" s="40"/>
      <c r="U41" s="40"/>
      <c r="V41" s="40"/>
      <c r="W41" s="40"/>
      <c r="X41" s="456"/>
      <c r="Y41" s="54"/>
      <c r="Z41" s="291">
        <f>SUMIFS('Formulario PPGR2'!$F$7:$F$244,'Formulario PPGR2'!$D$7:$D$244,'Formulario PPGR1'!$M$6:$M$196)</f>
        <v>0</v>
      </c>
    </row>
    <row r="42" spans="2:26" ht="51" hidden="1">
      <c r="B42" s="10" t="str">
        <f>RIGHT(Tabla3[[#This Row],[Línea2]],1)</f>
        <v>6</v>
      </c>
      <c r="C42" s="10">
        <v>1</v>
      </c>
      <c r="D42" s="10" t="str">
        <f>RIGHT(Tabla3[[#This Row],[Código objetivo objetivo]],1)</f>
        <v>2</v>
      </c>
      <c r="E42" s="10">
        <v>1</v>
      </c>
      <c r="F42" s="10" t="s">
        <v>51</v>
      </c>
      <c r="G42" s="10" t="str">
        <f>CONCATENATE(Tabla3[[#This Row],[Área]],".",Tabla3[[#This Row],[Línea]],".",Tabla3[[#This Row],[Resultado Esperado]],".",Tabla3[[#This Row],[Objetivo]],".",Tabla3[[#This Row],[Producto3]])</f>
        <v>DJUR.6.1.2.1</v>
      </c>
      <c r="H42" s="5" t="s">
        <v>181</v>
      </c>
      <c r="I42" s="5" t="str">
        <f>LEFT(Tabla3[[#This Row],[Línea estratégica]],4)</f>
        <v>LE.6</v>
      </c>
      <c r="J42" s="5" t="str">
        <f>LEFT(Tabla3[[#This Row],[Objetivo2]],6)</f>
        <v>Obj6.2</v>
      </c>
      <c r="K42" s="5" t="s">
        <v>182</v>
      </c>
      <c r="L42" s="5" t="s">
        <v>231</v>
      </c>
      <c r="M42" s="270" t="s">
        <v>237</v>
      </c>
      <c r="N42" s="174" t="str">
        <f>CONCATENATE(Tabla3[[#This Row],[Área]],".",Tabla3[[#This Row],[Línea]],".",Tabla3[[#This Row],[Resultado Esperado]],".",Tabla3[[#This Row],[Objetivo]],".",Tabla3[[#This Row],[Producto3]])</f>
        <v>DJUR.6.1.2.1</v>
      </c>
      <c r="O42" s="27" t="s">
        <v>390</v>
      </c>
      <c r="P42" s="27" t="s">
        <v>319</v>
      </c>
      <c r="Q42" s="27" t="s">
        <v>320</v>
      </c>
      <c r="R42" s="26">
        <v>0.95</v>
      </c>
      <c r="S42" s="26">
        <v>1</v>
      </c>
      <c r="T42" s="40"/>
      <c r="U42" s="40"/>
      <c r="V42" s="40"/>
      <c r="W42" s="40"/>
      <c r="X42" s="456"/>
      <c r="Y42" s="54"/>
      <c r="Z42" s="291">
        <f>SUMIFS('Formulario PPGR2'!$F$7:$F$244,'Formulario PPGR2'!$D$7:$D$244,'Formulario PPGR1'!$M$6:$M$196)</f>
        <v>0</v>
      </c>
    </row>
    <row r="43" spans="2:26" ht="51" hidden="1">
      <c r="B43" s="10" t="str">
        <f>RIGHT(Tabla3[[#This Row],[Línea2]],1)</f>
        <v>6</v>
      </c>
      <c r="C43" s="10">
        <v>1</v>
      </c>
      <c r="D43" s="10" t="str">
        <f>RIGHT(Tabla3[[#This Row],[Código objetivo objetivo]],1)</f>
        <v>2</v>
      </c>
      <c r="E43" s="10">
        <v>1</v>
      </c>
      <c r="F43" s="10" t="s">
        <v>41</v>
      </c>
      <c r="G43" s="10" t="str">
        <f>CONCATENATE(Tabla3[[#This Row],[Área]],".",Tabla3[[#This Row],[Línea]],".",Tabla3[[#This Row],[Resultado Esperado]],".",Tabla3[[#This Row],[Objetivo]],".",Tabla3[[#This Row],[Producto3]])</f>
        <v>DRRHH.6.1.2.1</v>
      </c>
      <c r="H43" s="5" t="s">
        <v>181</v>
      </c>
      <c r="I43" s="5" t="str">
        <f>LEFT(Tabla3[[#This Row],[Línea estratégica]],4)</f>
        <v>LE.6</v>
      </c>
      <c r="J43" s="5" t="str">
        <f>LEFT(Tabla3[[#This Row],[Objetivo2]],6)</f>
        <v>Obj6.2</v>
      </c>
      <c r="K43" s="5" t="s">
        <v>182</v>
      </c>
      <c r="L43" s="5" t="s">
        <v>238</v>
      </c>
      <c r="M43" s="270" t="s">
        <v>239</v>
      </c>
      <c r="N43" s="174" t="str">
        <f>CONCATENATE(Tabla3[[#This Row],[Área]],".",Tabla3[[#This Row],[Línea]],".",Tabla3[[#This Row],[Resultado Esperado]],".",Tabla3[[#This Row],[Objetivo]],".",Tabla3[[#This Row],[Producto3]])</f>
        <v>DRRHH.6.1.2.1</v>
      </c>
      <c r="O43" s="27" t="s">
        <v>349</v>
      </c>
      <c r="P43" s="27" t="s">
        <v>325</v>
      </c>
      <c r="Q43" s="27" t="s">
        <v>326</v>
      </c>
      <c r="R43" s="454">
        <v>12</v>
      </c>
      <c r="S43" s="454">
        <v>12</v>
      </c>
      <c r="T43" s="455"/>
      <c r="U43" s="455"/>
      <c r="V43" s="455"/>
      <c r="W43" s="40"/>
      <c r="X43" s="456"/>
      <c r="Y43" s="54"/>
      <c r="Z43" s="291">
        <f>SUMIFS('Formulario PPGR2'!$F$7:$F$244,'Formulario PPGR2'!$D$7:$D$244,'Formulario PPGR1'!$M$6:$M$196)</f>
        <v>330000</v>
      </c>
    </row>
    <row r="44" spans="2:26" ht="51" hidden="1">
      <c r="B44" s="10" t="str">
        <f>RIGHT(Tabla3[[#This Row],[Línea2]],1)</f>
        <v>6</v>
      </c>
      <c r="C44" s="10">
        <v>1</v>
      </c>
      <c r="D44" s="10" t="str">
        <f>RIGHT(Tabla3[[#This Row],[Código objetivo objetivo]],1)</f>
        <v>2</v>
      </c>
      <c r="E44" s="10">
        <v>1</v>
      </c>
      <c r="F44" s="10" t="s">
        <v>41</v>
      </c>
      <c r="G44" s="10" t="str">
        <f>CONCATENATE(Tabla3[[#This Row],[Área]],".",Tabla3[[#This Row],[Línea]],".",Tabla3[[#This Row],[Resultado Esperado]],".",Tabla3[[#This Row],[Objetivo]],".",Tabla3[[#This Row],[Producto3]])</f>
        <v>DRRHH.6.1.2.1</v>
      </c>
      <c r="H44" s="5" t="s">
        <v>181</v>
      </c>
      <c r="I44" s="5" t="str">
        <f>LEFT(Tabla3[[#This Row],[Línea estratégica]],4)</f>
        <v>LE.6</v>
      </c>
      <c r="J44" s="5" t="str">
        <f>LEFT(Tabla3[[#This Row],[Objetivo2]],6)</f>
        <v>Obj6.2</v>
      </c>
      <c r="K44" s="5" t="s">
        <v>182</v>
      </c>
      <c r="L44" s="5" t="s">
        <v>238</v>
      </c>
      <c r="M44" s="270" t="s">
        <v>240</v>
      </c>
      <c r="N44" s="174" t="str">
        <f>CONCATENATE(Tabla3[[#This Row],[Área]],".",Tabla3[[#This Row],[Línea]],".",Tabla3[[#This Row],[Resultado Esperado]],".",Tabla3[[#This Row],[Objetivo]],".",Tabla3[[#This Row],[Producto3]])</f>
        <v>DRRHH.6.1.2.1</v>
      </c>
      <c r="O44" s="27" t="s">
        <v>391</v>
      </c>
      <c r="P44" s="27" t="s">
        <v>319</v>
      </c>
      <c r="Q44" s="27" t="s">
        <v>320</v>
      </c>
      <c r="R44" s="26">
        <v>0.1</v>
      </c>
      <c r="S44" s="26">
        <v>0.05</v>
      </c>
      <c r="T44" s="40"/>
      <c r="U44" s="40"/>
      <c r="V44" s="40"/>
      <c r="W44" s="40"/>
      <c r="X44" s="456"/>
      <c r="Y44" s="54"/>
      <c r="Z44" s="291">
        <f>SUMIFS('Formulario PPGR2'!$F$7:$F$244,'Formulario PPGR2'!$D$7:$D$244,'Formulario PPGR1'!$M$6:$M$196)</f>
        <v>0</v>
      </c>
    </row>
    <row r="45" spans="2:26" ht="51" hidden="1">
      <c r="B45" s="10" t="str">
        <f>RIGHT(Tabla3[[#This Row],[Línea2]],1)</f>
        <v>6</v>
      </c>
      <c r="C45" s="10">
        <v>1</v>
      </c>
      <c r="D45" s="10" t="str">
        <f>RIGHT(Tabla3[[#This Row],[Código objetivo objetivo]],1)</f>
        <v>2</v>
      </c>
      <c r="E45" s="10">
        <v>1</v>
      </c>
      <c r="F45" s="10" t="s">
        <v>41</v>
      </c>
      <c r="G45" s="10" t="str">
        <f>CONCATENATE(Tabla3[[#This Row],[Área]],".",Tabla3[[#This Row],[Línea]],".",Tabla3[[#This Row],[Resultado Esperado]],".",Tabla3[[#This Row],[Objetivo]],".",Tabla3[[#This Row],[Producto3]])</f>
        <v>DRRHH.6.1.2.1</v>
      </c>
      <c r="H45" s="5" t="s">
        <v>181</v>
      </c>
      <c r="I45" s="5" t="str">
        <f>LEFT(Tabla3[[#This Row],[Línea estratégica]],4)</f>
        <v>LE.6</v>
      </c>
      <c r="J45" s="5" t="str">
        <f>LEFT(Tabla3[[#This Row],[Objetivo2]],6)</f>
        <v>Obj6.2</v>
      </c>
      <c r="K45" s="5" t="s">
        <v>182</v>
      </c>
      <c r="L45" s="5" t="s">
        <v>238</v>
      </c>
      <c r="M45" s="270" t="s">
        <v>392</v>
      </c>
      <c r="N45" s="174" t="str">
        <f>CONCATENATE(Tabla3[[#This Row],[Área]],".",Tabla3[[#This Row],[Línea]],".",Tabla3[[#This Row],[Resultado Esperado]],".",Tabla3[[#This Row],[Objetivo]],".",Tabla3[[#This Row],[Producto3]])</f>
        <v>DRRHH.6.1.2.1</v>
      </c>
      <c r="O45" s="264" t="s">
        <v>393</v>
      </c>
      <c r="P45" s="27" t="s">
        <v>319</v>
      </c>
      <c r="Q45" s="27" t="s">
        <v>320</v>
      </c>
      <c r="R45" s="26">
        <v>0.85</v>
      </c>
      <c r="S45" s="26">
        <v>1</v>
      </c>
      <c r="T45" s="40"/>
      <c r="U45" s="40"/>
      <c r="V45" s="40"/>
      <c r="W45" s="40"/>
      <c r="X45" s="456"/>
      <c r="Y45" s="54"/>
      <c r="Z45" s="291">
        <f>SUMIFS('Formulario PPGR2'!$F$7:$F$244,'Formulario PPGR2'!$D$7:$D$244,'Formulario PPGR1'!$M$6:$M$196)</f>
        <v>590000</v>
      </c>
    </row>
    <row r="46" spans="2:26" ht="51" hidden="1">
      <c r="B46" s="10" t="str">
        <f>RIGHT(Tabla3[[#This Row],[Línea2]],1)</f>
        <v>6</v>
      </c>
      <c r="C46" s="10">
        <v>1</v>
      </c>
      <c r="D46" s="10" t="str">
        <f>RIGHT(Tabla3[[#This Row],[Código objetivo objetivo]],1)</f>
        <v>2</v>
      </c>
      <c r="E46" s="10">
        <v>1</v>
      </c>
      <c r="F46" s="10" t="s">
        <v>41</v>
      </c>
      <c r="G46" s="10" t="str">
        <f>CONCATENATE(Tabla3[[#This Row],[Área]],".",Tabla3[[#This Row],[Línea]],".",Tabla3[[#This Row],[Resultado Esperado]],".",Tabla3[[#This Row],[Objetivo]],".",Tabla3[[#This Row],[Producto3]])</f>
        <v>DRRHH.6.1.2.1</v>
      </c>
      <c r="H46" s="5" t="s">
        <v>181</v>
      </c>
      <c r="I46" s="5" t="str">
        <f>LEFT(Tabla3[[#This Row],[Línea estratégica]],4)</f>
        <v>LE.6</v>
      </c>
      <c r="J46" s="5" t="str">
        <f>LEFT(Tabla3[[#This Row],[Objetivo2]],6)</f>
        <v>Obj6.2</v>
      </c>
      <c r="K46" s="5" t="s">
        <v>182</v>
      </c>
      <c r="L46" s="5" t="s">
        <v>238</v>
      </c>
      <c r="M46" s="270" t="s">
        <v>242</v>
      </c>
      <c r="N46" s="174" t="str">
        <f>CONCATENATE(Tabla3[[#This Row],[Área]],".",Tabla3[[#This Row],[Línea]],".",Tabla3[[#This Row],[Resultado Esperado]],".",Tabla3[[#This Row],[Objetivo]],".",Tabla3[[#This Row],[Producto3]])</f>
        <v>DRRHH.6.1.2.1</v>
      </c>
      <c r="O46" s="273" t="s">
        <v>394</v>
      </c>
      <c r="P46" s="27" t="s">
        <v>325</v>
      </c>
      <c r="Q46" s="27" t="s">
        <v>320</v>
      </c>
      <c r="R46" s="26">
        <v>0.9</v>
      </c>
      <c r="S46" s="26">
        <v>0.95</v>
      </c>
      <c r="T46" s="455"/>
      <c r="U46" s="455"/>
      <c r="V46" s="455"/>
      <c r="W46" s="40"/>
      <c r="X46" s="456"/>
      <c r="Y46" s="54"/>
      <c r="Z46" s="291">
        <f>SUMIFS('Formulario PPGR2'!$F$7:$F$244,'Formulario PPGR2'!$D$7:$D$244,'Formulario PPGR1'!$M$6:$M$196)</f>
        <v>0</v>
      </c>
    </row>
    <row r="47" spans="2:26" ht="51" hidden="1">
      <c r="B47" s="10" t="str">
        <f>RIGHT(Tabla3[[#This Row],[Línea2]],1)</f>
        <v>6</v>
      </c>
      <c r="C47" s="10">
        <v>1</v>
      </c>
      <c r="D47" s="10" t="str">
        <f>RIGHT(Tabla3[[#This Row],[Código objetivo objetivo]],1)</f>
        <v>2</v>
      </c>
      <c r="E47" s="10">
        <v>1</v>
      </c>
      <c r="F47" s="10" t="s">
        <v>41</v>
      </c>
      <c r="G47" s="10" t="str">
        <f>CONCATENATE(Tabla3[[#This Row],[Área]],".",Tabla3[[#This Row],[Línea]],".",Tabla3[[#This Row],[Resultado Esperado]],".",Tabla3[[#This Row],[Objetivo]],".",Tabla3[[#This Row],[Producto3]])</f>
        <v>DRRHH.6.1.2.1</v>
      </c>
      <c r="H47" s="5" t="s">
        <v>181</v>
      </c>
      <c r="I47" s="5" t="str">
        <f>LEFT(Tabla3[[#This Row],[Línea estratégica]],4)</f>
        <v>LE.6</v>
      </c>
      <c r="J47" s="5" t="str">
        <f>LEFT(Tabla3[[#This Row],[Objetivo2]],6)</f>
        <v>Obj6.2</v>
      </c>
      <c r="K47" s="5" t="s">
        <v>182</v>
      </c>
      <c r="L47" s="5" t="s">
        <v>238</v>
      </c>
      <c r="M47" s="270" t="s">
        <v>243</v>
      </c>
      <c r="N47" s="174" t="str">
        <f>CONCATENATE(Tabla3[[#This Row],[Área]],".",Tabla3[[#This Row],[Línea]],".",Tabla3[[#This Row],[Resultado Esperado]],".",Tabla3[[#This Row],[Objetivo]],".",Tabla3[[#This Row],[Producto3]])</f>
        <v>DRRHH.6.1.2.1</v>
      </c>
      <c r="O47" s="264" t="s">
        <v>395</v>
      </c>
      <c r="P47" s="27" t="s">
        <v>325</v>
      </c>
      <c r="Q47" s="27" t="s">
        <v>320</v>
      </c>
      <c r="R47" s="26">
        <v>0.9</v>
      </c>
      <c r="S47" s="26">
        <v>0.95</v>
      </c>
      <c r="T47" s="455"/>
      <c r="U47" s="455"/>
      <c r="V47" s="455"/>
      <c r="W47" s="40"/>
      <c r="X47" s="456"/>
      <c r="Y47" s="54"/>
      <c r="Z47" s="291">
        <f>SUMIFS('Formulario PPGR2'!$F$7:$F$244,'Formulario PPGR2'!$D$7:$D$244,'Formulario PPGR1'!$M$6:$M$196)</f>
        <v>0</v>
      </c>
    </row>
    <row r="48" spans="2:26" ht="51" hidden="1">
      <c r="B48" s="10" t="str">
        <f>RIGHT(Tabla3[[#This Row],[Línea2]],1)</f>
        <v>6</v>
      </c>
      <c r="C48" s="10">
        <v>1</v>
      </c>
      <c r="D48" s="10" t="str">
        <f>RIGHT(Tabla3[[#This Row],[Código objetivo objetivo]],1)</f>
        <v>2</v>
      </c>
      <c r="E48" s="10">
        <v>1</v>
      </c>
      <c r="F48" s="10" t="s">
        <v>41</v>
      </c>
      <c r="G48" s="10" t="str">
        <f>CONCATENATE(Tabla3[[#This Row],[Área]],".",Tabla3[[#This Row],[Línea]],".",Tabla3[[#This Row],[Resultado Esperado]],".",Tabla3[[#This Row],[Objetivo]],".",Tabla3[[#This Row],[Producto3]])</f>
        <v>DRRHH.6.1.2.1</v>
      </c>
      <c r="H48" s="5" t="s">
        <v>181</v>
      </c>
      <c r="I48" s="5" t="str">
        <f>LEFT(Tabla3[[#This Row],[Línea estratégica]],4)</f>
        <v>LE.6</v>
      </c>
      <c r="J48" s="5" t="str">
        <f>LEFT(Tabla3[[#This Row],[Objetivo2]],6)</f>
        <v>Obj6.2</v>
      </c>
      <c r="K48" s="5" t="s">
        <v>182</v>
      </c>
      <c r="L48" s="5" t="s">
        <v>238</v>
      </c>
      <c r="M48" s="270" t="s">
        <v>244</v>
      </c>
      <c r="N48" s="174" t="str">
        <f>CONCATENATE(Tabla3[[#This Row],[Área]],".",Tabla3[[#This Row],[Línea]],".",Tabla3[[#This Row],[Resultado Esperado]],".",Tabla3[[#This Row],[Objetivo]],".",Tabla3[[#This Row],[Producto3]])</f>
        <v>DRRHH.6.1.2.1</v>
      </c>
      <c r="O48" s="274" t="s">
        <v>396</v>
      </c>
      <c r="P48" s="27" t="s">
        <v>325</v>
      </c>
      <c r="Q48" s="27" t="s">
        <v>320</v>
      </c>
      <c r="R48" s="26">
        <v>0.95</v>
      </c>
      <c r="S48" s="26">
        <v>1</v>
      </c>
      <c r="T48" s="455"/>
      <c r="U48" s="455"/>
      <c r="V48" s="455"/>
      <c r="W48" s="40"/>
      <c r="X48" s="456"/>
      <c r="Y48" s="54"/>
      <c r="Z48" s="291">
        <f>SUMIFS('Formulario PPGR2'!$F$7:$F$244,'Formulario PPGR2'!$D$7:$D$244,'Formulario PPGR1'!$M$6:$M$196)</f>
        <v>0</v>
      </c>
    </row>
    <row r="49" spans="2:26" ht="51" hidden="1">
      <c r="B49" s="10" t="str">
        <f>RIGHT(Tabla3[[#This Row],[Línea2]],1)</f>
        <v>6</v>
      </c>
      <c r="C49" s="10">
        <v>1</v>
      </c>
      <c r="D49" s="10" t="str">
        <f>RIGHT(Tabla3[[#This Row],[Código objetivo objetivo]],1)</f>
        <v>2</v>
      </c>
      <c r="E49" s="10">
        <v>1</v>
      </c>
      <c r="F49" s="10" t="s">
        <v>41</v>
      </c>
      <c r="G49" s="10" t="str">
        <f>CONCATENATE(Tabla3[[#This Row],[Área]],".",Tabla3[[#This Row],[Línea]],".",Tabla3[[#This Row],[Resultado Esperado]],".",Tabla3[[#This Row],[Objetivo]],".",Tabla3[[#This Row],[Producto3]])</f>
        <v>DRRHH.6.1.2.1</v>
      </c>
      <c r="H49" s="5" t="s">
        <v>181</v>
      </c>
      <c r="I49" s="5" t="str">
        <f>LEFT(Tabla3[[#This Row],[Línea estratégica]],4)</f>
        <v>LE.6</v>
      </c>
      <c r="J49" s="5" t="str">
        <f>LEFT(Tabla3[[#This Row],[Objetivo2]],6)</f>
        <v>Obj6.2</v>
      </c>
      <c r="K49" s="5" t="s">
        <v>182</v>
      </c>
      <c r="L49" s="5" t="s">
        <v>238</v>
      </c>
      <c r="M49" s="270" t="s">
        <v>245</v>
      </c>
      <c r="N49" s="174" t="str">
        <f>CONCATENATE(Tabla3[[#This Row],[Área]],".",Tabla3[[#This Row],[Línea]],".",Tabla3[[#This Row],[Resultado Esperado]],".",Tabla3[[#This Row],[Objetivo]],".",Tabla3[[#This Row],[Producto3]])</f>
        <v>DRRHH.6.1.2.1</v>
      </c>
      <c r="O49" s="275" t="s">
        <v>397</v>
      </c>
      <c r="P49" s="27" t="s">
        <v>319</v>
      </c>
      <c r="Q49" s="27" t="s">
        <v>320</v>
      </c>
      <c r="R49" s="26">
        <v>0.9</v>
      </c>
      <c r="S49" s="26">
        <v>0.95</v>
      </c>
      <c r="T49" s="40"/>
      <c r="U49" s="40"/>
      <c r="V49" s="40"/>
      <c r="W49" s="40"/>
      <c r="X49" s="456"/>
      <c r="Y49" s="54"/>
      <c r="Z49" s="291">
        <f>SUMIFS('Formulario PPGR2'!$F$7:$F$244,'Formulario PPGR2'!$D$7:$D$244,'Formulario PPGR1'!$M$6:$M$196)</f>
        <v>0</v>
      </c>
    </row>
    <row r="50" spans="2:26" ht="51" hidden="1">
      <c r="B50" s="10" t="str">
        <f>RIGHT(Tabla3[[#This Row],[Línea2]],1)</f>
        <v>6</v>
      </c>
      <c r="C50" s="10">
        <v>1</v>
      </c>
      <c r="D50" s="10" t="str">
        <f>RIGHT(Tabla3[[#This Row],[Código objetivo objetivo]],1)</f>
        <v>2</v>
      </c>
      <c r="E50" s="10">
        <v>1</v>
      </c>
      <c r="F50" s="10" t="s">
        <v>41</v>
      </c>
      <c r="G50" s="10" t="str">
        <f>CONCATENATE(Tabla3[[#This Row],[Área]],".",Tabla3[[#This Row],[Línea]],".",Tabla3[[#This Row],[Resultado Esperado]],".",Tabla3[[#This Row],[Objetivo]],".",Tabla3[[#This Row],[Producto3]])</f>
        <v>DRRHH.6.1.2.1</v>
      </c>
      <c r="H50" s="5" t="s">
        <v>181</v>
      </c>
      <c r="I50" s="5" t="str">
        <f>LEFT(Tabla3[[#This Row],[Línea estratégica]],4)</f>
        <v>LE.6</v>
      </c>
      <c r="J50" s="5" t="str">
        <f>LEFT(Tabla3[[#This Row],[Objetivo2]],6)</f>
        <v>Obj6.2</v>
      </c>
      <c r="K50" s="5" t="s">
        <v>182</v>
      </c>
      <c r="L50" s="5" t="s">
        <v>238</v>
      </c>
      <c r="M50" s="270" t="s">
        <v>246</v>
      </c>
      <c r="N50" s="174" t="str">
        <f>CONCATENATE(Tabla3[[#This Row],[Área]],".",Tabla3[[#This Row],[Línea]],".",Tabla3[[#This Row],[Resultado Esperado]],".",Tabla3[[#This Row],[Objetivo]],".",Tabla3[[#This Row],[Producto3]])</f>
        <v>DRRHH.6.1.2.1</v>
      </c>
      <c r="O50" s="27" t="s">
        <v>398</v>
      </c>
      <c r="P50" s="27" t="s">
        <v>325</v>
      </c>
      <c r="Q50" s="27" t="s">
        <v>320</v>
      </c>
      <c r="R50" s="454">
        <v>5</v>
      </c>
      <c r="S50" s="454">
        <v>10</v>
      </c>
      <c r="T50" s="455"/>
      <c r="U50" s="455"/>
      <c r="V50" s="455"/>
      <c r="W50" s="40"/>
      <c r="X50" s="456"/>
      <c r="Y50" s="54"/>
      <c r="Z50" s="291">
        <f>SUMIFS('Formulario PPGR2'!$F$7:$F$244,'Formulario PPGR2'!$D$7:$D$244,'Formulario PPGR1'!$M$6:$M$196)</f>
        <v>0</v>
      </c>
    </row>
    <row r="51" spans="2:26" ht="51" hidden="1">
      <c r="B51" s="10" t="str">
        <f>RIGHT(Tabla3[[#This Row],[Línea2]],1)</f>
        <v>6</v>
      </c>
      <c r="C51" s="10">
        <v>1</v>
      </c>
      <c r="D51" s="10" t="str">
        <f>RIGHT(Tabla3[[#This Row],[Código objetivo objetivo]],1)</f>
        <v>2</v>
      </c>
      <c r="E51" s="10">
        <v>1</v>
      </c>
      <c r="F51" s="10" t="s">
        <v>41</v>
      </c>
      <c r="G51" s="10" t="str">
        <f>CONCATENATE(Tabla3[[#This Row],[Área]],".",Tabla3[[#This Row],[Línea]],".",Tabla3[[#This Row],[Resultado Esperado]],".",Tabla3[[#This Row],[Objetivo]],".",Tabla3[[#This Row],[Producto3]])</f>
        <v>DRRHH.6.1.2.1</v>
      </c>
      <c r="H51" s="5" t="s">
        <v>181</v>
      </c>
      <c r="I51" s="5" t="str">
        <f>LEFT(Tabla3[[#This Row],[Línea estratégica]],4)</f>
        <v>LE.6</v>
      </c>
      <c r="J51" s="5" t="str">
        <f>LEFT(Tabla3[[#This Row],[Objetivo2]],6)</f>
        <v>Obj6.2</v>
      </c>
      <c r="K51" s="5" t="s">
        <v>182</v>
      </c>
      <c r="L51" s="5" t="s">
        <v>238</v>
      </c>
      <c r="M51" s="270" t="s">
        <v>247</v>
      </c>
      <c r="N51" s="174" t="str">
        <f>CONCATENATE(Tabla3[[#This Row],[Área]],".",Tabla3[[#This Row],[Línea]],".",Tabla3[[#This Row],[Resultado Esperado]],".",Tabla3[[#This Row],[Objetivo]],".",Tabla3[[#This Row],[Producto3]])</f>
        <v>DRRHH.6.1.2.1</v>
      </c>
      <c r="O51" s="27" t="s">
        <v>399</v>
      </c>
      <c r="P51" s="27" t="s">
        <v>325</v>
      </c>
      <c r="Q51" s="27" t="s">
        <v>320</v>
      </c>
      <c r="R51" s="26">
        <v>0.9</v>
      </c>
      <c r="S51" s="26">
        <v>1</v>
      </c>
      <c r="T51" s="455"/>
      <c r="U51" s="455"/>
      <c r="V51" s="455"/>
      <c r="W51" s="40"/>
      <c r="X51" s="456"/>
      <c r="Y51" s="54"/>
      <c r="Z51" s="291">
        <f>SUMIFS('Formulario PPGR2'!$F$7:$F$244,'Formulario PPGR2'!$D$7:$D$244,'Formulario PPGR1'!$M$6:$M$196)</f>
        <v>800000</v>
      </c>
    </row>
    <row r="52" spans="2:26" ht="63.75" hidden="1">
      <c r="B52" s="10" t="str">
        <f>RIGHT(Tabla3[[#This Row],[Línea2]],1)</f>
        <v>1</v>
      </c>
      <c r="C52" s="10">
        <v>1</v>
      </c>
      <c r="D52" s="10" t="str">
        <f>RIGHT(Tabla3[[#This Row],[Código objetivo objetivo]],1)</f>
        <v>1</v>
      </c>
      <c r="E52" s="10">
        <v>1</v>
      </c>
      <c r="F52" s="10" t="s">
        <v>65</v>
      </c>
      <c r="G52" s="10" t="str">
        <f>CONCATENATE(Tabla3[[#This Row],[Área]],".",Tabla3[[#This Row],[Línea]],".",Tabla3[[#This Row],[Resultado Esperado]],".",Tabla3[[#This Row],[Objetivo]],".",Tabla3[[#This Row],[Producto3]])</f>
        <v>DPSVDS.1.1.1.1</v>
      </c>
      <c r="H52" s="5" t="s">
        <v>248</v>
      </c>
      <c r="I52" s="5" t="str">
        <f>LEFT(Tabla3[[#This Row],[Línea estratégica]],4)</f>
        <v>LE.1</v>
      </c>
      <c r="J52" s="5" t="str">
        <f>LEFT(Tabla3[[#This Row],[Objetivo2]],6)</f>
        <v>Obj1.1</v>
      </c>
      <c r="K52" s="5" t="s">
        <v>249</v>
      </c>
      <c r="L52" s="5" t="s">
        <v>250</v>
      </c>
      <c r="M52" s="270" t="s">
        <v>251</v>
      </c>
      <c r="N52" s="174" t="str">
        <f>CONCATENATE(Tabla3[[#This Row],[Área]],".",Tabla3[[#This Row],[Línea]],".",Tabla3[[#This Row],[Resultado Esperado]],".",Tabla3[[#This Row],[Objetivo]],".",Tabla3[[#This Row],[Producto3]])</f>
        <v>DPSVDS.1.1.1.1</v>
      </c>
      <c r="O52" s="27" t="s">
        <v>400</v>
      </c>
      <c r="P52" s="27" t="s">
        <v>319</v>
      </c>
      <c r="Q52" s="27" t="s">
        <v>401</v>
      </c>
      <c r="R52" s="26" t="s">
        <v>344</v>
      </c>
      <c r="S52" s="26">
        <v>1</v>
      </c>
      <c r="T52" s="40"/>
      <c r="U52" s="40"/>
      <c r="V52" s="40"/>
      <c r="W52" s="40"/>
      <c r="X52" s="456"/>
      <c r="Y52" s="54"/>
      <c r="Z52" s="291">
        <f>SUMIFS('Formulario PPGR2'!$F$7:$F$244,'Formulario PPGR2'!$D$7:$D$244,'Formulario PPGR1'!$M$6:$M$196)</f>
        <v>0</v>
      </c>
    </row>
    <row r="53" spans="2:26" ht="63.75" hidden="1">
      <c r="B53" s="10" t="str">
        <f>RIGHT(Tabla3[[#This Row],[Línea2]],1)</f>
        <v>1</v>
      </c>
      <c r="C53" s="10">
        <v>1</v>
      </c>
      <c r="D53" s="10" t="str">
        <f>RIGHT(Tabla3[[#This Row],[Código objetivo objetivo]],1)</f>
        <v>1</v>
      </c>
      <c r="E53" s="10">
        <v>1</v>
      </c>
      <c r="F53" s="10" t="s">
        <v>65</v>
      </c>
      <c r="G53" s="10" t="str">
        <f>CONCATENATE(Tabla3[[#This Row],[Área]],".",Tabla3[[#This Row],[Línea]],".",Tabla3[[#This Row],[Resultado Esperado]],".",Tabla3[[#This Row],[Objetivo]],".",Tabla3[[#This Row],[Producto3]])</f>
        <v>DPSVDS.1.1.1.1</v>
      </c>
      <c r="H53" s="5" t="s">
        <v>248</v>
      </c>
      <c r="I53" s="5" t="str">
        <f>LEFT(Tabla3[[#This Row],[Línea estratégica]],4)</f>
        <v>LE.1</v>
      </c>
      <c r="J53" s="5" t="str">
        <f>LEFT(Tabla3[[#This Row],[Objetivo2]],6)</f>
        <v>Obj1.1</v>
      </c>
      <c r="K53" s="5" t="s">
        <v>249</v>
      </c>
      <c r="L53" s="5" t="s">
        <v>250</v>
      </c>
      <c r="M53" s="270" t="s">
        <v>252</v>
      </c>
      <c r="N53" s="174" t="str">
        <f>CONCATENATE(Tabla3[[#This Row],[Área]],".",Tabla3[[#This Row],[Línea]],".",Tabla3[[#This Row],[Resultado Esperado]],".",Tabla3[[#This Row],[Objetivo]],".",Tabla3[[#This Row],[Producto3]])</f>
        <v>DPSVDS.1.1.1.1</v>
      </c>
      <c r="O53" s="27" t="s">
        <v>402</v>
      </c>
      <c r="P53" s="27" t="s">
        <v>319</v>
      </c>
      <c r="Q53" s="27" t="s">
        <v>401</v>
      </c>
      <c r="R53" s="26" t="s">
        <v>344</v>
      </c>
      <c r="S53" s="454">
        <v>12</v>
      </c>
      <c r="T53" s="40"/>
      <c r="U53" s="40"/>
      <c r="V53" s="40"/>
      <c r="W53" s="40"/>
      <c r="X53" s="456"/>
      <c r="Y53" s="54"/>
      <c r="Z53" s="291">
        <f>SUMIFS('Formulario PPGR2'!$F$7:$F$244,'Formulario PPGR2'!$D$7:$D$244,'Formulario PPGR1'!$M$6:$M$196)</f>
        <v>500000</v>
      </c>
    </row>
    <row r="54" spans="2:26" ht="63.75" hidden="1">
      <c r="B54" s="10" t="str">
        <f>RIGHT(Tabla3[[#This Row],[Línea2]],1)</f>
        <v>1</v>
      </c>
      <c r="C54" s="10">
        <v>1</v>
      </c>
      <c r="D54" s="10" t="str">
        <f>RIGHT(Tabla3[[#This Row],[Código objetivo objetivo]],1)</f>
        <v>1</v>
      </c>
      <c r="E54" s="10">
        <v>1</v>
      </c>
      <c r="F54" s="10" t="s">
        <v>65</v>
      </c>
      <c r="G54" s="10" t="str">
        <f>CONCATENATE(Tabla3[[#This Row],[Área]],".",Tabla3[[#This Row],[Línea]],".",Tabla3[[#This Row],[Resultado Esperado]],".",Tabla3[[#This Row],[Objetivo]],".",Tabla3[[#This Row],[Producto3]])</f>
        <v>DPSVDS.1.1.1.1</v>
      </c>
      <c r="H54" s="5" t="s">
        <v>248</v>
      </c>
      <c r="I54" s="5" t="str">
        <f>LEFT(Tabla3[[#This Row],[Línea estratégica]],4)</f>
        <v>LE.1</v>
      </c>
      <c r="J54" s="5" t="str">
        <f>LEFT(Tabla3[[#This Row],[Objetivo2]],6)</f>
        <v>Obj1.1</v>
      </c>
      <c r="K54" s="5" t="s">
        <v>249</v>
      </c>
      <c r="L54" s="5" t="s">
        <v>250</v>
      </c>
      <c r="M54" s="270" t="s">
        <v>253</v>
      </c>
      <c r="N54" s="174" t="str">
        <f>CONCATENATE(Tabla3[[#This Row],[Área]],".",Tabla3[[#This Row],[Línea]],".",Tabla3[[#This Row],[Resultado Esperado]],".",Tabla3[[#This Row],[Objetivo]],".",Tabla3[[#This Row],[Producto3]])</f>
        <v>DPSVDS.1.1.1.1</v>
      </c>
      <c r="O54" s="27" t="s">
        <v>403</v>
      </c>
      <c r="P54" s="27" t="s">
        <v>319</v>
      </c>
      <c r="Q54" s="27" t="s">
        <v>401</v>
      </c>
      <c r="R54" s="26" t="s">
        <v>344</v>
      </c>
      <c r="S54" s="26">
        <v>1</v>
      </c>
      <c r="T54" s="40"/>
      <c r="U54" s="40"/>
      <c r="V54" s="40"/>
      <c r="W54" s="40"/>
      <c r="X54" s="456"/>
      <c r="Y54" s="54"/>
      <c r="Z54" s="291">
        <f>SUMIFS('Formulario PPGR2'!$F$7:$F$244,'Formulario PPGR2'!$D$7:$D$244,'Formulario PPGR1'!$M$6:$M$196)</f>
        <v>0</v>
      </c>
    </row>
    <row r="55" spans="2:26" ht="63.75" hidden="1">
      <c r="B55" s="10" t="str">
        <f>RIGHT(Tabla3[[#This Row],[Línea2]],1)</f>
        <v>1</v>
      </c>
      <c r="C55" s="10">
        <v>1</v>
      </c>
      <c r="D55" s="10" t="str">
        <f>RIGHT(Tabla3[[#This Row],[Código objetivo objetivo]],1)</f>
        <v>1</v>
      </c>
      <c r="E55" s="10">
        <v>1</v>
      </c>
      <c r="F55" s="10" t="s">
        <v>65</v>
      </c>
      <c r="G55" s="10" t="str">
        <f>CONCATENATE(Tabla3[[#This Row],[Área]],".",Tabla3[[#This Row],[Línea]],".",Tabla3[[#This Row],[Resultado Esperado]],".",Tabla3[[#This Row],[Objetivo]],".",Tabla3[[#This Row],[Producto3]])</f>
        <v>DPSVDS.1.1.1.1</v>
      </c>
      <c r="H55" s="5" t="s">
        <v>248</v>
      </c>
      <c r="I55" s="5" t="str">
        <f>LEFT(Tabla3[[#This Row],[Línea estratégica]],4)</f>
        <v>LE.1</v>
      </c>
      <c r="J55" s="5" t="str">
        <f>LEFT(Tabla3[[#This Row],[Objetivo2]],6)</f>
        <v>Obj1.1</v>
      </c>
      <c r="K55" s="5" t="s">
        <v>249</v>
      </c>
      <c r="L55" s="5" t="s">
        <v>250</v>
      </c>
      <c r="M55" s="271" t="s">
        <v>254</v>
      </c>
      <c r="N55" s="174" t="str">
        <f>CONCATENATE(Tabla3[[#This Row],[Área]],".",Tabla3[[#This Row],[Línea]],".",Tabla3[[#This Row],[Resultado Esperado]],".",Tabla3[[#This Row],[Objetivo]],".",Tabla3[[#This Row],[Producto3]])</f>
        <v>DPSVDS.1.1.1.1</v>
      </c>
      <c r="O55" s="27" t="s">
        <v>383</v>
      </c>
      <c r="P55" s="27" t="s">
        <v>319</v>
      </c>
      <c r="Q55" s="27" t="s">
        <v>326</v>
      </c>
      <c r="R55" s="26">
        <v>0.95</v>
      </c>
      <c r="S55" s="26">
        <v>1</v>
      </c>
      <c r="T55" s="455"/>
      <c r="U55" s="455"/>
      <c r="V55" s="455"/>
      <c r="W55" s="455"/>
      <c r="X55" s="456"/>
      <c r="Y55" s="54"/>
      <c r="Z55" s="291">
        <f>SUMIFS('Formulario PPGR2'!$F$7:$F$244,'Formulario PPGR2'!$D$7:$D$244,'Formulario PPGR1'!$M$6:$M$196)</f>
        <v>0</v>
      </c>
    </row>
    <row r="56" spans="2:26" ht="63.75" hidden="1">
      <c r="B56" s="10" t="str">
        <f>RIGHT(Tabla3[[#This Row],[Línea2]],1)</f>
        <v>1</v>
      </c>
      <c r="C56" s="10">
        <v>1</v>
      </c>
      <c r="D56" s="10" t="str">
        <f>RIGHT(Tabla3[[#This Row],[Código objetivo objetivo]],1)</f>
        <v>1</v>
      </c>
      <c r="E56" s="10">
        <v>1</v>
      </c>
      <c r="F56" s="10" t="s">
        <v>65</v>
      </c>
      <c r="G56" s="10" t="str">
        <f>CONCATENATE(Tabla3[[#This Row],[Área]],".",Tabla3[[#This Row],[Línea]],".",Tabla3[[#This Row],[Resultado Esperado]],".",Tabla3[[#This Row],[Objetivo]],".",Tabla3[[#This Row],[Producto3]])</f>
        <v>DPSVDS.1.1.1.1</v>
      </c>
      <c r="H56" s="5" t="s">
        <v>248</v>
      </c>
      <c r="I56" s="5" t="str">
        <f>LEFT(Tabla3[[#This Row],[Línea estratégica]],4)</f>
        <v>LE.1</v>
      </c>
      <c r="J56" s="5" t="str">
        <f>LEFT(Tabla3[[#This Row],[Objetivo2]],6)</f>
        <v>Obj1.1</v>
      </c>
      <c r="K56" s="5" t="s">
        <v>249</v>
      </c>
      <c r="L56" s="5" t="s">
        <v>250</v>
      </c>
      <c r="M56" s="270" t="s">
        <v>251</v>
      </c>
      <c r="N56" s="174" t="str">
        <f>CONCATENATE(Tabla3[[#This Row],[Área]],".",Tabla3[[#This Row],[Línea]],".",Tabla3[[#This Row],[Resultado Esperado]],".",Tabla3[[#This Row],[Objetivo]],".",Tabla3[[#This Row],[Producto3]])</f>
        <v>DPSVDS.1.1.1.1</v>
      </c>
      <c r="O56" s="27" t="s">
        <v>404</v>
      </c>
      <c r="P56" s="27" t="s">
        <v>319</v>
      </c>
      <c r="Q56" s="27" t="s">
        <v>401</v>
      </c>
      <c r="R56" s="26" t="s">
        <v>344</v>
      </c>
      <c r="S56" s="26">
        <v>1</v>
      </c>
      <c r="T56" s="40"/>
      <c r="U56" s="40"/>
      <c r="V56" s="40"/>
      <c r="W56" s="40"/>
      <c r="X56" s="456"/>
      <c r="Y56" s="54"/>
      <c r="Z56" s="291">
        <f>SUMIFS('Formulario PPGR2'!$F$7:$F$244,'Formulario PPGR2'!$D$7:$D$244,'Formulario PPGR1'!$M$6:$M$196)</f>
        <v>0</v>
      </c>
    </row>
    <row r="57" spans="2:26" ht="38.25" hidden="1">
      <c r="B57" s="10" t="str">
        <f>RIGHT(Tabla3[[#This Row],[Línea2]],1)</f>
        <v>4</v>
      </c>
      <c r="C57" s="10">
        <v>1</v>
      </c>
      <c r="D57" s="10" t="str">
        <f>RIGHT(Tabla3[[#This Row],[Código objetivo objetivo]],1)</f>
        <v>1</v>
      </c>
      <c r="E57" s="10">
        <v>1</v>
      </c>
      <c r="F57" s="10" t="s">
        <v>7</v>
      </c>
      <c r="G57" s="10" t="str">
        <f>CONCATENATE(Tabla3[[#This Row],[Área]],".",Tabla3[[#This Row],[Línea]],".",Tabla3[[#This Row],[Resultado Esperado]],".",Tabla3[[#This Row],[Objetivo]],".",Tabla3[[#This Row],[Producto3]])</f>
        <v>CG.4.1.1.1</v>
      </c>
      <c r="H57" s="5" t="s">
        <v>201</v>
      </c>
      <c r="I57" s="5" t="str">
        <f>LEFT(Tabla3[[#This Row],[Línea estratégica]],4)</f>
        <v>LE.4</v>
      </c>
      <c r="J57" s="5" t="str">
        <f>LEFT(Tabla3[[#This Row],[Objetivo2]],6)</f>
        <v>Obj4.1</v>
      </c>
      <c r="K57" s="5" t="s">
        <v>202</v>
      </c>
      <c r="L57" s="5" t="s">
        <v>255</v>
      </c>
      <c r="M57" s="270" t="s">
        <v>256</v>
      </c>
      <c r="N57" s="174" t="str">
        <f>CONCATENATE(Tabla3[[#This Row],[Área]],".",Tabla3[[#This Row],[Línea]],".",Tabla3[[#This Row],[Resultado Esperado]],".",Tabla3[[#This Row],[Objetivo]],".",Tabla3[[#This Row],[Producto3]])</f>
        <v>CG.4.1.1.1</v>
      </c>
      <c r="O57" s="27" t="s">
        <v>405</v>
      </c>
      <c r="P57" s="27" t="s">
        <v>319</v>
      </c>
      <c r="Q57" s="27" t="s">
        <v>401</v>
      </c>
      <c r="R57" s="26" t="s">
        <v>344</v>
      </c>
      <c r="S57" s="26">
        <v>1</v>
      </c>
      <c r="T57" s="40"/>
      <c r="U57" s="40"/>
      <c r="V57" s="40"/>
      <c r="W57" s="40"/>
      <c r="X57" s="456"/>
      <c r="Y57" s="54"/>
      <c r="Z57" s="291">
        <f>SUMIFS('Formulario PPGR2'!$F$7:$F$244,'Formulario PPGR2'!$D$7:$D$244,'Formulario PPGR1'!$M$6:$M$196)</f>
        <v>150000</v>
      </c>
    </row>
    <row r="58" spans="2:26" ht="38.25" hidden="1">
      <c r="B58" s="10" t="str">
        <f>RIGHT(Tabla3[[#This Row],[Línea2]],1)</f>
        <v>4</v>
      </c>
      <c r="C58" s="10">
        <v>1</v>
      </c>
      <c r="D58" s="10" t="str">
        <f>RIGHT(Tabla3[[#This Row],[Código objetivo objetivo]],1)</f>
        <v>1</v>
      </c>
      <c r="E58" s="10">
        <v>1</v>
      </c>
      <c r="F58" s="10" t="s">
        <v>7</v>
      </c>
      <c r="G58" s="10" t="str">
        <f>CONCATENATE(Tabla3[[#This Row],[Área]],".",Tabla3[[#This Row],[Línea]],".",Tabla3[[#This Row],[Resultado Esperado]],".",Tabla3[[#This Row],[Objetivo]],".",Tabla3[[#This Row],[Producto3]])</f>
        <v>CG.4.1.1.1</v>
      </c>
      <c r="H58" s="5" t="s">
        <v>201</v>
      </c>
      <c r="I58" s="5" t="str">
        <f>LEFT(Tabla3[[#This Row],[Línea estratégica]],4)</f>
        <v>LE.4</v>
      </c>
      <c r="J58" s="5" t="str">
        <f>LEFT(Tabla3[[#This Row],[Objetivo2]],6)</f>
        <v>Obj4.1</v>
      </c>
      <c r="K58" s="5" t="s">
        <v>202</v>
      </c>
      <c r="L58" s="5" t="s">
        <v>255</v>
      </c>
      <c r="M58" s="272" t="s">
        <v>257</v>
      </c>
      <c r="N58" s="174" t="str">
        <f>CONCATENATE(Tabla3[[#This Row],[Área]],".",Tabla3[[#This Row],[Línea]],".",Tabla3[[#This Row],[Resultado Esperado]],".",Tabla3[[#This Row],[Objetivo]],".",Tabla3[[#This Row],[Producto3]])</f>
        <v>CG.4.1.1.1</v>
      </c>
      <c r="O58" s="27" t="s">
        <v>406</v>
      </c>
      <c r="P58" s="27" t="s">
        <v>325</v>
      </c>
      <c r="Q58" s="27" t="s">
        <v>407</v>
      </c>
      <c r="R58" s="454">
        <v>1</v>
      </c>
      <c r="S58" s="454">
        <v>1</v>
      </c>
      <c r="T58" s="249"/>
      <c r="U58" s="249"/>
      <c r="V58" s="249"/>
      <c r="W58" s="40"/>
      <c r="X58" s="456"/>
      <c r="Y58" s="54"/>
      <c r="Z58" s="291">
        <f>SUMIFS('Formulario PPGR2'!$F$7:$F$244,'Formulario PPGR2'!$D$7:$D$244,'Formulario PPGR1'!$M$6:$M$196)</f>
        <v>0</v>
      </c>
    </row>
    <row r="59" spans="2:26" ht="60" hidden="1">
      <c r="B59" s="10" t="str">
        <f>RIGHT(Tabla3[[#This Row],[Línea2]],1)</f>
        <v>4</v>
      </c>
      <c r="C59" s="10">
        <v>1</v>
      </c>
      <c r="D59" s="10" t="str">
        <f>RIGHT(Tabla3[[#This Row],[Código objetivo objetivo]],1)</f>
        <v>1</v>
      </c>
      <c r="E59" s="10">
        <v>1</v>
      </c>
      <c r="F59" s="10" t="s">
        <v>7</v>
      </c>
      <c r="G59" s="10" t="str">
        <f>CONCATENATE(Tabla3[[#This Row],[Área]],".",Tabla3[[#This Row],[Línea]],".",Tabla3[[#This Row],[Resultado Esperado]],".",Tabla3[[#This Row],[Objetivo]],".",Tabla3[[#This Row],[Producto3]])</f>
        <v>CG.4.1.1.1</v>
      </c>
      <c r="H59" s="5" t="s">
        <v>201</v>
      </c>
      <c r="I59" s="5" t="str">
        <f>LEFT(Tabla3[[#This Row],[Línea estratégica]],4)</f>
        <v>LE.4</v>
      </c>
      <c r="J59" s="5" t="str">
        <f>LEFT(Tabla3[[#This Row],[Objetivo2]],6)</f>
        <v>Obj4.1</v>
      </c>
      <c r="K59" s="5" t="s">
        <v>202</v>
      </c>
      <c r="L59" s="5" t="s">
        <v>255</v>
      </c>
      <c r="M59" s="272" t="s">
        <v>258</v>
      </c>
      <c r="N59" s="174" t="str">
        <f>CONCATENATE(Tabla3[[#This Row],[Área]],".",Tabla3[[#This Row],[Línea]],".",Tabla3[[#This Row],[Resultado Esperado]],".",Tabla3[[#This Row],[Objetivo]],".",Tabla3[[#This Row],[Producto3]])</f>
        <v>CG.4.1.1.1</v>
      </c>
      <c r="O59" s="27" t="s">
        <v>408</v>
      </c>
      <c r="P59" s="27" t="s">
        <v>325</v>
      </c>
      <c r="Q59" s="27" t="s">
        <v>407</v>
      </c>
      <c r="R59" s="454">
        <v>1</v>
      </c>
      <c r="S59" s="454">
        <v>1</v>
      </c>
      <c r="T59" s="249"/>
      <c r="U59" s="249"/>
      <c r="V59" s="249"/>
      <c r="W59" s="40"/>
      <c r="X59" s="456"/>
      <c r="Y59" s="54"/>
      <c r="Z59" s="291">
        <f>SUMIFS('Formulario PPGR2'!$F$7:$F$244,'Formulario PPGR2'!$D$7:$D$244,'Formulario PPGR1'!$M$6:$M$196)</f>
        <v>0</v>
      </c>
    </row>
    <row r="60" spans="2:26" ht="45" hidden="1">
      <c r="B60" s="10" t="str">
        <f>RIGHT(Tabla3[[#This Row],[Línea2]],1)</f>
        <v>4</v>
      </c>
      <c r="C60" s="10">
        <v>1</v>
      </c>
      <c r="D60" s="10" t="str">
        <f>RIGHT(Tabla3[[#This Row],[Código objetivo objetivo]],1)</f>
        <v>1</v>
      </c>
      <c r="E60" s="10">
        <v>1</v>
      </c>
      <c r="F60" s="10" t="s">
        <v>7</v>
      </c>
      <c r="G60" s="10" t="str">
        <f>CONCATENATE(Tabla3[[#This Row],[Área]],".",Tabla3[[#This Row],[Línea]],".",Tabla3[[#This Row],[Resultado Esperado]],".",Tabla3[[#This Row],[Objetivo]],".",Tabla3[[#This Row],[Producto3]])</f>
        <v>CG.4.1.1.1</v>
      </c>
      <c r="H60" s="5" t="s">
        <v>201</v>
      </c>
      <c r="I60" s="5" t="str">
        <f>LEFT(Tabla3[[#This Row],[Línea estratégica]],4)</f>
        <v>LE.4</v>
      </c>
      <c r="J60" s="5" t="str">
        <f>LEFT(Tabla3[[#This Row],[Objetivo2]],6)</f>
        <v>Obj4.1</v>
      </c>
      <c r="K60" s="5" t="s">
        <v>202</v>
      </c>
      <c r="L60" s="5" t="s">
        <v>255</v>
      </c>
      <c r="M60" s="272" t="s">
        <v>259</v>
      </c>
      <c r="N60" s="174" t="str">
        <f>CONCATENATE(Tabla3[[#This Row],[Área]],".",Tabla3[[#This Row],[Línea]],".",Tabla3[[#This Row],[Resultado Esperado]],".",Tabla3[[#This Row],[Objetivo]],".",Tabla3[[#This Row],[Producto3]])</f>
        <v>CG.4.1.1.1</v>
      </c>
      <c r="O60" s="27" t="s">
        <v>409</v>
      </c>
      <c r="P60" s="27" t="s">
        <v>325</v>
      </c>
      <c r="Q60" s="27" t="s">
        <v>407</v>
      </c>
      <c r="R60" s="454">
        <v>1</v>
      </c>
      <c r="S60" s="454">
        <v>1</v>
      </c>
      <c r="T60" s="249"/>
      <c r="U60" s="249"/>
      <c r="V60" s="249"/>
      <c r="W60" s="40"/>
      <c r="X60" s="456"/>
      <c r="Y60" s="54"/>
      <c r="Z60" s="291">
        <f>SUMIFS('Formulario PPGR2'!$F$7:$F$244,'Formulario PPGR2'!$D$7:$D$244,'Formulario PPGR1'!$M$6:$M$196)</f>
        <v>0</v>
      </c>
    </row>
    <row r="61" spans="2:26" ht="38.25" hidden="1">
      <c r="B61" s="10" t="str">
        <f>RIGHT(Tabla3[[#This Row],[Línea2]],1)</f>
        <v>4</v>
      </c>
      <c r="C61" s="10">
        <v>1</v>
      </c>
      <c r="D61" s="10" t="str">
        <f>RIGHT(Tabla3[[#This Row],[Código objetivo objetivo]],1)</f>
        <v>1</v>
      </c>
      <c r="E61" s="10">
        <v>1</v>
      </c>
      <c r="F61" s="10" t="s">
        <v>7</v>
      </c>
      <c r="G61" s="10" t="str">
        <f>CONCATENATE(Tabla3[[#This Row],[Área]],".",Tabla3[[#This Row],[Línea]],".",Tabla3[[#This Row],[Resultado Esperado]],".",Tabla3[[#This Row],[Objetivo]],".",Tabla3[[#This Row],[Producto3]])</f>
        <v>CG.4.1.1.1</v>
      </c>
      <c r="H61" s="5" t="s">
        <v>201</v>
      </c>
      <c r="I61" s="5" t="str">
        <f>LEFT(Tabla3[[#This Row],[Línea estratégica]],4)</f>
        <v>LE.4</v>
      </c>
      <c r="J61" s="5" t="str">
        <f>LEFT(Tabla3[[#This Row],[Objetivo2]],6)</f>
        <v>Obj4.1</v>
      </c>
      <c r="K61" s="5" t="s">
        <v>202</v>
      </c>
      <c r="L61" s="5" t="s">
        <v>255</v>
      </c>
      <c r="M61" s="272" t="s">
        <v>410</v>
      </c>
      <c r="N61" s="174" t="str">
        <f>CONCATENATE(Tabla3[[#This Row],[Área]],".",Tabla3[[#This Row],[Línea]],".",Tabla3[[#This Row],[Resultado Esperado]],".",Tabla3[[#This Row],[Objetivo]],".",Tabla3[[#This Row],[Producto3]])</f>
        <v>CG.4.1.1.1</v>
      </c>
      <c r="O61" s="27" t="s">
        <v>411</v>
      </c>
      <c r="P61" s="27" t="s">
        <v>412</v>
      </c>
      <c r="Q61" s="27" t="s">
        <v>407</v>
      </c>
      <c r="R61" s="454">
        <v>2</v>
      </c>
      <c r="S61" s="454">
        <v>2</v>
      </c>
      <c r="T61" s="249"/>
      <c r="U61" s="458"/>
      <c r="V61" s="458"/>
      <c r="W61" s="40"/>
      <c r="X61" s="456"/>
      <c r="Y61" s="54"/>
      <c r="Z61" s="291">
        <f>SUMIFS('Formulario PPGR2'!$F$7:$F$244,'Formulario PPGR2'!$D$7:$D$244,'Formulario PPGR1'!$M$6:$M$196)</f>
        <v>0</v>
      </c>
    </row>
    <row r="62" spans="2:26" ht="51" hidden="1">
      <c r="B62" s="10" t="str">
        <f>RIGHT(Tabla3[[#This Row],[Línea2]],1)</f>
        <v>1</v>
      </c>
      <c r="C62" s="10">
        <v>1</v>
      </c>
      <c r="D62" s="10" t="str">
        <f>RIGHT(Tabla3[[#This Row],[Código objetivo objetivo]],1)</f>
        <v>2</v>
      </c>
      <c r="E62" s="10">
        <v>1</v>
      </c>
      <c r="F62" s="10" t="s">
        <v>77</v>
      </c>
      <c r="G62" s="10" t="str">
        <f>CONCATENATE(Tabla3[[#This Row],[Área]],".",Tabla3[[#This Row],[Línea]],".",Tabla3[[#This Row],[Resultado Esperado]],".",Tabla3[[#This Row],[Objetivo]],".",Tabla3[[#This Row],[Producto3]])</f>
        <v>DEMD.1.1.2.1</v>
      </c>
      <c r="H62" s="5" t="s">
        <v>248</v>
      </c>
      <c r="I62" s="5" t="str">
        <f>LEFT(Tabla3[[#This Row],[Línea estratégica]],4)</f>
        <v>LE.1</v>
      </c>
      <c r="J62" s="5" t="str">
        <f>LEFT(Tabla3[[#This Row],[Objetivo2]],6)</f>
        <v>Obj6.2</v>
      </c>
      <c r="K62" s="5" t="s">
        <v>182</v>
      </c>
      <c r="L62" s="276" t="s">
        <v>413</v>
      </c>
      <c r="M62" s="270" t="s">
        <v>262</v>
      </c>
      <c r="N62" s="174" t="str">
        <f>CONCATENATE(Tabla3[[#This Row],[Área]],".",Tabla3[[#This Row],[Línea]],".",Tabla3[[#This Row],[Resultado Esperado]],".",Tabla3[[#This Row],[Objetivo]],".",Tabla3[[#This Row],[Producto3]])</f>
        <v>DEMD.1.1.2.1</v>
      </c>
      <c r="O62" s="27" t="s">
        <v>414</v>
      </c>
      <c r="P62" s="27" t="s">
        <v>319</v>
      </c>
      <c r="Q62" s="27" t="s">
        <v>320</v>
      </c>
      <c r="R62" s="26">
        <v>0.59</v>
      </c>
      <c r="S62" s="26">
        <v>0.85</v>
      </c>
      <c r="T62" s="40"/>
      <c r="U62" s="40"/>
      <c r="V62" s="40"/>
      <c r="W62" s="40"/>
      <c r="X62" s="456"/>
      <c r="Y62" s="54"/>
      <c r="Z62" s="291">
        <f>SUMIFS('Formulario PPGR2'!$F$7:$F$244,'Formulario PPGR2'!$D$7:$D$244,'Formulario PPGR1'!$M$6:$M$196)</f>
        <v>0</v>
      </c>
    </row>
    <row r="63" spans="2:26" ht="51" hidden="1">
      <c r="B63" s="10" t="str">
        <f>RIGHT(Tabla3[[#This Row],[Línea2]],1)</f>
        <v>6</v>
      </c>
      <c r="C63" s="10">
        <v>1</v>
      </c>
      <c r="D63" s="10" t="str">
        <f>RIGHT(Tabla3[[#This Row],[Código objetivo objetivo]],1)</f>
        <v>2</v>
      </c>
      <c r="E63" s="10">
        <v>1</v>
      </c>
      <c r="F63" s="10" t="s">
        <v>77</v>
      </c>
      <c r="G63" s="10" t="str">
        <f>CONCATENATE(Tabla3[[#This Row],[Área]],".",Tabla3[[#This Row],[Línea]],".",Tabla3[[#This Row],[Resultado Esperado]],".",Tabla3[[#This Row],[Objetivo]],".",Tabla3[[#This Row],[Producto3]])</f>
        <v>DEMD.6.1.2.1</v>
      </c>
      <c r="H63" s="5" t="s">
        <v>181</v>
      </c>
      <c r="I63" s="5" t="str">
        <f>LEFT(Tabla3[[#This Row],[Línea estratégica]],4)</f>
        <v>LE.6</v>
      </c>
      <c r="J63" s="5" t="str">
        <f>LEFT(Tabla3[[#This Row],[Objetivo2]],6)</f>
        <v>Obj6.2</v>
      </c>
      <c r="K63" s="5" t="s">
        <v>182</v>
      </c>
      <c r="L63" s="276" t="s">
        <v>413</v>
      </c>
      <c r="M63" s="270" t="s">
        <v>263</v>
      </c>
      <c r="N63" s="174" t="str">
        <f>CONCATENATE(Tabla3[[#This Row],[Área]],".",Tabla3[[#This Row],[Línea]],".",Tabla3[[#This Row],[Resultado Esperado]],".",Tabla3[[#This Row],[Objetivo]],".",Tabla3[[#This Row],[Producto3]])</f>
        <v>DEMD.6.1.2.1</v>
      </c>
      <c r="O63" s="27" t="s">
        <v>415</v>
      </c>
      <c r="P63" s="27" t="s">
        <v>319</v>
      </c>
      <c r="Q63" s="27" t="s">
        <v>407</v>
      </c>
      <c r="R63" s="454">
        <v>2100</v>
      </c>
      <c r="S63" s="454">
        <v>2500</v>
      </c>
      <c r="T63" s="40"/>
      <c r="U63" s="40"/>
      <c r="V63" s="40"/>
      <c r="W63" s="40"/>
      <c r="X63" s="456"/>
      <c r="Y63" s="54"/>
      <c r="Z63" s="291">
        <f>SUMIFS('Formulario PPGR2'!$F$7:$F$244,'Formulario PPGR2'!$D$7:$D$244,'Formulario PPGR1'!$M$6:$M$196)</f>
        <v>20550000</v>
      </c>
    </row>
    <row r="64" spans="2:26" ht="51" hidden="1">
      <c r="B64" s="10" t="str">
        <f>RIGHT(Tabla3[[#This Row],[Línea2]],1)</f>
        <v>6</v>
      </c>
      <c r="C64" s="10">
        <v>1</v>
      </c>
      <c r="D64" s="10" t="str">
        <f>RIGHT(Tabla3[[#This Row],[Código objetivo objetivo]],1)</f>
        <v>2</v>
      </c>
      <c r="E64" s="10">
        <v>1</v>
      </c>
      <c r="F64" s="10" t="s">
        <v>77</v>
      </c>
      <c r="G64" s="10" t="str">
        <f>CONCATENATE(Tabla3[[#This Row],[Área]],".",Tabla3[[#This Row],[Línea]],".",Tabla3[[#This Row],[Resultado Esperado]],".",Tabla3[[#This Row],[Objetivo]],".",Tabla3[[#This Row],[Producto3]])</f>
        <v>DEMD.6.1.2.1</v>
      </c>
      <c r="H64" s="5" t="s">
        <v>181</v>
      </c>
      <c r="I64" s="5" t="str">
        <f>LEFT(Tabla3[[#This Row],[Línea estratégica]],4)</f>
        <v>LE.6</v>
      </c>
      <c r="J64" s="5" t="str">
        <f>LEFT(Tabla3[[#This Row],[Objetivo2]],6)</f>
        <v>Obj6.2</v>
      </c>
      <c r="K64" s="5" t="s">
        <v>182</v>
      </c>
      <c r="L64" s="276" t="s">
        <v>413</v>
      </c>
      <c r="M64" s="270" t="s">
        <v>263</v>
      </c>
      <c r="N64" s="174" t="str">
        <f>CONCATENATE(Tabla3[[#This Row],[Área]],".",Tabla3[[#This Row],[Línea]],".",Tabla3[[#This Row],[Resultado Esperado]],".",Tabla3[[#This Row],[Objetivo]],".",Tabla3[[#This Row],[Producto3]])</f>
        <v>DEMD.6.1.2.1</v>
      </c>
      <c r="O64" s="27" t="s">
        <v>416</v>
      </c>
      <c r="P64" s="27" t="s">
        <v>319</v>
      </c>
      <c r="Q64" s="27" t="s">
        <v>320</v>
      </c>
      <c r="R64" s="26" t="s">
        <v>387</v>
      </c>
      <c r="S64" s="26">
        <v>0.2</v>
      </c>
      <c r="T64" s="40"/>
      <c r="U64" s="40"/>
      <c r="V64" s="40"/>
      <c r="W64" s="40"/>
      <c r="X64" s="456"/>
      <c r="Y64" s="54"/>
      <c r="Z64" s="291">
        <v>0</v>
      </c>
    </row>
    <row r="65" spans="2:26" ht="38.25" hidden="1">
      <c r="B65" s="10" t="str">
        <f>RIGHT(Tabla3[[#This Row],[Línea2]],1)</f>
        <v>4</v>
      </c>
      <c r="C65" s="10">
        <v>1</v>
      </c>
      <c r="D65" s="10" t="str">
        <f>RIGHT(Tabla3[[#This Row],[Código objetivo objetivo]],1)</f>
        <v>1</v>
      </c>
      <c r="E65" s="10">
        <v>1</v>
      </c>
      <c r="F65" s="10" t="s">
        <v>62</v>
      </c>
      <c r="G65" s="10" t="str">
        <f>CONCATENATE(Tabla3[[#This Row],[Área]],".",Tabla3[[#This Row],[Línea]],".",Tabla3[[#This Row],[Resultado Esperado]],".",Tabla3[[#This Row],[Objetivo]],".",Tabla3[[#This Row],[Producto3]])</f>
        <v>DF.4.1.1.1</v>
      </c>
      <c r="H65" s="5" t="s">
        <v>201</v>
      </c>
      <c r="I65" s="5" t="str">
        <f>LEFT(Tabla3[[#This Row],[Línea estratégica]],4)</f>
        <v>LE.4</v>
      </c>
      <c r="J65" s="5" t="str">
        <f>LEFT(Tabla3[[#This Row],[Objetivo2]],6)</f>
        <v>Obj4.1</v>
      </c>
      <c r="K65" s="5" t="s">
        <v>202</v>
      </c>
      <c r="L65" s="5" t="s">
        <v>264</v>
      </c>
      <c r="M65" s="270" t="s">
        <v>265</v>
      </c>
      <c r="N65" s="174" t="str">
        <f>CONCATENATE(Tabla3[[#This Row],[Área]],".",Tabla3[[#This Row],[Línea]],".",Tabla3[[#This Row],[Resultado Esperado]],".",Tabla3[[#This Row],[Objetivo]],".",Tabla3[[#This Row],[Producto3]])</f>
        <v>DF.4.1.1.1</v>
      </c>
      <c r="O65" s="27" t="s">
        <v>417</v>
      </c>
      <c r="P65" s="27" t="s">
        <v>319</v>
      </c>
      <c r="Q65" s="27" t="s">
        <v>320</v>
      </c>
      <c r="R65" s="26" t="s">
        <v>387</v>
      </c>
      <c r="S65" s="26">
        <v>1</v>
      </c>
      <c r="T65" s="40"/>
      <c r="U65" s="40"/>
      <c r="V65" s="40"/>
      <c r="W65" s="40"/>
      <c r="X65" s="456"/>
      <c r="Y65" s="54"/>
      <c r="Z65" s="291">
        <f>SUMIFS('Formulario PPGR2'!$F$7:$F$244,'Formulario PPGR2'!$D$7:$D$244,'Formulario PPGR1'!$M$6:$M$196)</f>
        <v>0</v>
      </c>
    </row>
    <row r="66" spans="2:26" ht="63.75" hidden="1">
      <c r="B66" s="10" t="str">
        <f>RIGHT(Tabla3[[#This Row],[Línea2]],1)</f>
        <v>4</v>
      </c>
      <c r="C66" s="10">
        <v>1</v>
      </c>
      <c r="D66" s="10" t="str">
        <f>RIGHT(Tabla3[[#This Row],[Código objetivo objetivo]],1)</f>
        <v>1</v>
      </c>
      <c r="E66" s="10">
        <v>2</v>
      </c>
      <c r="F66" s="10" t="s">
        <v>62</v>
      </c>
      <c r="G66" s="10" t="str">
        <f>CONCATENATE(Tabla3[[#This Row],[Área]],".",Tabla3[[#This Row],[Línea]],".",Tabla3[[#This Row],[Resultado Esperado]],".",Tabla3[[#This Row],[Objetivo]],".",Tabla3[[#This Row],[Producto3]])</f>
        <v>DF.4.1.1.2</v>
      </c>
      <c r="H66" s="5" t="s">
        <v>201</v>
      </c>
      <c r="I66" s="5" t="str">
        <f>LEFT(Tabla3[[#This Row],[Línea estratégica]],4)</f>
        <v>LE.4</v>
      </c>
      <c r="J66" s="5" t="str">
        <f>LEFT(Tabla3[[#This Row],[Objetivo2]],6)</f>
        <v>Obj4.1</v>
      </c>
      <c r="K66" s="5" t="s">
        <v>202</v>
      </c>
      <c r="L66" s="5" t="s">
        <v>264</v>
      </c>
      <c r="M66" s="270" t="s">
        <v>266</v>
      </c>
      <c r="N66" s="174" t="str">
        <f>CONCATENATE(Tabla3[[#This Row],[Área]],".",Tabla3[[#This Row],[Línea]],".",Tabla3[[#This Row],[Resultado Esperado]],".",Tabla3[[#This Row],[Objetivo]],".",Tabla3[[#This Row],[Producto3]])</f>
        <v>DF.4.1.1.2</v>
      </c>
      <c r="O66" s="27" t="s">
        <v>418</v>
      </c>
      <c r="P66" s="27" t="s">
        <v>319</v>
      </c>
      <c r="Q66" s="27" t="s">
        <v>320</v>
      </c>
      <c r="R66" s="26" t="s">
        <v>387</v>
      </c>
      <c r="S66" s="454">
        <v>3</v>
      </c>
      <c r="T66" s="40"/>
      <c r="U66" s="40"/>
      <c r="V66" s="40"/>
      <c r="W66" s="40"/>
      <c r="X66" s="456"/>
      <c r="Y66" s="54"/>
      <c r="Z66" s="291">
        <f>SUMIFS('Formulario PPGR2'!$F$7:$F$244,'Formulario PPGR2'!$D$7:$D$244,'Formulario PPGR1'!$M$6:$M$196)</f>
        <v>550000</v>
      </c>
    </row>
    <row r="67" spans="2:26" ht="38.25" hidden="1">
      <c r="B67" s="10" t="str">
        <f>RIGHT(Tabla3[[#This Row],[Línea2]],1)</f>
        <v>4</v>
      </c>
      <c r="C67" s="10">
        <v>1</v>
      </c>
      <c r="D67" s="10" t="str">
        <f>RIGHT(Tabla3[[#This Row],[Código objetivo objetivo]],1)</f>
        <v>1</v>
      </c>
      <c r="E67" s="10">
        <v>3</v>
      </c>
      <c r="F67" s="10" t="s">
        <v>62</v>
      </c>
      <c r="G67" s="10" t="str">
        <f>CONCATENATE(Tabla3[[#This Row],[Área]],".",Tabla3[[#This Row],[Línea]],".",Tabla3[[#This Row],[Resultado Esperado]],".",Tabla3[[#This Row],[Objetivo]],".",Tabla3[[#This Row],[Producto3]])</f>
        <v>DF.4.1.1.3</v>
      </c>
      <c r="H67" s="5" t="s">
        <v>201</v>
      </c>
      <c r="I67" s="5" t="str">
        <f>LEFT(Tabla3[[#This Row],[Línea estratégica]],4)</f>
        <v>LE.4</v>
      </c>
      <c r="J67" s="5" t="str">
        <f>LEFT(Tabla3[[#This Row],[Objetivo2]],6)</f>
        <v>Obj4.1</v>
      </c>
      <c r="K67" s="5" t="s">
        <v>202</v>
      </c>
      <c r="L67" s="5" t="s">
        <v>264</v>
      </c>
      <c r="M67" s="270" t="s">
        <v>267</v>
      </c>
      <c r="N67" s="174" t="str">
        <f>CONCATENATE(Tabla3[[#This Row],[Área]],".",Tabla3[[#This Row],[Línea]],".",Tabla3[[#This Row],[Resultado Esperado]],".",Tabla3[[#This Row],[Objetivo]],".",Tabla3[[#This Row],[Producto3]])</f>
        <v>DF.4.1.1.3</v>
      </c>
      <c r="O67" s="27" t="s">
        <v>419</v>
      </c>
      <c r="P67" s="27" t="s">
        <v>420</v>
      </c>
      <c r="Q67" s="27" t="s">
        <v>326</v>
      </c>
      <c r="R67" s="454">
        <v>12</v>
      </c>
      <c r="S67" s="454">
        <v>12</v>
      </c>
      <c r="T67" s="40"/>
      <c r="U67" s="40"/>
      <c r="V67" s="40"/>
      <c r="W67" s="40"/>
      <c r="X67" s="456"/>
      <c r="Y67" s="54"/>
      <c r="Z67" s="291">
        <f>SUMIFS('Formulario PPGR2'!$F$7:$F$244,'Formulario PPGR2'!$D$7:$D$244,'Formulario PPGR1'!$M$6:$M$196)</f>
        <v>0</v>
      </c>
    </row>
    <row r="68" spans="2:26" ht="76.5" hidden="1">
      <c r="B68" s="10" t="str">
        <f>RIGHT(Tabla3[[#This Row],[Línea2]],1)</f>
        <v>1</v>
      </c>
      <c r="C68" s="10">
        <v>1</v>
      </c>
      <c r="D68" s="10" t="str">
        <f>RIGHT(Tabla3[[#This Row],[Código objetivo objetivo]],1)</f>
        <v>1</v>
      </c>
      <c r="E68" s="10">
        <v>1</v>
      </c>
      <c r="F68" s="10" t="s">
        <v>56</v>
      </c>
      <c r="G68" s="10" t="str">
        <f>CONCATENATE(Tabla3[[#This Row],[Área]],".",Tabla3[[#This Row],[Línea]],".",Tabla3[[#This Row],[Resultado Esperado]],".",Tabla3[[#This Row],[Objetivo]],".",Tabla3[[#This Row],[Producto3]])</f>
        <v>DPRL.1.1.1.1</v>
      </c>
      <c r="H68" s="5" t="s">
        <v>248</v>
      </c>
      <c r="I68" s="5" t="str">
        <f>LEFT(Tabla3[[#This Row],[Línea estratégica]],4)</f>
        <v>LE.1</v>
      </c>
      <c r="J68" s="5" t="str">
        <f>LEFT(Tabla3[[#This Row],[Objetivo2]],6)</f>
        <v>Obj1.1</v>
      </c>
      <c r="K68" s="5" t="s">
        <v>249</v>
      </c>
      <c r="L68" s="5" t="s">
        <v>268</v>
      </c>
      <c r="M68" s="270" t="s">
        <v>269</v>
      </c>
      <c r="N68" s="174" t="str">
        <f>CONCATENATE(Tabla3[[#This Row],[Área]],".",Tabla3[[#This Row],[Línea]],".",Tabla3[[#This Row],[Resultado Esperado]],".",Tabla3[[#This Row],[Objetivo]],".",Tabla3[[#This Row],[Producto3]])</f>
        <v>DPRL.1.1.1.1</v>
      </c>
      <c r="O68" s="27" t="s">
        <v>421</v>
      </c>
      <c r="P68" s="27" t="s">
        <v>420</v>
      </c>
      <c r="Q68" s="27" t="s">
        <v>326</v>
      </c>
      <c r="R68" s="26" t="s">
        <v>387</v>
      </c>
      <c r="S68" s="454">
        <v>48</v>
      </c>
      <c r="T68" s="40"/>
      <c r="U68" s="40"/>
      <c r="V68" s="40"/>
      <c r="W68" s="40"/>
      <c r="X68" s="456"/>
      <c r="Y68" s="54"/>
      <c r="Z68" s="291">
        <f>SUMIFS('Formulario PPGR2'!$F$7:$F$244,'Formulario PPGR2'!$D$7:$D$244,'Formulario PPGR1'!$M$6:$M$196)</f>
        <v>0</v>
      </c>
    </row>
    <row r="69" spans="2:26" ht="50.1" hidden="1" customHeight="1">
      <c r="B69" s="10" t="str">
        <f>RIGHT(Tabla3[[#This Row],[Línea2]],1)</f>
        <v>6</v>
      </c>
      <c r="C69" s="10">
        <v>1</v>
      </c>
      <c r="D69" s="10" t="str">
        <f>RIGHT(Tabla3[[#This Row],[Código objetivo objetivo]],1)</f>
        <v>2</v>
      </c>
      <c r="E69" s="10">
        <v>2</v>
      </c>
      <c r="F69" s="10" t="s">
        <v>56</v>
      </c>
      <c r="G69" s="10" t="str">
        <f>CONCATENATE(Tabla3[[#This Row],[Área]],".",Tabla3[[#This Row],[Línea]],".",Tabla3[[#This Row],[Resultado Esperado]],".",Tabla3[[#This Row],[Objetivo]],".",Tabla3[[#This Row],[Producto3]])</f>
        <v>DPRL.6.1.2.2</v>
      </c>
      <c r="H69" s="5" t="s">
        <v>181</v>
      </c>
      <c r="I69" s="5" t="str">
        <f>LEFT(Tabla3[[#This Row],[Línea estratégica]],4)</f>
        <v>LE.6</v>
      </c>
      <c r="J69" s="5" t="str">
        <f>LEFT(Tabla3[[#This Row],[Objetivo2]],6)</f>
        <v>Obj2.2</v>
      </c>
      <c r="K69" s="5" t="s">
        <v>271</v>
      </c>
      <c r="L69" s="5" t="s">
        <v>268</v>
      </c>
      <c r="M69" s="270" t="s">
        <v>422</v>
      </c>
      <c r="N69" s="174" t="str">
        <f>CONCATENATE(Tabla3[[#This Row],[Área]],".",Tabla3[[#This Row],[Línea]],".",Tabla3[[#This Row],[Resultado Esperado]],".",Tabla3[[#This Row],[Objetivo]],".",Tabla3[[#This Row],[Producto3]])</f>
        <v>DPRL.6.1.2.2</v>
      </c>
      <c r="O69" s="27" t="s">
        <v>423</v>
      </c>
      <c r="P69" s="27" t="s">
        <v>420</v>
      </c>
      <c r="Q69" s="27" t="s">
        <v>326</v>
      </c>
      <c r="R69" s="26" t="s">
        <v>387</v>
      </c>
      <c r="S69" s="26">
        <v>1</v>
      </c>
      <c r="T69" s="40"/>
      <c r="U69" s="40"/>
      <c r="V69" s="40"/>
      <c r="W69" s="40"/>
      <c r="X69" s="456"/>
      <c r="Y69" s="54"/>
      <c r="Z69" s="291">
        <f>SUMIFS('Formulario PPGR2'!$F$7:$F$244,'Formulario PPGR2'!$D$7:$D$244,'Formulario PPGR1'!$M$6:$M$196)</f>
        <v>0</v>
      </c>
    </row>
    <row r="70" spans="2:26" ht="76.5" hidden="1">
      <c r="B70" s="10" t="str">
        <f>RIGHT(Tabla3[[#This Row],[Línea2]],1)</f>
        <v>2</v>
      </c>
      <c r="C70" s="10">
        <v>1</v>
      </c>
      <c r="D70" s="10" t="str">
        <f>RIGHT(Tabla3[[#This Row],[Código objetivo objetivo]],1)</f>
        <v>2</v>
      </c>
      <c r="E70" s="10">
        <v>3</v>
      </c>
      <c r="F70" s="10" t="s">
        <v>56</v>
      </c>
      <c r="G70" s="10" t="str">
        <f>CONCATENATE(Tabla3[[#This Row],[Área]],".",Tabla3[[#This Row],[Línea]],".",Tabla3[[#This Row],[Resultado Esperado]],".",Tabla3[[#This Row],[Objetivo]],".",Tabla3[[#This Row],[Producto3]])</f>
        <v>DPRL.2.1.2.3</v>
      </c>
      <c r="H70" s="5" t="s">
        <v>273</v>
      </c>
      <c r="I70" s="5" t="str">
        <f>LEFT(Tabla3[[#This Row],[Línea estratégica]],4)</f>
        <v>LE.2</v>
      </c>
      <c r="J70" s="5" t="str">
        <f>LEFT(Tabla3[[#This Row],[Objetivo2]],6)</f>
        <v>Obj2.2</v>
      </c>
      <c r="K70" s="5" t="s">
        <v>271</v>
      </c>
      <c r="L70" s="5" t="s">
        <v>268</v>
      </c>
      <c r="M70" s="270" t="s">
        <v>274</v>
      </c>
      <c r="N70" s="174" t="str">
        <f>CONCATENATE(Tabla3[[#This Row],[Área]],".",Tabla3[[#This Row],[Línea]],".",Tabla3[[#This Row],[Resultado Esperado]],".",Tabla3[[#This Row],[Objetivo]],".",Tabla3[[#This Row],[Producto3]])</f>
        <v>DPRL.2.1.2.3</v>
      </c>
      <c r="O70" s="27" t="s">
        <v>421</v>
      </c>
      <c r="P70" s="27" t="s">
        <v>420</v>
      </c>
      <c r="Q70" s="27" t="s">
        <v>326</v>
      </c>
      <c r="R70" s="26" t="s">
        <v>387</v>
      </c>
      <c r="S70" s="26">
        <v>1</v>
      </c>
      <c r="T70" s="40"/>
      <c r="U70" s="40"/>
      <c r="V70" s="40"/>
      <c r="W70" s="40"/>
      <c r="X70" s="456"/>
      <c r="Y70" s="54"/>
      <c r="Z70" s="291">
        <f>SUMIFS('Formulario PPGR2'!$F$7:$F$244,'Formulario PPGR2'!$D$7:$D$244,'Formulario PPGR1'!$M$6:$M$196)</f>
        <v>0</v>
      </c>
    </row>
    <row r="71" spans="2:26" ht="76.5" hidden="1">
      <c r="B71" s="10" t="str">
        <f>RIGHT(Tabla3[[#This Row],[Línea2]],1)</f>
        <v>2</v>
      </c>
      <c r="C71" s="10">
        <v>1</v>
      </c>
      <c r="D71" s="10" t="str">
        <f>RIGHT(Tabla3[[#This Row],[Código objetivo objetivo]],1)</f>
        <v>2</v>
      </c>
      <c r="E71" s="10">
        <v>4</v>
      </c>
      <c r="F71" s="10" t="s">
        <v>56</v>
      </c>
      <c r="G71" s="10" t="str">
        <f>CONCATENATE(Tabla3[[#This Row],[Área]],".",Tabla3[[#This Row],[Línea]],".",Tabla3[[#This Row],[Resultado Esperado]],".",Tabla3[[#This Row],[Objetivo]],".",Tabla3[[#This Row],[Producto3]])</f>
        <v>DPRL.2.1.2.4</v>
      </c>
      <c r="H71" s="5" t="s">
        <v>273</v>
      </c>
      <c r="I71" s="5" t="s">
        <v>275</v>
      </c>
      <c r="J71" s="5" t="s">
        <v>276</v>
      </c>
      <c r="K71" s="5" t="s">
        <v>271</v>
      </c>
      <c r="L71" s="5" t="s">
        <v>268</v>
      </c>
      <c r="M71" s="270" t="s">
        <v>424</v>
      </c>
      <c r="N71" s="174" t="str">
        <f>CONCATENATE(Tabla3[[#This Row],[Área]],".",Tabla3[[#This Row],[Línea]],".",Tabla3[[#This Row],[Resultado Esperado]],".",Tabla3[[#This Row],[Objetivo]],".",Tabla3[[#This Row],[Producto3]])</f>
        <v>DPRL.2.1.2.4</v>
      </c>
      <c r="O71" s="27" t="s">
        <v>425</v>
      </c>
      <c r="P71" s="27" t="s">
        <v>420</v>
      </c>
      <c r="Q71" s="27" t="s">
        <v>326</v>
      </c>
      <c r="R71" s="26" t="s">
        <v>387</v>
      </c>
      <c r="S71" s="454">
        <v>200</v>
      </c>
      <c r="T71" s="40"/>
      <c r="U71" s="40"/>
      <c r="V71" s="40"/>
      <c r="W71" s="40"/>
      <c r="X71" s="456"/>
      <c r="Y71" s="54"/>
      <c r="Z71" s="291">
        <f>SUMIFS('Formulario PPGR2'!$F$7:$F$244,'Formulario PPGR2'!$D$7:$D$244,'Formulario PPGR1'!$M$6:$M$196)</f>
        <v>500000</v>
      </c>
    </row>
    <row r="72" spans="2:26" ht="63.75" hidden="1">
      <c r="B72" s="10" t="str">
        <f>RIGHT(Tabla3[[#This Row],[Línea2]],1)</f>
        <v>6</v>
      </c>
      <c r="C72" s="10">
        <v>1</v>
      </c>
      <c r="D72" s="10" t="str">
        <f>RIGHT(Tabla3[[#This Row],[Código objetivo objetivo]],1)</f>
        <v>2</v>
      </c>
      <c r="E72" s="10">
        <v>1</v>
      </c>
      <c r="F72" s="10" t="s">
        <v>66</v>
      </c>
      <c r="G72" s="10" t="str">
        <f>CONCATENATE(Tabla3[[#This Row],[Área]],".",Tabla3[[#This Row],[Línea]],".",Tabla3[[#This Row],[Resultado Esperado]],".",Tabla3[[#This Row],[Objetivo]],".",Tabla3[[#This Row],[Producto3]])</f>
        <v>DADM.6.1.2.1</v>
      </c>
      <c r="H72" s="5" t="s">
        <v>167</v>
      </c>
      <c r="I72" s="5" t="str">
        <f>LEFT(Tabla3[[#This Row],[Línea estratégica]],4)</f>
        <v>LE.6</v>
      </c>
      <c r="J72" s="5" t="str">
        <f>LEFT(Tabla3[[#This Row],[Objetivo2]],6)</f>
        <v>Obj6.2</v>
      </c>
      <c r="K72" s="5" t="s">
        <v>173</v>
      </c>
      <c r="L72" s="5" t="s">
        <v>278</v>
      </c>
      <c r="M72" s="270" t="s">
        <v>279</v>
      </c>
      <c r="N72" s="174" t="str">
        <f>CONCATENATE(Tabla3[[#This Row],[Área]],".",Tabla3[[#This Row],[Línea]],".",Tabla3[[#This Row],[Resultado Esperado]],".",Tabla3[[#This Row],[Objetivo]],".",Tabla3[[#This Row],[Producto3]])</f>
        <v>DADM.6.1.2.1</v>
      </c>
      <c r="O72" s="27" t="s">
        <v>426</v>
      </c>
      <c r="P72" s="27" t="s">
        <v>319</v>
      </c>
      <c r="Q72" s="26" t="s">
        <v>320</v>
      </c>
      <c r="R72" s="26">
        <v>0.9</v>
      </c>
      <c r="S72" s="26">
        <v>1</v>
      </c>
      <c r="T72" s="40"/>
      <c r="U72" s="40"/>
      <c r="V72" s="40"/>
      <c r="W72" s="40"/>
      <c r="X72" s="456"/>
      <c r="Y72" s="54"/>
      <c r="Z72" s="291">
        <f>SUMIFS('Formulario PPGR2'!$F$7:$F$244,'Formulario PPGR2'!$D$7:$D$244,'Formulario PPGR1'!$M$6:$M$196)</f>
        <v>78156500</v>
      </c>
    </row>
    <row r="73" spans="2:26" ht="140.25" hidden="1">
      <c r="B73" s="10" t="str">
        <f>RIGHT(Tabla3[[#This Row],[Línea2]],1)</f>
        <v>6</v>
      </c>
      <c r="C73" s="10">
        <v>1</v>
      </c>
      <c r="D73" s="10" t="str">
        <f>RIGHT(Tabla3[[#This Row],[Código objetivo objetivo]],1)</f>
        <v>2</v>
      </c>
      <c r="E73" s="10">
        <v>2</v>
      </c>
      <c r="F73" s="10" t="s">
        <v>66</v>
      </c>
      <c r="G73" s="10" t="str">
        <f>CONCATENATE(Tabla3[[#This Row],[Área]],".",Tabla3[[#This Row],[Línea]],".",Tabla3[[#This Row],[Resultado Esperado]],".",Tabla3[[#This Row],[Objetivo]],".",Tabla3[[#This Row],[Producto3]])</f>
        <v>DADM.6.1.2.2</v>
      </c>
      <c r="H73" s="5" t="s">
        <v>167</v>
      </c>
      <c r="I73" s="5" t="str">
        <f>LEFT(Tabla3[[#This Row],[Línea estratégica]],4)</f>
        <v>LE.6</v>
      </c>
      <c r="J73" s="5" t="str">
        <f>LEFT(Tabla3[[#This Row],[Objetivo2]],6)</f>
        <v>Obj6.2</v>
      </c>
      <c r="K73" s="5" t="s">
        <v>173</v>
      </c>
      <c r="L73" s="5" t="s">
        <v>280</v>
      </c>
      <c r="M73" s="270" t="s">
        <v>281</v>
      </c>
      <c r="N73" s="174" t="str">
        <f>CONCATENATE(Tabla3[[#This Row],[Área]],".",Tabla3[[#This Row],[Línea]],".",Tabla3[[#This Row],[Resultado Esperado]],".",Tabla3[[#This Row],[Objetivo]],".",Tabla3[[#This Row],[Producto3]])</f>
        <v>DADM.6.1.2.2</v>
      </c>
      <c r="O73" s="27" t="s">
        <v>427</v>
      </c>
      <c r="P73" s="27" t="s">
        <v>319</v>
      </c>
      <c r="Q73" s="26" t="s">
        <v>320</v>
      </c>
      <c r="R73" s="26">
        <v>0.85</v>
      </c>
      <c r="S73" s="26">
        <v>1</v>
      </c>
      <c r="T73" s="40"/>
      <c r="U73" s="40"/>
      <c r="V73" s="40"/>
      <c r="W73" s="40"/>
      <c r="X73" s="456"/>
      <c r="Y73" s="54"/>
      <c r="Z73" s="291">
        <f>SUMIFS('Formulario PPGR2'!$F$7:$F$244,'Formulario PPGR2'!$D$7:$D$244,'Formulario PPGR1'!$M$6:$M$196)</f>
        <v>0</v>
      </c>
    </row>
    <row r="74" spans="2:26" ht="153" hidden="1">
      <c r="B74" s="10" t="str">
        <f>RIGHT(Tabla3[[#This Row],[Línea2]],1)</f>
        <v>6</v>
      </c>
      <c r="C74" s="10">
        <v>1</v>
      </c>
      <c r="D74" s="10" t="str">
        <f>RIGHT(Tabla3[[#This Row],[Código objetivo objetivo]],1)</f>
        <v>2</v>
      </c>
      <c r="E74" s="10">
        <v>3</v>
      </c>
      <c r="F74" s="10" t="s">
        <v>66</v>
      </c>
      <c r="G74" s="10" t="str">
        <f>CONCATENATE(Tabla3[[#This Row],[Área]],".",Tabla3[[#This Row],[Línea]],".",Tabla3[[#This Row],[Resultado Esperado]],".",Tabla3[[#This Row],[Objetivo]],".",Tabla3[[#This Row],[Producto3]])</f>
        <v>DADM.6.1.2.3</v>
      </c>
      <c r="H74" s="5" t="s">
        <v>167</v>
      </c>
      <c r="I74" s="5" t="str">
        <f>LEFT(Tabla3[[#This Row],[Línea estratégica]],4)</f>
        <v>LE.6</v>
      </c>
      <c r="J74" s="5" t="str">
        <f>LEFT(Tabla3[[#This Row],[Objetivo2]],6)</f>
        <v>Obj6.2</v>
      </c>
      <c r="K74" s="5" t="s">
        <v>173</v>
      </c>
      <c r="L74" s="5" t="s">
        <v>282</v>
      </c>
      <c r="M74" s="270" t="s">
        <v>283</v>
      </c>
      <c r="N74" s="174" t="str">
        <f>CONCATENATE(Tabla3[[#This Row],[Área]],".",Tabla3[[#This Row],[Línea]],".",Tabla3[[#This Row],[Resultado Esperado]],".",Tabla3[[#This Row],[Objetivo]],".",Tabla3[[#This Row],[Producto3]])</f>
        <v>DADM.6.1.2.3</v>
      </c>
      <c r="O74" s="27" t="s">
        <v>428</v>
      </c>
      <c r="P74" s="27" t="s">
        <v>319</v>
      </c>
      <c r="Q74" s="26" t="s">
        <v>320</v>
      </c>
      <c r="R74" s="26" t="s">
        <v>429</v>
      </c>
      <c r="S74" s="26">
        <v>1</v>
      </c>
      <c r="T74" s="40"/>
      <c r="U74" s="40"/>
      <c r="V74" s="40"/>
      <c r="W74" s="40"/>
      <c r="X74" s="456"/>
      <c r="Y74" s="54"/>
      <c r="Z74" s="291">
        <f>SUMIFS('Formulario PPGR2'!$F$7:$F$244,'Formulario PPGR2'!$D$7:$D$244,'Formulario PPGR1'!$M$6:$M$196)</f>
        <v>0</v>
      </c>
    </row>
    <row r="75" spans="2:26" ht="38.25">
      <c r="B75" s="10" t="str">
        <f>RIGHT(Tabla3[[#This Row],[Línea2]],1)</f>
        <v>2</v>
      </c>
      <c r="C75" s="10">
        <v>1</v>
      </c>
      <c r="D75" s="10" t="str">
        <f>RIGHT(Tabla3[[#This Row],[Código objetivo objetivo]],1)</f>
        <v>1</v>
      </c>
      <c r="E75" s="10">
        <v>1</v>
      </c>
      <c r="F75" s="10" t="s">
        <v>24</v>
      </c>
      <c r="G75" s="10" t="str">
        <f>CONCATENATE(Tabla3[[#This Row],[Área]],".",Tabla3[[#This Row],[Línea]],".",Tabla3[[#This Row],[Resultado Esperado]],".",Tabla3[[#This Row],[Objetivo]],".",Tabla3[[#This Row],[Producto3]])</f>
        <v>DPD.2.1.1.1</v>
      </c>
      <c r="H75" s="5" t="s">
        <v>224</v>
      </c>
      <c r="I75" s="5" t="str">
        <f>LEFT(Tabla3[[#This Row],[Línea estratégica]],4)</f>
        <v>LE.2</v>
      </c>
      <c r="J75" s="5" t="str">
        <f>LEFT(Tabla3[[#This Row],[Objetivo2]],6)</f>
        <v>Obj2.1</v>
      </c>
      <c r="K75" s="5" t="s">
        <v>284</v>
      </c>
      <c r="L75" s="5" t="s">
        <v>285</v>
      </c>
      <c r="M75" s="270" t="s">
        <v>286</v>
      </c>
      <c r="N75" s="174" t="str">
        <f>CONCATENATE(Tabla3[[#This Row],[Área]],".",Tabla3[[#This Row],[Línea]],".",Tabla3[[#This Row],[Resultado Esperado]],".",Tabla3[[#This Row],[Objetivo]],".",Tabla3[[#This Row],[Producto3]])</f>
        <v>DPD.2.1.1.1</v>
      </c>
      <c r="O75" s="27" t="s">
        <v>430</v>
      </c>
      <c r="P75" s="27" t="s">
        <v>319</v>
      </c>
      <c r="Q75" s="27" t="s">
        <v>320</v>
      </c>
      <c r="R75" s="26" t="s">
        <v>387</v>
      </c>
      <c r="S75" s="26">
        <v>0.9</v>
      </c>
      <c r="T75" s="40"/>
      <c r="U75" s="40"/>
      <c r="V75" s="40"/>
      <c r="W75" s="40"/>
      <c r="X75" s="456"/>
      <c r="Y75" s="54"/>
      <c r="Z75" s="292">
        <f>SUMIFS('Formulario PPGR2'!$F$7:$F$244,'Formulario PPGR2'!$D$7:$D$244,'Formulario PPGR1'!$M$6:$M$196)</f>
        <v>0</v>
      </c>
    </row>
    <row r="76" spans="2:26" ht="38.25">
      <c r="B76" s="10" t="str">
        <f>RIGHT(Tabla3[[#This Row],[Línea2]],1)</f>
        <v>2</v>
      </c>
      <c r="C76" s="10">
        <v>1</v>
      </c>
      <c r="D76" s="10" t="str">
        <f>RIGHT(Tabla3[[#This Row],[Código objetivo objetivo]],1)</f>
        <v>1</v>
      </c>
      <c r="E76" s="10">
        <v>1</v>
      </c>
      <c r="F76" s="10" t="s">
        <v>24</v>
      </c>
      <c r="G76" s="10" t="str">
        <f>CONCATENATE(Tabla3[[#This Row],[Área]],".",Tabla3[[#This Row],[Línea]],".",Tabla3[[#This Row],[Resultado Esperado]],".",Tabla3[[#This Row],[Objetivo]],".",Tabla3[[#This Row],[Producto3]])</f>
        <v>DPD.2.1.1.1</v>
      </c>
      <c r="H76" s="5" t="s">
        <v>224</v>
      </c>
      <c r="I76" s="5" t="s">
        <v>275</v>
      </c>
      <c r="J76" s="5" t="s">
        <v>287</v>
      </c>
      <c r="K76" s="5" t="s">
        <v>284</v>
      </c>
      <c r="L76" s="5" t="s">
        <v>285</v>
      </c>
      <c r="M76" s="270" t="s">
        <v>286</v>
      </c>
      <c r="N76" s="174" t="str">
        <f>CONCATENATE(Tabla3[[#This Row],[Área]],".",Tabla3[[#This Row],[Línea]],".",Tabla3[[#This Row],[Resultado Esperado]],".",Tabla3[[#This Row],[Objetivo]],".",Tabla3[[#This Row],[Producto3]])</f>
        <v>DPD.2.1.1.1</v>
      </c>
      <c r="O76" s="27" t="s">
        <v>431</v>
      </c>
      <c r="P76" s="27" t="s">
        <v>319</v>
      </c>
      <c r="Q76" s="27" t="s">
        <v>326</v>
      </c>
      <c r="R76" s="454">
        <v>10</v>
      </c>
      <c r="S76" s="454">
        <v>15</v>
      </c>
      <c r="T76" s="40"/>
      <c r="U76" s="40"/>
      <c r="V76" s="40"/>
      <c r="W76" s="40"/>
      <c r="X76" s="456"/>
      <c r="Y76" s="54"/>
      <c r="Z76" s="292">
        <f>SUMIFS('Formulario PPGR2'!$F$7:$F$244,'Formulario PPGR2'!$D$7:$D$244,'Formulario PPGR1'!$M$6:$M$196)</f>
        <v>0</v>
      </c>
    </row>
    <row r="77" spans="2:26" ht="23.45" customHeight="1">
      <c r="B77" s="10" t="str">
        <f>RIGHT(Tabla3[[#This Row],[Línea2]],1)</f>
        <v>2</v>
      </c>
      <c r="C77" s="10">
        <v>1</v>
      </c>
      <c r="D77" s="10" t="str">
        <f>RIGHT(Tabla3[[#This Row],[Código objetivo objetivo]],1)</f>
        <v>1</v>
      </c>
      <c r="E77" s="10">
        <v>1</v>
      </c>
      <c r="F77" s="10" t="s">
        <v>24</v>
      </c>
      <c r="G77" s="10" t="str">
        <f>CONCATENATE(Tabla3[[#This Row],[Área]],".",Tabla3[[#This Row],[Línea]],".",Tabla3[[#This Row],[Resultado Esperado]],".",Tabla3[[#This Row],[Objetivo]],".",Tabla3[[#This Row],[Producto3]])</f>
        <v>DPD.2.1.1.1</v>
      </c>
      <c r="H77" s="5" t="s">
        <v>224</v>
      </c>
      <c r="I77" s="5" t="s">
        <v>275</v>
      </c>
      <c r="J77" s="5" t="s">
        <v>287</v>
      </c>
      <c r="K77" s="5" t="s">
        <v>284</v>
      </c>
      <c r="L77" s="5" t="s">
        <v>285</v>
      </c>
      <c r="M77" s="270" t="s">
        <v>286</v>
      </c>
      <c r="N77" s="174" t="str">
        <f>CONCATENATE(Tabla3[[#This Row],[Área]],".",Tabla3[[#This Row],[Línea]],".",Tabla3[[#This Row],[Resultado Esperado]],".",Tabla3[[#This Row],[Objetivo]],".",Tabla3[[#This Row],[Producto3]])</f>
        <v>DPD.2.1.1.1</v>
      </c>
      <c r="O77" s="27" t="s">
        <v>432</v>
      </c>
      <c r="P77" s="27" t="s">
        <v>319</v>
      </c>
      <c r="Q77" s="27" t="s">
        <v>326</v>
      </c>
      <c r="R77" s="454" t="s">
        <v>387</v>
      </c>
      <c r="S77" s="454">
        <v>15</v>
      </c>
      <c r="T77" s="40"/>
      <c r="U77" s="40"/>
      <c r="V77" s="40"/>
      <c r="W77" s="40"/>
      <c r="X77" s="456"/>
      <c r="Y77" s="54"/>
      <c r="Z77" s="292">
        <f>SUMIFS('Formulario PPGR2'!$F$7:$F$244,'Formulario PPGR2'!$D$7:$D$244,'Formulario PPGR1'!$M$6:$M$196)</f>
        <v>0</v>
      </c>
    </row>
    <row r="78" spans="2:26" ht="76.5">
      <c r="B78" s="10" t="str">
        <f>RIGHT(Tabla3[[#This Row],[Línea2]],1)</f>
        <v>2</v>
      </c>
      <c r="C78" s="10">
        <v>1</v>
      </c>
      <c r="D78" s="10" t="str">
        <f>RIGHT(Tabla3[[#This Row],[Código objetivo objetivo]],1)</f>
        <v>1</v>
      </c>
      <c r="E78" s="10">
        <v>2</v>
      </c>
      <c r="F78" s="10" t="s">
        <v>24</v>
      </c>
      <c r="G78" s="10" t="str">
        <f>CONCATENATE(Tabla3[[#This Row],[Área]],".",Tabla3[[#This Row],[Línea]],".",Tabla3[[#This Row],[Resultado Esperado]],".",Tabla3[[#This Row],[Objetivo]],".",Tabla3[[#This Row],[Producto3]])</f>
        <v>DPD.2.1.1.2</v>
      </c>
      <c r="H78" s="5" t="s">
        <v>224</v>
      </c>
      <c r="I78" s="5" t="s">
        <v>275</v>
      </c>
      <c r="J78" s="5" t="s">
        <v>287</v>
      </c>
      <c r="K78" s="5" t="s">
        <v>284</v>
      </c>
      <c r="L78" s="5" t="s">
        <v>285</v>
      </c>
      <c r="M78" s="270" t="s">
        <v>433</v>
      </c>
      <c r="N78" s="174" t="str">
        <f>CONCATENATE(Tabla3[[#This Row],[Área]],".",Tabla3[[#This Row],[Línea]],".",Tabla3[[#This Row],[Resultado Esperado]],".",Tabla3[[#This Row],[Objetivo]],".",Tabla3[[#This Row],[Producto3]])</f>
        <v>DPD.2.1.1.2</v>
      </c>
      <c r="O78" s="27" t="s">
        <v>431</v>
      </c>
      <c r="P78" s="27" t="s">
        <v>319</v>
      </c>
      <c r="Q78" s="27" t="s">
        <v>320</v>
      </c>
      <c r="R78" s="454">
        <v>4</v>
      </c>
      <c r="S78" s="454">
        <v>45</v>
      </c>
      <c r="T78" s="40"/>
      <c r="U78" s="40"/>
      <c r="V78" s="40"/>
      <c r="W78" s="40"/>
      <c r="X78" s="456"/>
      <c r="Y78" s="54"/>
      <c r="Z78" s="292">
        <f>SUMIFS('Formulario PPGR2'!$F$7:$F$244,'Formulario PPGR2'!$D$7:$D$244,'Formulario PPGR1'!$M$6:$M$196)</f>
        <v>700000</v>
      </c>
    </row>
    <row r="79" spans="2:26" ht="38.25">
      <c r="B79" s="10" t="str">
        <f>RIGHT(Tabla3[[#This Row],[Línea2]],1)</f>
        <v>2</v>
      </c>
      <c r="C79" s="10">
        <v>1</v>
      </c>
      <c r="D79" s="10" t="str">
        <f>RIGHT(Tabla3[[#This Row],[Código objetivo objetivo]],1)</f>
        <v>1</v>
      </c>
      <c r="E79" s="10">
        <v>3</v>
      </c>
      <c r="F79" s="10" t="s">
        <v>24</v>
      </c>
      <c r="G79" s="10" t="str">
        <f>CONCATENATE(Tabla3[[#This Row],[Área]],".",Tabla3[[#This Row],[Línea]],".",Tabla3[[#This Row],[Resultado Esperado]],".",Tabla3[[#This Row],[Objetivo]],".",Tabla3[[#This Row],[Producto3]])</f>
        <v>DPD.2.1.1.3</v>
      </c>
      <c r="H79" s="5" t="s">
        <v>224</v>
      </c>
      <c r="I79" s="5" t="s">
        <v>275</v>
      </c>
      <c r="J79" s="5" t="s">
        <v>287</v>
      </c>
      <c r="K79" s="5" t="s">
        <v>284</v>
      </c>
      <c r="L79" s="5" t="s">
        <v>285</v>
      </c>
      <c r="M79" s="270" t="s">
        <v>289</v>
      </c>
      <c r="N79" s="174" t="str">
        <f>CONCATENATE(Tabla3[[#This Row],[Área]],".",Tabla3[[#This Row],[Línea]],".",Tabla3[[#This Row],[Resultado Esperado]],".",Tabla3[[#This Row],[Objetivo]],".",Tabla3[[#This Row],[Producto3]])</f>
        <v>DPD.2.1.1.3</v>
      </c>
      <c r="O79" s="27" t="s">
        <v>434</v>
      </c>
      <c r="P79" s="27" t="s">
        <v>319</v>
      </c>
      <c r="Q79" s="27" t="s">
        <v>320</v>
      </c>
      <c r="R79" s="26" t="s">
        <v>387</v>
      </c>
      <c r="S79" s="26">
        <v>0.9</v>
      </c>
      <c r="T79" s="40"/>
      <c r="U79" s="40"/>
      <c r="V79" s="40"/>
      <c r="W79" s="40"/>
      <c r="X79" s="456"/>
      <c r="Y79" s="54"/>
      <c r="Z79" s="292">
        <f>SUMIFS('Formulario PPGR2'!$F$7:$F$244,'Formulario PPGR2'!$D$7:$D$244,'Formulario PPGR1'!$M$6:$M$196)</f>
        <v>0</v>
      </c>
    </row>
    <row r="80" spans="2:26" ht="51">
      <c r="B80" s="10" t="str">
        <f>RIGHT(Tabla3[[#This Row],[Línea2]],1)</f>
        <v>2</v>
      </c>
      <c r="C80" s="10">
        <v>1</v>
      </c>
      <c r="D80" s="10" t="str">
        <f>RIGHT(Tabla3[[#This Row],[Código objetivo objetivo]],1)</f>
        <v>1</v>
      </c>
      <c r="E80" s="10">
        <v>4</v>
      </c>
      <c r="F80" s="10" t="s">
        <v>24</v>
      </c>
      <c r="G80" s="10" t="str">
        <f>CONCATENATE(Tabla3[[#This Row],[Área]],".",Tabla3[[#This Row],[Línea]],".",Tabla3[[#This Row],[Resultado Esperado]],".",Tabla3[[#This Row],[Objetivo]],".",Tabla3[[#This Row],[Producto3]])</f>
        <v>DPD.2.1.1.4</v>
      </c>
      <c r="H80" s="5" t="s">
        <v>224</v>
      </c>
      <c r="I80" s="5" t="s">
        <v>275</v>
      </c>
      <c r="J80" s="5" t="s">
        <v>287</v>
      </c>
      <c r="K80" s="5" t="s">
        <v>284</v>
      </c>
      <c r="L80" s="5" t="s">
        <v>285</v>
      </c>
      <c r="M80" s="270" t="s">
        <v>435</v>
      </c>
      <c r="N80" s="174" t="str">
        <f>CONCATENATE(Tabla3[[#This Row],[Área]],".",Tabla3[[#This Row],[Línea]],".",Tabla3[[#This Row],[Resultado Esperado]],".",Tabla3[[#This Row],[Objetivo]],".",Tabla3[[#This Row],[Producto3]])</f>
        <v>DPD.2.1.1.4</v>
      </c>
      <c r="O80" s="27" t="s">
        <v>436</v>
      </c>
      <c r="P80" s="27" t="s">
        <v>412</v>
      </c>
      <c r="Q80" s="27" t="s">
        <v>320</v>
      </c>
      <c r="R80" s="26" t="s">
        <v>387</v>
      </c>
      <c r="S80" s="26">
        <v>0.9</v>
      </c>
      <c r="T80" s="40"/>
      <c r="U80" s="40"/>
      <c r="V80" s="40"/>
      <c r="W80" s="40"/>
      <c r="X80" s="456"/>
      <c r="Y80" s="54"/>
      <c r="Z80" s="292">
        <f>SUMIFS('Formulario PPGR2'!$F$7:$F$244,'Formulario PPGR2'!$D$7:$D$244,'Formulario PPGR1'!$M$6:$M$196)</f>
        <v>0</v>
      </c>
    </row>
    <row r="81" spans="2:26" ht="51">
      <c r="B81" s="10" t="str">
        <f>RIGHT(Tabla3[[#This Row],[Línea2]],1)</f>
        <v>2</v>
      </c>
      <c r="C81" s="10">
        <v>1</v>
      </c>
      <c r="D81" s="10" t="str">
        <f>RIGHT(Tabla3[[#This Row],[Código objetivo objetivo]],1)</f>
        <v>1</v>
      </c>
      <c r="E81" s="10">
        <v>5</v>
      </c>
      <c r="F81" s="10" t="s">
        <v>24</v>
      </c>
      <c r="G81" s="10" t="str">
        <f>CONCATENATE(Tabla3[[#This Row],[Área]],".",Tabla3[[#This Row],[Línea]],".",Tabla3[[#This Row],[Resultado Esperado]],".",Tabla3[[#This Row],[Objetivo]],".",Tabla3[[#This Row],[Producto3]])</f>
        <v>DPD.2.1.1.5</v>
      </c>
      <c r="H81" s="5" t="s">
        <v>224</v>
      </c>
      <c r="I81" s="5" t="s">
        <v>275</v>
      </c>
      <c r="J81" s="5" t="s">
        <v>287</v>
      </c>
      <c r="K81" s="5" t="s">
        <v>284</v>
      </c>
      <c r="L81" s="5" t="s">
        <v>285</v>
      </c>
      <c r="M81" s="270" t="s">
        <v>291</v>
      </c>
      <c r="N81" s="174" t="str">
        <f>CONCATENATE(Tabla3[[#This Row],[Área]],".",Tabla3[[#This Row],[Línea]],".",Tabla3[[#This Row],[Resultado Esperado]],".",Tabla3[[#This Row],[Objetivo]],".",Tabla3[[#This Row],[Producto3]])</f>
        <v>DPD.2.1.1.5</v>
      </c>
      <c r="O81" s="27" t="s">
        <v>437</v>
      </c>
      <c r="P81" s="27" t="s">
        <v>325</v>
      </c>
      <c r="Q81" s="27" t="s">
        <v>326</v>
      </c>
      <c r="R81" s="454">
        <v>1</v>
      </c>
      <c r="S81" s="454">
        <v>4</v>
      </c>
      <c r="T81" s="455"/>
      <c r="U81" s="455"/>
      <c r="V81" s="455"/>
      <c r="W81" s="40"/>
      <c r="X81" s="456"/>
      <c r="Y81" s="54"/>
      <c r="Z81" s="292">
        <f>SUMIFS('Formulario PPGR2'!$F$7:$F$244,'Formulario PPGR2'!$D$7:$D$244,'Formulario PPGR1'!$M$6:$M$196)</f>
        <v>0</v>
      </c>
    </row>
    <row r="82" spans="2:26" ht="51">
      <c r="B82" s="10" t="str">
        <f>RIGHT(Tabla3[[#This Row],[Línea2]],1)</f>
        <v>6</v>
      </c>
      <c r="C82" s="10">
        <v>1</v>
      </c>
      <c r="D82" s="10" t="str">
        <f>RIGHT(Tabla3[[#This Row],[Código objetivo objetivo]],1)</f>
        <v>2</v>
      </c>
      <c r="E82" s="10">
        <v>1</v>
      </c>
      <c r="F82" s="10" t="s">
        <v>24</v>
      </c>
      <c r="G82" s="10" t="str">
        <f>CONCATENATE(Tabla3[[#This Row],[Área]],".",Tabla3[[#This Row],[Línea]],".",Tabla3[[#This Row],[Resultado Esperado]],".",Tabla3[[#This Row],[Objetivo]],".",Tabla3[[#This Row],[Producto3]])</f>
        <v>DPD.6.1.2.1</v>
      </c>
      <c r="H82" s="5" t="s">
        <v>167</v>
      </c>
      <c r="I82" s="5" t="str">
        <f>LEFT(Tabla3[[#This Row],[Línea estratégica]],4)</f>
        <v>LE.6</v>
      </c>
      <c r="J82" s="5" t="str">
        <f>LEFT(Tabla3[[#This Row],[Objetivo2]],6)</f>
        <v>Obj6.2</v>
      </c>
      <c r="K82" s="5" t="s">
        <v>173</v>
      </c>
      <c r="L82" s="5" t="s">
        <v>292</v>
      </c>
      <c r="M82" s="270" t="s">
        <v>293</v>
      </c>
      <c r="N82" s="174" t="str">
        <f>CONCATENATE(Tabla3[[#This Row],[Área]],".",Tabla3[[#This Row],[Línea]],".",Tabla3[[#This Row],[Resultado Esperado]],".",Tabla3[[#This Row],[Objetivo]],".",Tabla3[[#This Row],[Producto3]])</f>
        <v>DPD.6.1.2.1</v>
      </c>
      <c r="O82" s="27" t="s">
        <v>438</v>
      </c>
      <c r="P82" s="27" t="s">
        <v>319</v>
      </c>
      <c r="Q82" s="27" t="s">
        <v>326</v>
      </c>
      <c r="R82" s="454">
        <v>800</v>
      </c>
      <c r="S82" s="454">
        <v>9</v>
      </c>
      <c r="T82" s="40"/>
      <c r="U82" s="40"/>
      <c r="V82" s="40"/>
      <c r="W82" s="40"/>
      <c r="X82" s="456"/>
      <c r="Y82" s="54"/>
      <c r="Z82" s="292">
        <f>SUMIFS('Formulario PPGR2'!$F$7:$F$244,'Formulario PPGR2'!$D$7:$D$244,'Formulario PPGR1'!$M$6:$M$196)</f>
        <v>0</v>
      </c>
    </row>
    <row r="83" spans="2:26" ht="38.25">
      <c r="B83" s="10" t="str">
        <f>RIGHT(Tabla3[[#This Row],[Línea2]],1)</f>
        <v>6</v>
      </c>
      <c r="C83" s="10">
        <v>1</v>
      </c>
      <c r="D83" s="10" t="str">
        <f>RIGHT(Tabla3[[#This Row],[Código objetivo objetivo]],1)</f>
        <v>2</v>
      </c>
      <c r="E83" s="10">
        <v>2</v>
      </c>
      <c r="F83" s="10" t="s">
        <v>24</v>
      </c>
      <c r="G83" s="10" t="str">
        <f>CONCATENATE(Tabla3[[#This Row],[Área]],".",Tabla3[[#This Row],[Línea]],".",Tabla3[[#This Row],[Resultado Esperado]],".",Tabla3[[#This Row],[Objetivo]],".",Tabla3[[#This Row],[Producto3]])</f>
        <v>DPD.6.1.2.2</v>
      </c>
      <c r="H83" s="5" t="s">
        <v>167</v>
      </c>
      <c r="I83" s="5" t="str">
        <f>LEFT(Tabla3[[#This Row],[Línea estratégica]],4)</f>
        <v>LE.6</v>
      </c>
      <c r="J83" s="5" t="str">
        <f>LEFT(Tabla3[[#This Row],[Objetivo2]],6)</f>
        <v>Obj6.2</v>
      </c>
      <c r="K83" s="5" t="s">
        <v>173</v>
      </c>
      <c r="L83" s="5" t="s">
        <v>292</v>
      </c>
      <c r="M83" s="270" t="s">
        <v>294</v>
      </c>
      <c r="N83" s="174" t="str">
        <f>CONCATENATE(Tabla3[[#This Row],[Área]],".",Tabla3[[#This Row],[Línea]],".",Tabla3[[#This Row],[Resultado Esperado]],".",Tabla3[[#This Row],[Objetivo]],".",Tabla3[[#This Row],[Producto3]])</f>
        <v>DPD.6.1.2.2</v>
      </c>
      <c r="O83" s="27" t="s">
        <v>439</v>
      </c>
      <c r="P83" s="27" t="s">
        <v>325</v>
      </c>
      <c r="Q83" s="27" t="s">
        <v>326</v>
      </c>
      <c r="R83" s="454">
        <v>1</v>
      </c>
      <c r="S83" s="454">
        <v>2</v>
      </c>
      <c r="T83" s="455"/>
      <c r="U83" s="455"/>
      <c r="V83" s="455"/>
      <c r="W83" s="40"/>
      <c r="X83" s="456"/>
      <c r="Y83" s="54"/>
      <c r="Z83" s="292">
        <f>SUMIFS('Formulario PPGR2'!$F$7:$F$244,'Formulario PPGR2'!$D$7:$D$244,'Formulario PPGR1'!$M$6:$M$196)</f>
        <v>0</v>
      </c>
    </row>
    <row r="84" spans="2:26" ht="38.25">
      <c r="B84" s="10" t="str">
        <f>RIGHT(Tabla3[[#This Row],[Línea2]],1)</f>
        <v>6</v>
      </c>
      <c r="C84" s="10">
        <v>1</v>
      </c>
      <c r="D84" s="10" t="str">
        <f>RIGHT(Tabla3[[#This Row],[Código objetivo objetivo]],1)</f>
        <v>2</v>
      </c>
      <c r="E84" s="10">
        <v>1</v>
      </c>
      <c r="F84" s="10" t="s">
        <v>24</v>
      </c>
      <c r="G84" s="10" t="str">
        <f>CONCATENATE(Tabla3[[#This Row],[Área]],".",Tabla3[[#This Row],[Línea]],".",Tabla3[[#This Row],[Resultado Esperado]],".",Tabla3[[#This Row],[Objetivo]],".",Tabla3[[#This Row],[Producto3]])</f>
        <v>DPD.6.1.2.1</v>
      </c>
      <c r="H84" s="5" t="s">
        <v>167</v>
      </c>
      <c r="I84" s="5" t="str">
        <f>LEFT(Tabla3[[#This Row],[Línea estratégica]],4)</f>
        <v>LE.6</v>
      </c>
      <c r="J84" s="5" t="str">
        <f>LEFT(Tabla3[[#This Row],[Objetivo2]],6)</f>
        <v>Obj6.2</v>
      </c>
      <c r="K84" s="5" t="s">
        <v>173</v>
      </c>
      <c r="L84" s="5" t="s">
        <v>255</v>
      </c>
      <c r="M84" s="270" t="s">
        <v>295</v>
      </c>
      <c r="N84" s="174" t="str">
        <f>CONCATENATE(Tabla3[[#This Row],[Área]],".",Tabla3[[#This Row],[Línea]],".",Tabla3[[#This Row],[Resultado Esperado]],".",Tabla3[[#This Row],[Objetivo]],".",Tabla3[[#This Row],[Producto3]])</f>
        <v>DPD.6.1.2.1</v>
      </c>
      <c r="O84" s="27" t="s">
        <v>440</v>
      </c>
      <c r="P84" s="27" t="s">
        <v>319</v>
      </c>
      <c r="Q84" s="27" t="s">
        <v>441</v>
      </c>
      <c r="R84" s="26" t="s">
        <v>387</v>
      </c>
      <c r="S84" s="26">
        <v>0.9</v>
      </c>
      <c r="T84" s="40"/>
      <c r="U84" s="40"/>
      <c r="V84" s="40"/>
      <c r="W84" s="40"/>
      <c r="X84" s="456"/>
      <c r="Y84" s="54"/>
      <c r="Z84" s="292">
        <f>SUMIFS('Formulario PPGR2'!$F$7:$F$244,'Formulario PPGR2'!$D$7:$D$244,'Formulario PPGR1'!$M$6:$M$196)</f>
        <v>2700000</v>
      </c>
    </row>
    <row r="85" spans="2:26" ht="38.25">
      <c r="B85" s="10" t="str">
        <f>RIGHT(Tabla3[[#This Row],[Línea2]],1)</f>
        <v>6</v>
      </c>
      <c r="C85" s="10">
        <v>1</v>
      </c>
      <c r="D85" s="10" t="str">
        <f>RIGHT(Tabla3[[#This Row],[Código objetivo objetivo]],1)</f>
        <v>2</v>
      </c>
      <c r="E85" s="10">
        <v>2</v>
      </c>
      <c r="F85" s="10" t="s">
        <v>24</v>
      </c>
      <c r="G85" s="10" t="str">
        <f>CONCATENATE(Tabla3[[#This Row],[Área]],".",Tabla3[[#This Row],[Línea]],".",Tabla3[[#This Row],[Resultado Esperado]],".",Tabla3[[#This Row],[Objetivo]],".",Tabla3[[#This Row],[Producto3]])</f>
        <v>DPD.6.1.2.2</v>
      </c>
      <c r="H85" s="5" t="s">
        <v>167</v>
      </c>
      <c r="I85" s="5" t="str">
        <f>LEFT(Tabla3[[#This Row],[Línea estratégica]],4)</f>
        <v>LE.6</v>
      </c>
      <c r="J85" s="5" t="str">
        <f>LEFT(Tabla3[[#This Row],[Objetivo2]],6)</f>
        <v>Obj6.2</v>
      </c>
      <c r="K85" s="5" t="s">
        <v>173</v>
      </c>
      <c r="L85" s="5" t="s">
        <v>255</v>
      </c>
      <c r="M85" s="252" t="s">
        <v>442</v>
      </c>
      <c r="N85" s="174" t="str">
        <f>CONCATENATE(Tabla3[[#This Row],[Área]],".",Tabla3[[#This Row],[Línea]],".",Tabla3[[#This Row],[Resultado Esperado]],".",Tabla3[[#This Row],[Objetivo]],".",Tabla3[[#This Row],[Producto3]])</f>
        <v>DPD.6.1.2.2</v>
      </c>
      <c r="O85" s="27" t="s">
        <v>443</v>
      </c>
      <c r="P85" s="27" t="s">
        <v>319</v>
      </c>
      <c r="Q85" s="27" t="s">
        <v>326</v>
      </c>
      <c r="R85" s="454">
        <v>2</v>
      </c>
      <c r="S85" s="454">
        <v>3</v>
      </c>
      <c r="T85" s="40"/>
      <c r="U85" s="40"/>
      <c r="V85" s="40"/>
      <c r="W85" s="40"/>
      <c r="X85" s="456"/>
      <c r="Y85" s="54"/>
      <c r="Z85" s="292">
        <f>SUMIFS('Formulario PPGR2'!$F$7:$F$244,'Formulario PPGR2'!$D$7:$D$244,'Formulario PPGR1'!$M$6:$M$196)</f>
        <v>0</v>
      </c>
    </row>
    <row r="86" spans="2:26" ht="38.25">
      <c r="B86" s="10" t="str">
        <f>RIGHT(Tabla3[[#This Row],[Línea2]],1)</f>
        <v>6</v>
      </c>
      <c r="C86" s="10">
        <v>1</v>
      </c>
      <c r="D86" s="10" t="str">
        <f>RIGHT(Tabla3[[#This Row],[Código objetivo objetivo]],1)</f>
        <v>1</v>
      </c>
      <c r="E86" s="10">
        <v>1</v>
      </c>
      <c r="F86" s="10" t="s">
        <v>24</v>
      </c>
      <c r="G86" s="10" t="str">
        <f>CONCATENATE(Tabla3[[#This Row],[Área]],".",Tabla3[[#This Row],[Línea]],".",Tabla3[[#This Row],[Resultado Esperado]],".",Tabla3[[#This Row],[Objetivo]],".",Tabla3[[#This Row],[Producto3]])</f>
        <v>DPD.6.1.1.1</v>
      </c>
      <c r="H86" s="5" t="s">
        <v>167</v>
      </c>
      <c r="I86" s="5" t="str">
        <f>LEFT(Tabla3[[#This Row],[Línea estratégica]],4)</f>
        <v>LE.6</v>
      </c>
      <c r="J86" s="5" t="str">
        <f>LEFT(Tabla3[[#This Row],[Objetivo2]],6)</f>
        <v>Obj6.1</v>
      </c>
      <c r="K86" s="5" t="s">
        <v>168</v>
      </c>
      <c r="L86" s="5" t="s">
        <v>444</v>
      </c>
      <c r="M86" s="270" t="s">
        <v>298</v>
      </c>
      <c r="N86" s="174" t="str">
        <f>CONCATENATE(Tabla3[[#This Row],[Área]],".",Tabla3[[#This Row],[Línea]],".",Tabla3[[#This Row],[Resultado Esperado]],".",Tabla3[[#This Row],[Objetivo]],".",Tabla3[[#This Row],[Producto3]])</f>
        <v>DPD.6.1.1.1</v>
      </c>
      <c r="O86" s="27" t="s">
        <v>445</v>
      </c>
      <c r="P86" s="27" t="s">
        <v>319</v>
      </c>
      <c r="Q86" s="27" t="s">
        <v>320</v>
      </c>
      <c r="R86" s="26" t="s">
        <v>387</v>
      </c>
      <c r="S86" s="26">
        <v>0.9</v>
      </c>
      <c r="T86" s="40"/>
      <c r="U86" s="40"/>
      <c r="V86" s="40"/>
      <c r="W86" s="40"/>
      <c r="X86" s="456"/>
      <c r="Y86" s="54"/>
      <c r="Z86" s="292">
        <f>SUMIFS('Formulario PPGR2'!$F$7:$F$244,'Formulario PPGR2'!$D$7:$D$244,'Formulario PPGR1'!$M$6:$M$196)</f>
        <v>0</v>
      </c>
    </row>
    <row r="87" spans="2:26" ht="38.25">
      <c r="B87" s="10" t="str">
        <f>RIGHT(Tabla3[[#This Row],[Línea2]],1)</f>
        <v>6</v>
      </c>
      <c r="C87" s="10">
        <v>1</v>
      </c>
      <c r="D87" s="10" t="str">
        <f>RIGHT(Tabla3[[#This Row],[Código objetivo objetivo]],1)</f>
        <v>1</v>
      </c>
      <c r="E87" s="10">
        <v>2</v>
      </c>
      <c r="F87" s="10" t="s">
        <v>24</v>
      </c>
      <c r="G87" s="10" t="str">
        <f>CONCATENATE(Tabla3[[#This Row],[Área]],".",Tabla3[[#This Row],[Línea]],".",Tabla3[[#This Row],[Resultado Esperado]],".",Tabla3[[#This Row],[Objetivo]],".",Tabla3[[#This Row],[Producto3]])</f>
        <v>DPD.6.1.1.2</v>
      </c>
      <c r="H87" s="5" t="s">
        <v>167</v>
      </c>
      <c r="I87" s="5" t="str">
        <f>LEFT(Tabla3[[#This Row],[Línea estratégica]],4)</f>
        <v>LE.6</v>
      </c>
      <c r="J87" s="5" t="str">
        <f>LEFT(Tabla3[[#This Row],[Objetivo2]],6)</f>
        <v>Obj6.1</v>
      </c>
      <c r="K87" s="5" t="s">
        <v>168</v>
      </c>
      <c r="L87" s="5" t="s">
        <v>444</v>
      </c>
      <c r="M87" s="270" t="s">
        <v>130</v>
      </c>
      <c r="N87" s="174" t="str">
        <f>CONCATENATE(Tabla3[[#This Row],[Área]],".",Tabla3[[#This Row],[Línea]],".",Tabla3[[#This Row],[Resultado Esperado]],".",Tabla3[[#This Row],[Objetivo]],".",Tabla3[[#This Row],[Producto3]])</f>
        <v>DPD.6.1.1.2</v>
      </c>
      <c r="O87" s="27" t="s">
        <v>446</v>
      </c>
      <c r="P87" s="27" t="s">
        <v>319</v>
      </c>
      <c r="Q87" s="27" t="s">
        <v>320</v>
      </c>
      <c r="R87" s="26" t="s">
        <v>387</v>
      </c>
      <c r="S87" s="26">
        <v>0.9</v>
      </c>
      <c r="T87" s="40"/>
      <c r="U87" s="40"/>
      <c r="V87" s="40"/>
      <c r="W87" s="40"/>
      <c r="X87" s="456"/>
      <c r="Y87" s="54"/>
      <c r="Z87" s="292">
        <f>SUMIFS('Formulario PPGR2'!$F$7:$F$244,'Formulario PPGR2'!$D$7:$D$244,'Formulario PPGR1'!$M$6:$M$196)</f>
        <v>0</v>
      </c>
    </row>
    <row r="88" spans="2:26" ht="38.25">
      <c r="B88" s="10" t="str">
        <f>RIGHT(Tabla3[[#This Row],[Línea2]],1)</f>
        <v>6</v>
      </c>
      <c r="C88" s="10">
        <v>1</v>
      </c>
      <c r="D88" s="10" t="str">
        <f>RIGHT(Tabla3[[#This Row],[Código objetivo objetivo]],1)</f>
        <v>1</v>
      </c>
      <c r="E88" s="10">
        <v>3</v>
      </c>
      <c r="F88" s="10" t="s">
        <v>24</v>
      </c>
      <c r="G88" s="10" t="str">
        <f>CONCATENATE(Tabla3[[#This Row],[Área]],".",Tabla3[[#This Row],[Línea]],".",Tabla3[[#This Row],[Resultado Esperado]],".",Tabla3[[#This Row],[Objetivo]],".",Tabla3[[#This Row],[Producto3]])</f>
        <v>DPD.6.1.1.3</v>
      </c>
      <c r="H88" s="5" t="s">
        <v>167</v>
      </c>
      <c r="I88" s="5" t="str">
        <f>LEFT(Tabla3[[#This Row],[Línea estratégica]],4)</f>
        <v>LE.6</v>
      </c>
      <c r="J88" s="5" t="str">
        <f>LEFT(Tabla3[[#This Row],[Objetivo2]],6)</f>
        <v>Obj6.1</v>
      </c>
      <c r="K88" s="5" t="s">
        <v>168</v>
      </c>
      <c r="L88" s="5" t="s">
        <v>444</v>
      </c>
      <c r="M88" s="270" t="s">
        <v>299</v>
      </c>
      <c r="N88" s="174" t="str">
        <f>CONCATENATE(Tabla3[[#This Row],[Área]],".",Tabla3[[#This Row],[Línea]],".",Tabla3[[#This Row],[Resultado Esperado]],".",Tabla3[[#This Row],[Objetivo]],".",Tabla3[[#This Row],[Producto3]])</f>
        <v>DPD.6.1.1.3</v>
      </c>
      <c r="O88" s="27" t="s">
        <v>447</v>
      </c>
      <c r="P88" s="27" t="s">
        <v>319</v>
      </c>
      <c r="Q88" s="27" t="s">
        <v>326</v>
      </c>
      <c r="R88" s="454">
        <v>10</v>
      </c>
      <c r="S88" s="454">
        <v>15</v>
      </c>
      <c r="T88" s="40"/>
      <c r="U88" s="40"/>
      <c r="V88" s="40"/>
      <c r="W88" s="40"/>
      <c r="X88" s="456"/>
      <c r="Y88" s="54"/>
      <c r="Z88" s="292">
        <f>SUMIFS('Formulario PPGR2'!$F$7:$F$244,'Formulario PPGR2'!$D$7:$D$244,'Formulario PPGR1'!$M$6:$M$196)</f>
        <v>0</v>
      </c>
    </row>
    <row r="89" spans="2:26" ht="38.25">
      <c r="B89" s="10" t="str">
        <f>RIGHT(Tabla3[[#This Row],[Línea2]],1)</f>
        <v>6</v>
      </c>
      <c r="C89" s="10">
        <v>1</v>
      </c>
      <c r="D89" s="10" t="str">
        <f>RIGHT(Tabla3[[#This Row],[Código objetivo objetivo]],1)</f>
        <v>1</v>
      </c>
      <c r="E89" s="10">
        <v>4</v>
      </c>
      <c r="F89" s="10" t="s">
        <v>24</v>
      </c>
      <c r="G89" s="10" t="str">
        <f>CONCATENATE(Tabla3[[#This Row],[Área]],".",Tabla3[[#This Row],[Línea]],".",Tabla3[[#This Row],[Resultado Esperado]],".",Tabla3[[#This Row],[Objetivo]],".",Tabla3[[#This Row],[Producto3]])</f>
        <v>DPD.6.1.1.4</v>
      </c>
      <c r="H89" s="5" t="s">
        <v>167</v>
      </c>
      <c r="I89" s="5" t="str">
        <f>LEFT(Tabla3[[#This Row],[Línea estratégica]],4)</f>
        <v>LE.6</v>
      </c>
      <c r="J89" s="5" t="str">
        <f>LEFT(Tabla3[[#This Row],[Objetivo2]],6)</f>
        <v>Obj6.1</v>
      </c>
      <c r="K89" s="5" t="s">
        <v>168</v>
      </c>
      <c r="L89" s="5" t="s">
        <v>444</v>
      </c>
      <c r="M89" s="285" t="s">
        <v>300</v>
      </c>
      <c r="N89" s="174" t="str">
        <f>CONCATENATE(Tabla3[[#This Row],[Área]],".",Tabla3[[#This Row],[Línea]],".",Tabla3[[#This Row],[Resultado Esperado]],".",Tabla3[[#This Row],[Objetivo]],".",Tabla3[[#This Row],[Producto3]])</f>
        <v>DPD.6.1.1.4</v>
      </c>
      <c r="O89" s="27" t="s">
        <v>448</v>
      </c>
      <c r="P89" s="27" t="s">
        <v>319</v>
      </c>
      <c r="Q89" s="27" t="s">
        <v>320</v>
      </c>
      <c r="R89" s="26">
        <v>0.85</v>
      </c>
      <c r="S89" s="26">
        <v>0.9</v>
      </c>
      <c r="T89" s="40"/>
      <c r="U89" s="40"/>
      <c r="V89" s="40"/>
      <c r="W89" s="40"/>
      <c r="X89" s="456"/>
      <c r="Y89" s="54"/>
      <c r="Z89" s="292">
        <f>SUMIFS('Formulario PPGR2'!$F$7:$F$244,'Formulario PPGR2'!$D$7:$D$244,'Formulario PPGR1'!$M$6:$M$196)</f>
        <v>0</v>
      </c>
    </row>
    <row r="90" spans="2:26" ht="38.25">
      <c r="B90" s="10" t="str">
        <f>RIGHT(Tabla3[[#This Row],[Línea2]],1)</f>
        <v>6</v>
      </c>
      <c r="C90" s="10">
        <v>1</v>
      </c>
      <c r="D90" s="10" t="str">
        <f>RIGHT(Tabla3[[#This Row],[Código objetivo objetivo]],1)</f>
        <v>1</v>
      </c>
      <c r="E90" s="10">
        <v>5</v>
      </c>
      <c r="F90" s="10" t="s">
        <v>24</v>
      </c>
      <c r="G90" s="10" t="str">
        <f>CONCATENATE(Tabla3[[#This Row],[Área]],".",Tabla3[[#This Row],[Línea]],".",Tabla3[[#This Row],[Resultado Esperado]],".",Tabla3[[#This Row],[Objetivo]],".",Tabla3[[#This Row],[Producto3]])</f>
        <v>DPD.6.1.1.5</v>
      </c>
      <c r="H90" s="5" t="s">
        <v>167</v>
      </c>
      <c r="I90" s="5" t="str">
        <f>LEFT(Tabla3[[#This Row],[Línea estratégica]],4)</f>
        <v>LE.6</v>
      </c>
      <c r="J90" s="5" t="str">
        <f>LEFT(Tabla3[[#This Row],[Objetivo2]],6)</f>
        <v>Obj6.1</v>
      </c>
      <c r="K90" s="5" t="s">
        <v>168</v>
      </c>
      <c r="L90" s="5" t="s">
        <v>444</v>
      </c>
      <c r="M90" s="270" t="s">
        <v>301</v>
      </c>
      <c r="N90" s="174" t="str">
        <f>CONCATENATE(Tabla3[[#This Row],[Área]],".",Tabla3[[#This Row],[Línea]],".",Tabla3[[#This Row],[Resultado Esperado]],".",Tabla3[[#This Row],[Objetivo]],".",Tabla3[[#This Row],[Producto3]])</f>
        <v>DPD.6.1.1.5</v>
      </c>
      <c r="O90" s="27" t="s">
        <v>449</v>
      </c>
      <c r="P90" s="27" t="s">
        <v>319</v>
      </c>
      <c r="Q90" s="27" t="s">
        <v>320</v>
      </c>
      <c r="R90" s="26">
        <v>0</v>
      </c>
      <c r="S90" s="26">
        <v>0.85</v>
      </c>
      <c r="T90" s="40"/>
      <c r="U90" s="40"/>
      <c r="V90" s="40"/>
      <c r="W90" s="40"/>
      <c r="X90" s="456"/>
      <c r="Y90" s="54"/>
      <c r="Z90" s="292">
        <f>SUMIFS('Formulario PPGR2'!$F$7:$F$244,'Formulario PPGR2'!$D$7:$D$244,'Formulario PPGR1'!$M$6:$M$196)</f>
        <v>970000</v>
      </c>
    </row>
    <row r="91" spans="2:26" ht="38.25">
      <c r="B91" s="10" t="str">
        <f>RIGHT(Tabla3[[#This Row],[Línea2]],1)</f>
        <v>6</v>
      </c>
      <c r="C91" s="10">
        <v>1</v>
      </c>
      <c r="D91" s="10" t="str">
        <f>RIGHT(Tabla3[[#This Row],[Código objetivo objetivo]],1)</f>
        <v>1</v>
      </c>
      <c r="E91" s="10">
        <v>6</v>
      </c>
      <c r="F91" s="10" t="s">
        <v>24</v>
      </c>
      <c r="G91" s="10" t="str">
        <f>CONCATENATE(Tabla3[[#This Row],[Área]],".",Tabla3[[#This Row],[Línea]],".",Tabla3[[#This Row],[Resultado Esperado]],".",Tabla3[[#This Row],[Objetivo]],".",Tabla3[[#This Row],[Producto3]])</f>
        <v>DPD.6.1.1.6</v>
      </c>
      <c r="H91" s="5" t="s">
        <v>167</v>
      </c>
      <c r="I91" s="5" t="str">
        <f>LEFT(Tabla3[[#This Row],[Línea estratégica]],4)</f>
        <v>LE.6</v>
      </c>
      <c r="J91" s="5" t="str">
        <f>LEFT(Tabla3[[#This Row],[Objetivo2]],6)</f>
        <v>Obj6.1</v>
      </c>
      <c r="K91" s="5" t="s">
        <v>168</v>
      </c>
      <c r="L91" s="5" t="s">
        <v>444</v>
      </c>
      <c r="M91" s="270" t="s">
        <v>450</v>
      </c>
      <c r="N91" s="174" t="str">
        <f>CONCATENATE(Tabla3[[#This Row],[Área]],".",Tabla3[[#This Row],[Línea]],".",Tabla3[[#This Row],[Resultado Esperado]],".",Tabla3[[#This Row],[Objetivo]],".",Tabla3[[#This Row],[Producto3]])</f>
        <v>DPD.6.1.1.6</v>
      </c>
      <c r="O91" s="27" t="s">
        <v>369</v>
      </c>
      <c r="P91" s="27" t="s">
        <v>319</v>
      </c>
      <c r="Q91" s="27" t="s">
        <v>326</v>
      </c>
      <c r="R91" s="454">
        <v>3</v>
      </c>
      <c r="S91" s="454">
        <v>0.05</v>
      </c>
      <c r="T91" s="40"/>
      <c r="U91" s="40"/>
      <c r="V91" s="40"/>
      <c r="W91" s="40"/>
      <c r="X91" s="456"/>
      <c r="Y91" s="54"/>
      <c r="Z91" s="292">
        <f>SUMIFS('Formulario PPGR2'!$F$7:$F$244,'Formulario PPGR2'!$D$7:$D$244,'Formulario PPGR1'!$M$6:$M$196)</f>
        <v>0</v>
      </c>
    </row>
    <row r="92" spans="2:26" ht="51">
      <c r="B92" s="10" t="str">
        <f>RIGHT(Tabla3[[#This Row],[Línea2]],1)</f>
        <v>5</v>
      </c>
      <c r="C92" s="10">
        <v>1</v>
      </c>
      <c r="D92" s="10" t="str">
        <f>RIGHT(Tabla3[[#This Row],[Código objetivo objetivo]],1)</f>
        <v>1</v>
      </c>
      <c r="E92" s="10">
        <v>1</v>
      </c>
      <c r="F92" s="10" t="s">
        <v>24</v>
      </c>
      <c r="G92" s="10" t="str">
        <f>CONCATENATE(Tabla3[[#This Row],[Área]],".",Tabla3[[#This Row],[Línea]],".",Tabla3[[#This Row],[Resultado Esperado]],".",Tabla3[[#This Row],[Objetivo]],".",Tabla3[[#This Row],[Producto3]])</f>
        <v>DPD.5.1.1.1</v>
      </c>
      <c r="H92" s="5" t="s">
        <v>303</v>
      </c>
      <c r="I92" s="5" t="str">
        <f>LEFT(Tabla3[[#This Row],[Línea estratégica]],4)</f>
        <v>LE.5</v>
      </c>
      <c r="J92" s="5" t="str">
        <f>LEFT(Tabla3[[#This Row],[Objetivo2]],6)</f>
        <v>Obj5.1</v>
      </c>
      <c r="K92" s="5" t="s">
        <v>304</v>
      </c>
      <c r="L92" s="5" t="s">
        <v>451</v>
      </c>
      <c r="M92" s="270" t="s">
        <v>452</v>
      </c>
      <c r="N92" s="174" t="str">
        <f>CONCATENATE(Tabla3[[#This Row],[Área]],".",Tabla3[[#This Row],[Línea]],".",Tabla3[[#This Row],[Resultado Esperado]],".",Tabla3[[#This Row],[Objetivo]],".",Tabla3[[#This Row],[Producto3]])</f>
        <v>DPD.5.1.1.1</v>
      </c>
      <c r="O92" s="27" t="s">
        <v>453</v>
      </c>
      <c r="P92" s="27" t="s">
        <v>325</v>
      </c>
      <c r="Q92" s="27" t="s">
        <v>320</v>
      </c>
      <c r="R92" s="26">
        <v>0</v>
      </c>
      <c r="S92" s="26">
        <v>0.85</v>
      </c>
      <c r="T92" s="40"/>
      <c r="U92" s="40"/>
      <c r="V92" s="40"/>
      <c r="W92" s="40"/>
      <c r="X92" s="456"/>
      <c r="Y92" s="54"/>
      <c r="Z92" s="292">
        <f>SUMIFS('Formulario PPGR2'!$F$7:$F$244,'Formulario PPGR2'!$D$7:$D$244,'Formulario PPGR1'!$M$6:$M$196)</f>
        <v>0</v>
      </c>
    </row>
    <row r="93" spans="2:26" ht="51">
      <c r="B93" s="10" t="str">
        <f>RIGHT(Tabla3[[#This Row],[Línea2]],1)</f>
        <v>5</v>
      </c>
      <c r="C93" s="10">
        <v>1</v>
      </c>
      <c r="D93" s="10" t="str">
        <f>RIGHT(Tabla3[[#This Row],[Código objetivo objetivo]],1)</f>
        <v>1</v>
      </c>
      <c r="E93" s="10">
        <v>2</v>
      </c>
      <c r="F93" s="10" t="s">
        <v>24</v>
      </c>
      <c r="G93" s="10" t="str">
        <f>CONCATENATE(Tabla3[[#This Row],[Área]],".",Tabla3[[#This Row],[Línea]],".",Tabla3[[#This Row],[Resultado Esperado]],".",Tabla3[[#This Row],[Objetivo]],".",Tabla3[[#This Row],[Producto3]])</f>
        <v>DPD.5.1.1.2</v>
      </c>
      <c r="H93" s="5" t="s">
        <v>303</v>
      </c>
      <c r="I93" s="5" t="str">
        <f>LEFT(Tabla3[[#This Row],[Línea estratégica]],4)</f>
        <v>LE.5</v>
      </c>
      <c r="J93" s="5" t="str">
        <f>LEFT(Tabla3[[#This Row],[Objetivo2]],6)</f>
        <v>Obj5.1</v>
      </c>
      <c r="K93" s="5" t="s">
        <v>304</v>
      </c>
      <c r="L93" s="5" t="s">
        <v>451</v>
      </c>
      <c r="M93" s="270" t="s">
        <v>307</v>
      </c>
      <c r="N93" s="174" t="str">
        <f>CONCATENATE(Tabla3[[#This Row],[Área]],".",Tabla3[[#This Row],[Línea]],".",Tabla3[[#This Row],[Resultado Esperado]],".",Tabla3[[#This Row],[Objetivo]],".",Tabla3[[#This Row],[Producto3]])</f>
        <v>DPD.5.1.1.2</v>
      </c>
      <c r="O93" s="27" t="s">
        <v>454</v>
      </c>
      <c r="P93" s="27" t="s">
        <v>319</v>
      </c>
      <c r="Q93" s="27" t="s">
        <v>455</v>
      </c>
      <c r="R93" s="454">
        <v>13</v>
      </c>
      <c r="S93" s="454">
        <v>13</v>
      </c>
      <c r="T93" s="40"/>
      <c r="U93" s="40"/>
      <c r="V93" s="40"/>
      <c r="W93" s="40"/>
      <c r="X93" s="456"/>
      <c r="Y93" s="54"/>
      <c r="Z93" s="292">
        <f>SUMIFS('Formulario PPGR2'!$F$7:$F$244,'Formulario PPGR2'!$D$7:$D$244,'Formulario PPGR1'!$M$6:$M$196)</f>
        <v>0</v>
      </c>
    </row>
    <row r="94" spans="2:26" ht="51">
      <c r="B94" s="10" t="str">
        <f>RIGHT(Tabla3[[#This Row],[Línea2]],1)</f>
        <v>5</v>
      </c>
      <c r="C94" s="10">
        <v>1</v>
      </c>
      <c r="D94" s="10" t="str">
        <f>RIGHT(Tabla3[[#This Row],[Código objetivo objetivo]],1)</f>
        <v>1</v>
      </c>
      <c r="E94" s="10">
        <v>3</v>
      </c>
      <c r="F94" s="10" t="s">
        <v>24</v>
      </c>
      <c r="G94" s="10" t="str">
        <f>CONCATENATE(Tabla3[[#This Row],[Área]],".",Tabla3[[#This Row],[Línea]],".",Tabla3[[#This Row],[Resultado Esperado]],".",Tabla3[[#This Row],[Objetivo]],".",Tabla3[[#This Row],[Producto3]])</f>
        <v>DPD.5.1.1.3</v>
      </c>
      <c r="H94" s="5" t="s">
        <v>303</v>
      </c>
      <c r="I94" s="5" t="str">
        <f>LEFT(Tabla3[[#This Row],[Línea estratégica]],4)</f>
        <v>LE.5</v>
      </c>
      <c r="J94" s="5" t="str">
        <f>LEFT(Tabla3[[#This Row],[Objetivo2]],6)</f>
        <v>Obj5.1</v>
      </c>
      <c r="K94" s="5" t="s">
        <v>304</v>
      </c>
      <c r="L94" s="5" t="s">
        <v>451</v>
      </c>
      <c r="M94" s="270" t="s">
        <v>134</v>
      </c>
      <c r="N94" s="174" t="str">
        <f>CONCATENATE(Tabla3[[#This Row],[Área]],".",Tabla3[[#This Row],[Línea]],".",Tabla3[[#This Row],[Resultado Esperado]],".",Tabla3[[#This Row],[Objetivo]],".",Tabla3[[#This Row],[Producto3]])</f>
        <v>DPD.5.1.1.3</v>
      </c>
      <c r="O94" s="27" t="s">
        <v>456</v>
      </c>
      <c r="P94" s="27" t="s">
        <v>319</v>
      </c>
      <c r="Q94" s="27" t="s">
        <v>320</v>
      </c>
      <c r="R94" s="26">
        <v>0</v>
      </c>
      <c r="S94" s="26">
        <v>0.85</v>
      </c>
      <c r="T94" s="40"/>
      <c r="U94" s="40"/>
      <c r="V94" s="40"/>
      <c r="W94" s="40"/>
      <c r="X94" s="456"/>
      <c r="Y94" s="54"/>
      <c r="Z94" s="292">
        <f>SUMIFS('Formulario PPGR2'!$F$7:$F$244,'Formulario PPGR2'!$D$7:$D$244,'Formulario PPGR1'!$M$6:$M$196)</f>
        <v>0</v>
      </c>
    </row>
    <row r="95" spans="2:26" ht="51" hidden="1">
      <c r="B95" s="10" t="s">
        <v>457</v>
      </c>
      <c r="C95" s="10">
        <v>1</v>
      </c>
      <c r="D95" s="10" t="s">
        <v>458</v>
      </c>
      <c r="E95" s="10">
        <v>1</v>
      </c>
      <c r="F95" s="10" t="s">
        <v>3</v>
      </c>
      <c r="G95" s="10" t="s">
        <v>459</v>
      </c>
      <c r="H95" s="5" t="s">
        <v>167</v>
      </c>
      <c r="I95" s="5" t="s">
        <v>213</v>
      </c>
      <c r="J95" s="5" t="s">
        <v>214</v>
      </c>
      <c r="K95" s="5" t="s">
        <v>173</v>
      </c>
      <c r="L95" s="5" t="s">
        <v>460</v>
      </c>
      <c r="M95" s="270" t="s">
        <v>461</v>
      </c>
      <c r="N95" s="174" t="s">
        <v>459</v>
      </c>
      <c r="O95" s="27" t="s">
        <v>462</v>
      </c>
      <c r="P95" s="27" t="s">
        <v>319</v>
      </c>
      <c r="Q95" s="27" t="s">
        <v>320</v>
      </c>
      <c r="R95" s="27">
        <v>0</v>
      </c>
      <c r="S95" s="27">
        <v>1</v>
      </c>
      <c r="T95" s="455"/>
      <c r="U95" s="455"/>
      <c r="V95" s="455"/>
      <c r="W95" s="455"/>
      <c r="X95" s="456"/>
      <c r="Y95" s="54">
        <v>0</v>
      </c>
      <c r="Z95" s="292">
        <f>SUMIFS('Formulario PPGR2'!$F$7:$F$244,'Formulario PPGR2'!$D$7:$D$244,'Formulario PPGR1'!$M$6:$M$196)</f>
        <v>0</v>
      </c>
    </row>
    <row r="96" spans="2:26" ht="63.75" hidden="1">
      <c r="B96" s="10" t="s">
        <v>457</v>
      </c>
      <c r="C96" s="10">
        <v>1</v>
      </c>
      <c r="D96" s="10" t="s">
        <v>458</v>
      </c>
      <c r="E96" s="10">
        <v>1</v>
      </c>
      <c r="F96" s="10" t="s">
        <v>3</v>
      </c>
      <c r="G96" s="10" t="s">
        <v>459</v>
      </c>
      <c r="H96" s="5" t="s">
        <v>167</v>
      </c>
      <c r="I96" s="5" t="s">
        <v>213</v>
      </c>
      <c r="J96" s="5" t="s">
        <v>214</v>
      </c>
      <c r="K96" s="5" t="s">
        <v>173</v>
      </c>
      <c r="L96" s="5" t="s">
        <v>460</v>
      </c>
      <c r="M96" s="270" t="s">
        <v>463</v>
      </c>
      <c r="N96" s="174" t="s">
        <v>459</v>
      </c>
      <c r="O96" s="27" t="s">
        <v>464</v>
      </c>
      <c r="P96" s="27" t="s">
        <v>420</v>
      </c>
      <c r="Q96" s="27" t="s">
        <v>465</v>
      </c>
      <c r="R96" s="27" t="s">
        <v>387</v>
      </c>
      <c r="S96" s="27">
        <v>0.04</v>
      </c>
      <c r="T96" s="455"/>
      <c r="U96" s="455"/>
      <c r="V96" s="455"/>
      <c r="W96" s="455"/>
      <c r="X96" s="456"/>
      <c r="Y96" s="54">
        <v>0</v>
      </c>
      <c r="Z96" s="292">
        <f>SUMIFS('Formulario PPGR2'!$F$7:$F$244,'Formulario PPGR2'!$D$7:$D$244,'Formulario PPGR1'!$M$6:$M$196)</f>
        <v>32780000</v>
      </c>
    </row>
    <row r="97" spans="2:26" ht="51" hidden="1">
      <c r="B97" s="10" t="s">
        <v>457</v>
      </c>
      <c r="C97" s="10">
        <v>1</v>
      </c>
      <c r="D97" s="10" t="s">
        <v>458</v>
      </c>
      <c r="E97" s="10">
        <v>1</v>
      </c>
      <c r="F97" s="10" t="s">
        <v>3</v>
      </c>
      <c r="G97" s="10" t="s">
        <v>459</v>
      </c>
      <c r="H97" s="5" t="s">
        <v>167</v>
      </c>
      <c r="I97" s="5" t="s">
        <v>213</v>
      </c>
      <c r="J97" s="5" t="s">
        <v>214</v>
      </c>
      <c r="K97" s="5" t="s">
        <v>173</v>
      </c>
      <c r="L97" s="5" t="s">
        <v>460</v>
      </c>
      <c r="M97" s="270" t="s">
        <v>466</v>
      </c>
      <c r="N97" s="174" t="s">
        <v>459</v>
      </c>
      <c r="O97" s="27" t="s">
        <v>467</v>
      </c>
      <c r="P97" s="27" t="s">
        <v>319</v>
      </c>
      <c r="Q97" s="27" t="s">
        <v>465</v>
      </c>
      <c r="R97" s="27" t="s">
        <v>344</v>
      </c>
      <c r="S97" s="27" t="s">
        <v>468</v>
      </c>
      <c r="T97" s="455"/>
      <c r="U97" s="455"/>
      <c r="V97" s="455"/>
      <c r="W97" s="455"/>
      <c r="X97" s="456"/>
      <c r="Y97" s="54">
        <v>0</v>
      </c>
      <c r="Z97" s="292">
        <f>SUMIFS('Formulario PPGR2'!$F$7:$F$244,'Formulario PPGR2'!$D$7:$D$244,'Formulario PPGR1'!$M$6:$M$196)</f>
        <v>0</v>
      </c>
    </row>
    <row r="98" spans="2:26" ht="51" hidden="1">
      <c r="B98" s="10" t="s">
        <v>457</v>
      </c>
      <c r="C98" s="10">
        <v>1</v>
      </c>
      <c r="D98" s="10" t="s">
        <v>458</v>
      </c>
      <c r="E98" s="10">
        <v>1</v>
      </c>
      <c r="F98" s="10" t="s">
        <v>3</v>
      </c>
      <c r="G98" s="10" t="s">
        <v>459</v>
      </c>
      <c r="H98" s="5" t="s">
        <v>167</v>
      </c>
      <c r="I98" s="5" t="s">
        <v>213</v>
      </c>
      <c r="J98" s="5" t="s">
        <v>214</v>
      </c>
      <c r="K98" s="5" t="s">
        <v>173</v>
      </c>
      <c r="L98" s="5" t="s">
        <v>460</v>
      </c>
      <c r="M98" s="270" t="s">
        <v>469</v>
      </c>
      <c r="N98" s="174" t="s">
        <v>459</v>
      </c>
      <c r="O98" s="27" t="s">
        <v>470</v>
      </c>
      <c r="P98" s="27" t="s">
        <v>319</v>
      </c>
      <c r="Q98" s="27" t="s">
        <v>471</v>
      </c>
      <c r="R98" s="27">
        <v>10</v>
      </c>
      <c r="S98" s="27">
        <v>15</v>
      </c>
      <c r="T98" s="455"/>
      <c r="U98" s="455"/>
      <c r="V98" s="455"/>
      <c r="W98" s="455"/>
      <c r="X98" s="456"/>
      <c r="Y98" s="54">
        <v>0</v>
      </c>
      <c r="Z98" s="292">
        <f>SUMIFS('Formulario PPGR2'!$F$7:$F$244,'Formulario PPGR2'!$D$7:$D$244,'Formulario PPGR1'!$M$6:$M$196)</f>
        <v>800000</v>
      </c>
    </row>
    <row r="99" spans="2:26" ht="51" hidden="1">
      <c r="B99" s="10" t="s">
        <v>457</v>
      </c>
      <c r="C99" s="10">
        <v>1</v>
      </c>
      <c r="D99" s="10" t="s">
        <v>458</v>
      </c>
      <c r="E99" s="10">
        <v>1</v>
      </c>
      <c r="F99" s="10" t="s">
        <v>3</v>
      </c>
      <c r="G99" s="10" t="s">
        <v>459</v>
      </c>
      <c r="H99" s="5" t="s">
        <v>167</v>
      </c>
      <c r="I99" s="5" t="s">
        <v>213</v>
      </c>
      <c r="J99" s="5" t="s">
        <v>214</v>
      </c>
      <c r="K99" s="5" t="s">
        <v>173</v>
      </c>
      <c r="L99" s="5" t="s">
        <v>460</v>
      </c>
      <c r="M99" s="270" t="s">
        <v>309</v>
      </c>
      <c r="N99" s="174" t="s">
        <v>459</v>
      </c>
      <c r="O99" s="27" t="s">
        <v>472</v>
      </c>
      <c r="P99" s="27" t="s">
        <v>319</v>
      </c>
      <c r="Q99" s="27" t="s">
        <v>471</v>
      </c>
      <c r="R99" s="27" t="s">
        <v>387</v>
      </c>
      <c r="S99" s="27">
        <v>25</v>
      </c>
      <c r="T99" s="455"/>
      <c r="U99" s="455"/>
      <c r="V99" s="455"/>
      <c r="W99" s="455"/>
      <c r="X99" s="456"/>
      <c r="Y99" s="54">
        <v>0</v>
      </c>
      <c r="Z99" s="292">
        <f>SUMIFS('Formulario PPGR2'!$F$7:$F$244,'Formulario PPGR2'!$D$7:$D$244,'Formulario PPGR1'!$M$6:$M$196)</f>
        <v>850000</v>
      </c>
    </row>
    <row r="100" spans="2:26">
      <c r="Z100" s="303">
        <f>SUM(Z8:Z99)</f>
        <v>430550000</v>
      </c>
    </row>
    <row r="101" spans="2:26">
      <c r="Z101" s="49"/>
    </row>
    <row r="102" spans="2:26">
      <c r="Z102" s="49"/>
    </row>
    <row r="103" spans="2:26">
      <c r="Z103" s="49"/>
    </row>
    <row r="104" spans="2:26">
      <c r="Z104" s="49"/>
    </row>
    <row r="105" spans="2:26">
      <c r="Z105" s="49"/>
    </row>
    <row r="106" spans="2:26">
      <c r="Z106" s="49"/>
    </row>
    <row r="107" spans="2:26">
      <c r="Z107" s="49"/>
    </row>
    <row r="108" spans="2:26">
      <c r="Z108" s="49"/>
    </row>
    <row r="109" spans="2:26">
      <c r="Z109" s="49"/>
    </row>
    <row r="110" spans="2:26">
      <c r="Z110" s="49"/>
    </row>
    <row r="111" spans="2:26">
      <c r="Z111" s="49"/>
    </row>
    <row r="112" spans="2:26">
      <c r="Z112" s="49"/>
    </row>
    <row r="113" spans="26:26">
      <c r="Z113" s="49"/>
    </row>
    <row r="114" spans="26:26">
      <c r="Z114" s="49"/>
    </row>
    <row r="115" spans="26:26">
      <c r="Z115" s="49"/>
    </row>
    <row r="116" spans="26:26">
      <c r="Z116" s="49"/>
    </row>
    <row r="117" spans="26:26">
      <c r="Z117" s="49"/>
    </row>
    <row r="118" spans="26:26">
      <c r="Z118" s="49"/>
    </row>
    <row r="119" spans="26:26">
      <c r="Z119" s="49"/>
    </row>
    <row r="120" spans="26:26">
      <c r="Z120" s="49"/>
    </row>
    <row r="121" spans="26:26">
      <c r="Z121" s="49"/>
    </row>
    <row r="122" spans="26:26">
      <c r="Z122" s="49"/>
    </row>
    <row r="123" spans="26:26">
      <c r="Z123" s="49"/>
    </row>
    <row r="124" spans="26:26">
      <c r="Z124" s="49"/>
    </row>
    <row r="125" spans="26:26">
      <c r="Z125" s="49"/>
    </row>
    <row r="126" spans="26:26">
      <c r="Z126" s="49"/>
    </row>
    <row r="127" spans="26:26">
      <c r="Z127" s="49"/>
    </row>
    <row r="128" spans="26:26">
      <c r="Z128" s="49"/>
    </row>
    <row r="129" spans="26:26">
      <c r="Z129" s="49"/>
    </row>
    <row r="130" spans="26:26">
      <c r="Z130" s="49"/>
    </row>
    <row r="131" spans="26:26">
      <c r="Z131" s="49"/>
    </row>
    <row r="132" spans="26:26">
      <c r="Z132" s="49"/>
    </row>
    <row r="133" spans="26:26">
      <c r="Z133" s="49"/>
    </row>
    <row r="134" spans="26:26">
      <c r="Z134" s="49"/>
    </row>
    <row r="135" spans="26:26">
      <c r="Z135" s="49"/>
    </row>
    <row r="136" spans="26:26">
      <c r="Z136" s="49"/>
    </row>
    <row r="137" spans="26:26">
      <c r="Z137" s="49"/>
    </row>
    <row r="138" spans="26:26">
      <c r="Z138" s="49"/>
    </row>
    <row r="139" spans="26:26">
      <c r="Z139" s="49"/>
    </row>
    <row r="140" spans="26:26">
      <c r="Z140" s="49"/>
    </row>
    <row r="141" spans="26:26">
      <c r="Z141" s="49"/>
    </row>
    <row r="142" spans="26:26">
      <c r="Z142" s="49"/>
    </row>
    <row r="143" spans="26:26">
      <c r="Z143" s="49"/>
    </row>
    <row r="144" spans="26:26">
      <c r="Z144" s="49"/>
    </row>
    <row r="145" spans="26:26">
      <c r="Z145" s="49"/>
    </row>
    <row r="146" spans="26:26">
      <c r="Z146" s="49"/>
    </row>
    <row r="147" spans="26:26">
      <c r="Z147" s="49"/>
    </row>
    <row r="148" spans="26:26">
      <c r="Z148" s="49"/>
    </row>
    <row r="149" spans="26:26">
      <c r="Z149" s="49"/>
    </row>
  </sheetData>
  <sheetProtection algorithmName="SHA-512" hashValue="MENjOmCaQy2rCKqF+yxGa8ZCrPqhHOccRzeMiG9cm8kYlqrRuDKOO2kpwp4KUpuXpcfxdwxyAozcpsX2tgL1iQ==" saltValue="UMssA7TxOo2Vog0RBX78Fw==" spinCount="100000" sheet="1" formatCells="0" formatColumns="0" formatRows="0" insertColumns="0" insertRows="0" insertHyperlinks="0" deleteColumns="0" deleteRows="0" sort="0" autoFilter="0" pivotTables="0"/>
  <autoFilter ref="Z5:Z100"/>
  <mergeCells count="2">
    <mergeCell ref="Z20:Z21"/>
    <mergeCell ref="G3:Z3"/>
  </mergeCells>
  <phoneticPr fontId="10" type="noConversion"/>
  <dataValidations count="1">
    <dataValidation type="list" allowBlank="1" showInputMessage="1" showErrorMessage="1" sqref="L2:M2"/>
  </dataValidations>
  <pageMargins left="0.47244094488188981" right="0.15748031496062992" top="0.62992125984251968" bottom="0.51181102362204722" header="0.51181102362204722" footer="0.31496062992125984"/>
  <pageSetup paperSize="5" scale="65" orientation="landscape" r:id="rId1"/>
  <headerFooter>
    <oddFooter>&amp;L&amp;P4</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Listas!$G$42:$G$52</xm:f>
          </x14:formula1>
          <xm:sqref>K1:K2 K4:K1048576</xm:sqref>
        </x14:dataValidation>
        <x14:dataValidation type="list" allowBlank="1" showInputMessage="1" showErrorMessage="1">
          <x14:formula1>
            <xm:f>Listas!$F$42:$F$47</xm:f>
          </x14:formula1>
          <xm:sqref>H1:H2 H4:H1048576</xm:sqref>
        </x14:dataValidation>
        <x14:dataValidation type="list" allowBlank="1" showInputMessage="1" showErrorMessage="1">
          <x14:formula1>
            <xm:f>Listas!$I$6:$I$11</xm:f>
          </x14:formula1>
          <xm:sqref>X1:X2 X4:X1048576</xm:sqref>
        </x14:dataValidation>
        <x14:dataValidation type="list" allowBlank="1" showInputMessage="1" showErrorMessage="1">
          <x14:formula1>
            <xm:f>Listas!$C$6:$C$40</xm:f>
          </x14:formula1>
          <xm:sqref>Y1:Y2 Y4:Y1048576</xm:sqref>
        </x14:dataValidation>
        <x14:dataValidation type="list" allowBlank="1" showInputMessage="1" showErrorMessage="1">
          <x14:formula1>
            <xm:f>Listas!$N$30:$N$46</xm:f>
          </x14:formula1>
          <xm:sqref>F1:F1048576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AK227"/>
  <sheetViews>
    <sheetView showGridLines="0" topLeftCell="A4" zoomScale="110" zoomScaleNormal="110" zoomScaleSheetLayoutView="80" workbookViewId="0">
      <selection activeCell="X1" sqref="X1:X1048576"/>
    </sheetView>
  </sheetViews>
  <sheetFormatPr baseColWidth="10" defaultColWidth="11.42578125" defaultRowHeight="15" customHeight="1"/>
  <cols>
    <col min="1" max="1" width="4.85546875" style="6" customWidth="1"/>
    <col min="2" max="2" width="9.5703125" style="6" bestFit="1" customWidth="1"/>
    <col min="3" max="3" width="12.85546875" style="6" bestFit="1" customWidth="1"/>
    <col min="4" max="4" width="35.85546875" style="55" customWidth="1"/>
    <col min="5" max="5" width="39.28515625" style="55" customWidth="1"/>
    <col min="6" max="6" width="15.7109375" style="55" bestFit="1" customWidth="1"/>
    <col min="7" max="7" width="17.42578125" style="45" customWidth="1"/>
    <col min="8" max="10" width="17.42578125" style="45" hidden="1" customWidth="1"/>
    <col min="11" max="14" width="7.42578125" style="7" hidden="1" customWidth="1"/>
    <col min="15" max="15" width="12.28515625" style="13" hidden="1" customWidth="1"/>
    <col min="16" max="16" width="18.42578125" style="13" customWidth="1"/>
    <col min="17" max="17" width="17" style="5" customWidth="1"/>
    <col min="18" max="18" width="16.28515625" style="5" customWidth="1"/>
    <col min="19" max="19" width="13" style="11" customWidth="1"/>
    <col min="20" max="20" width="14.140625" style="11" customWidth="1"/>
    <col min="21" max="23" width="16.28515625" style="102" hidden="1" customWidth="1"/>
    <col min="24" max="24" width="2.28515625" style="102" hidden="1" customWidth="1"/>
    <col min="25" max="35" width="11.42578125" style="11"/>
    <col min="36" max="16384" width="11.42578125" style="6"/>
  </cols>
  <sheetData>
    <row r="1" spans="2:37" ht="12.75">
      <c r="D1" s="74"/>
      <c r="E1" s="51"/>
      <c r="F1" s="51"/>
    </row>
    <row r="2" spans="2:37" ht="27.75">
      <c r="B2" s="483" t="s">
        <v>473</v>
      </c>
      <c r="C2" s="483"/>
      <c r="D2" s="483"/>
      <c r="E2" s="483"/>
      <c r="F2" s="483"/>
      <c r="G2" s="483"/>
      <c r="H2" s="483"/>
      <c r="I2" s="483"/>
      <c r="J2" s="483"/>
      <c r="K2" s="483"/>
      <c r="L2" s="483"/>
      <c r="M2" s="483"/>
      <c r="N2" s="483"/>
      <c r="O2" s="483"/>
      <c r="P2" s="483"/>
      <c r="Q2" s="483"/>
      <c r="R2" s="483"/>
    </row>
    <row r="3" spans="2:37" ht="26.25">
      <c r="C3" s="481" t="s">
        <v>474</v>
      </c>
      <c r="D3" s="481"/>
      <c r="E3" s="481"/>
      <c r="F3" s="481"/>
      <c r="G3" s="481"/>
      <c r="H3" s="481"/>
      <c r="I3" s="481"/>
      <c r="J3" s="481"/>
      <c r="K3" s="481"/>
      <c r="L3" s="481"/>
      <c r="M3" s="481"/>
      <c r="N3" s="481"/>
      <c r="O3" s="481"/>
      <c r="P3" s="481"/>
      <c r="Q3" s="481"/>
      <c r="R3" s="481"/>
    </row>
    <row r="4" spans="2:37" ht="15" customHeight="1">
      <c r="D4" s="74"/>
      <c r="E4" s="51"/>
      <c r="F4" s="51"/>
    </row>
    <row r="5" spans="2:37" ht="0.75" customHeight="1">
      <c r="D5" s="74"/>
      <c r="E5" s="51"/>
      <c r="F5" s="51"/>
      <c r="K5" s="482"/>
      <c r="L5" s="482"/>
      <c r="M5" s="482"/>
    </row>
    <row r="6" spans="2:37" s="16" customFormat="1" ht="45" customHeight="1">
      <c r="B6" s="4" t="s">
        <v>114</v>
      </c>
      <c r="C6" s="2" t="s">
        <v>115</v>
      </c>
      <c r="D6" s="10" t="s">
        <v>116</v>
      </c>
      <c r="E6" s="2" t="s">
        <v>117</v>
      </c>
      <c r="F6" s="2" t="s">
        <v>29</v>
      </c>
      <c r="G6" s="2" t="s">
        <v>118</v>
      </c>
      <c r="H6" s="2" t="s">
        <v>475</v>
      </c>
      <c r="I6" s="2" t="s">
        <v>476</v>
      </c>
      <c r="J6" s="2" t="s">
        <v>477</v>
      </c>
      <c r="K6" s="2" t="s">
        <v>119</v>
      </c>
      <c r="L6" s="2" t="s">
        <v>120</v>
      </c>
      <c r="M6" s="2" t="s">
        <v>121</v>
      </c>
      <c r="N6" s="2" t="s">
        <v>122</v>
      </c>
      <c r="O6" s="2" t="s">
        <v>123</v>
      </c>
      <c r="P6" s="2" t="s">
        <v>124</v>
      </c>
      <c r="Q6" s="2" t="s">
        <v>125</v>
      </c>
      <c r="R6" s="2" t="s">
        <v>126</v>
      </c>
      <c r="S6" s="2" t="s">
        <v>127</v>
      </c>
      <c r="T6" s="2" t="s">
        <v>128</v>
      </c>
      <c r="U6" s="459" t="s">
        <v>478</v>
      </c>
      <c r="V6" s="459" t="s">
        <v>479</v>
      </c>
      <c r="W6" s="459" t="s">
        <v>480</v>
      </c>
      <c r="X6" s="459" t="s">
        <v>481</v>
      </c>
      <c r="Y6" s="15"/>
      <c r="Z6" s="15"/>
      <c r="AA6" s="15"/>
      <c r="AB6" s="15"/>
      <c r="AC6" s="15"/>
      <c r="AD6" s="15"/>
      <c r="AE6" s="15"/>
      <c r="AF6" s="15"/>
      <c r="AG6" s="15"/>
      <c r="AH6" s="15"/>
      <c r="AI6" s="15"/>
      <c r="AJ6" s="15"/>
      <c r="AK6" s="15"/>
    </row>
    <row r="7" spans="2:37" s="7" customFormat="1" ht="53.45" customHeight="1">
      <c r="B7" s="56">
        <v>1</v>
      </c>
      <c r="C7" s="10" t="str">
        <f>VLOOKUP(Tabla2[[#This Row],[Productos ]],Tabla3[[#All],[Productos]:[CODG2]],2,0)</f>
        <v>DPD.6.1.1.1</v>
      </c>
      <c r="D7" s="252" t="s">
        <v>170</v>
      </c>
      <c r="E7" s="175" t="s">
        <v>482</v>
      </c>
      <c r="F7" s="177">
        <f>SUMIFS('Formulario PPGR3 v6'!$I$4:$I$757,'Formulario PPGR3 v6'!$D$4:$D$757,'Formulario PPGR2'!$E$7:$E$367)</f>
        <v>0</v>
      </c>
      <c r="G7" s="27" t="str">
        <f>CONCATENATE(Tabla2[[#This Row],[Código]],".",Tabla2[[#This Row],[No]])</f>
        <v>DPD.6.1.1.1.1</v>
      </c>
      <c r="H7" s="27"/>
      <c r="I7" s="27"/>
      <c r="J7" s="27"/>
      <c r="K7" s="27"/>
      <c r="L7" s="27">
        <v>1</v>
      </c>
      <c r="M7" s="27"/>
      <c r="N7" s="27"/>
      <c r="O7" s="29">
        <f>SUM(Tabla2[[#This Row],[T1]:[T4]])</f>
        <v>1</v>
      </c>
      <c r="P7" s="27" t="s">
        <v>483</v>
      </c>
      <c r="Q7" s="27" t="s">
        <v>484</v>
      </c>
      <c r="R7" s="27" t="s">
        <v>485</v>
      </c>
      <c r="S7" s="27" t="s">
        <v>24</v>
      </c>
      <c r="T7" s="27" t="s">
        <v>486</v>
      </c>
      <c r="U7" s="286"/>
      <c r="V7" s="286"/>
      <c r="W7" s="286"/>
      <c r="X7" s="286"/>
      <c r="Y7" s="12"/>
      <c r="Z7" s="12"/>
      <c r="AA7" s="12"/>
      <c r="AB7" s="12"/>
      <c r="AC7" s="12"/>
      <c r="AD7" s="12"/>
      <c r="AE7" s="12"/>
      <c r="AF7" s="12"/>
      <c r="AG7" s="12"/>
      <c r="AH7" s="12"/>
      <c r="AI7" s="12"/>
      <c r="AJ7" s="12"/>
      <c r="AK7" s="12"/>
    </row>
    <row r="8" spans="2:37" ht="51" customHeight="1">
      <c r="B8" s="56">
        <v>2</v>
      </c>
      <c r="C8" s="456" t="str">
        <f>VLOOKUP(Tabla2[[#This Row],[Productos ]],Tabla3[[#All],[Productos]:[CODG2]],2,0)</f>
        <v>DPD.6.1.1.1</v>
      </c>
      <c r="D8" s="252" t="s">
        <v>170</v>
      </c>
      <c r="E8" s="175" t="s">
        <v>487</v>
      </c>
      <c r="F8" s="177">
        <f>SUMIFS('Formulario PPGR3 v6'!$I$4:$I$757,'Formulario PPGR3 v6'!$D$4:$D$757,'Formulario PPGR2'!$E$7:$E$367)</f>
        <v>0</v>
      </c>
      <c r="G8" s="27" t="str">
        <f>CONCATENATE(Tabla2[[#This Row],[Código]],".",Tabla2[[#This Row],[No]])</f>
        <v>DPD.6.1.1.1.2</v>
      </c>
      <c r="H8" s="27"/>
      <c r="I8" s="27"/>
      <c r="J8" s="27"/>
      <c r="K8" s="27"/>
      <c r="L8" s="27">
        <v>1</v>
      </c>
      <c r="M8" s="27"/>
      <c r="N8" s="27"/>
      <c r="O8" s="29">
        <f>SUM(Tabla2[[#This Row],[T1]:[T4]])</f>
        <v>1</v>
      </c>
      <c r="P8" s="27" t="s">
        <v>488</v>
      </c>
      <c r="Q8" s="27" t="s">
        <v>489</v>
      </c>
      <c r="R8" s="27" t="s">
        <v>490</v>
      </c>
      <c r="S8" s="27" t="s">
        <v>24</v>
      </c>
      <c r="T8" s="27" t="s">
        <v>486</v>
      </c>
      <c r="U8" s="286"/>
      <c r="V8" s="286"/>
      <c r="W8" s="286"/>
      <c r="X8" s="286"/>
    </row>
    <row r="9" spans="2:37" ht="38.25">
      <c r="B9" s="56">
        <v>3</v>
      </c>
      <c r="C9" s="456" t="str">
        <f>VLOOKUP(Tabla2[[#This Row],[Productos ]],Tabla3[[#All],[Productos]:[CODG2]],2,0)</f>
        <v>DPD.6.1.1.1</v>
      </c>
      <c r="D9" s="252" t="s">
        <v>170</v>
      </c>
      <c r="E9" s="175" t="s">
        <v>491</v>
      </c>
      <c r="F9" s="177">
        <f>SUMIFS('Formulario PPGR3 v6'!$I$4:$I$757,'Formulario PPGR3 v6'!$D$4:$D$757,'Formulario PPGR2'!$E$7:$E$367)</f>
        <v>0</v>
      </c>
      <c r="G9" s="27" t="str">
        <f>CONCATENATE(Tabla2[[#This Row],[Código]],".",Tabla2[[#This Row],[No]])</f>
        <v>DPD.6.1.1.1.3</v>
      </c>
      <c r="H9" s="27"/>
      <c r="I9" s="27"/>
      <c r="J9" s="27"/>
      <c r="K9" s="27"/>
      <c r="L9" s="27"/>
      <c r="M9" s="27">
        <v>1</v>
      </c>
      <c r="N9" s="27"/>
      <c r="O9" s="29">
        <f>SUM(Tabla2[[#This Row],[T1]:[T4]])</f>
        <v>1</v>
      </c>
      <c r="P9" s="27" t="s">
        <v>492</v>
      </c>
      <c r="Q9" s="27" t="s">
        <v>493</v>
      </c>
      <c r="R9" s="27" t="s">
        <v>494</v>
      </c>
      <c r="S9" s="27" t="s">
        <v>24</v>
      </c>
      <c r="T9" s="27" t="s">
        <v>486</v>
      </c>
      <c r="U9" s="286"/>
      <c r="V9" s="286"/>
      <c r="W9" s="286"/>
      <c r="X9" s="27"/>
    </row>
    <row r="10" spans="2:37" ht="40.5" customHeight="1">
      <c r="B10" s="56">
        <v>4</v>
      </c>
      <c r="C10" s="456" t="str">
        <f>VLOOKUP(Tabla2[[#This Row],[Productos ]],Tabla3[[#All],[Productos]:[CODG2]],2,0)</f>
        <v>DPD.6.1.1.1</v>
      </c>
      <c r="D10" s="252" t="s">
        <v>170</v>
      </c>
      <c r="E10" s="175" t="s">
        <v>495</v>
      </c>
      <c r="F10" s="177">
        <f>SUMIFS('Formulario PPGR3 v6'!$I$4:$I$757,'Formulario PPGR3 v6'!$D$4:$D$757,'Formulario PPGR2'!$E$7:$E$367)</f>
        <v>0</v>
      </c>
      <c r="G10" s="27" t="str">
        <f>CONCATENATE(Tabla2[[#This Row],[Código]],".",Tabla2[[#This Row],[No]])</f>
        <v>DPD.6.1.1.1.4</v>
      </c>
      <c r="H10" s="27"/>
      <c r="I10" s="27"/>
      <c r="J10" s="27"/>
      <c r="K10" s="27"/>
      <c r="L10" s="27"/>
      <c r="M10" s="27">
        <v>1</v>
      </c>
      <c r="N10" s="27"/>
      <c r="O10" s="29">
        <f>SUM(Tabla2[[#This Row],[T1]:[T4]])</f>
        <v>1</v>
      </c>
      <c r="P10" s="27" t="s">
        <v>496</v>
      </c>
      <c r="Q10" s="27" t="s">
        <v>497</v>
      </c>
      <c r="R10" s="27" t="s">
        <v>498</v>
      </c>
      <c r="S10" s="27" t="s">
        <v>24</v>
      </c>
      <c r="T10" s="27" t="s">
        <v>486</v>
      </c>
      <c r="U10" s="286"/>
      <c r="V10" s="286"/>
      <c r="W10" s="286"/>
      <c r="X10" s="286"/>
    </row>
    <row r="11" spans="2:37" ht="37.5" customHeight="1">
      <c r="B11" s="56">
        <v>5</v>
      </c>
      <c r="C11" s="456" t="str">
        <f>VLOOKUP(Tabla2[[#This Row],[Productos ]],Tabla3[[#All],[Productos]:[CODG2]],2,0)</f>
        <v>DPD.6.1.1.1</v>
      </c>
      <c r="D11" s="252" t="s">
        <v>170</v>
      </c>
      <c r="E11" s="175" t="s">
        <v>499</v>
      </c>
      <c r="F11" s="177">
        <f>SUMIFS('Formulario PPGR3 v6'!$I$4:$I$757,'Formulario PPGR3 v6'!$D$4:$D$757,'Formulario PPGR2'!$E$7:$E$367)</f>
        <v>0</v>
      </c>
      <c r="G11" s="27" t="str">
        <f>CONCATENATE(Tabla2[[#This Row],[Código]],".",Tabla2[[#This Row],[No]])</f>
        <v>DPD.6.1.1.1.5</v>
      </c>
      <c r="H11" s="27"/>
      <c r="I11" s="27"/>
      <c r="J11" s="27"/>
      <c r="K11" s="27"/>
      <c r="L11" s="27"/>
      <c r="M11" s="27"/>
      <c r="N11" s="27">
        <v>1</v>
      </c>
      <c r="O11" s="29">
        <f>SUM(Tabla2[[#This Row],[T1]:[T4]])</f>
        <v>1</v>
      </c>
      <c r="P11" s="27" t="s">
        <v>500</v>
      </c>
      <c r="Q11" s="27" t="s">
        <v>501</v>
      </c>
      <c r="R11" s="27" t="s">
        <v>502</v>
      </c>
      <c r="S11" s="27" t="s">
        <v>24</v>
      </c>
      <c r="T11" s="27" t="s">
        <v>486</v>
      </c>
      <c r="U11" s="286"/>
      <c r="V11" s="286"/>
      <c r="W11" s="286"/>
      <c r="X11" s="27"/>
    </row>
    <row r="12" spans="2:37" ht="39.75" customHeight="1">
      <c r="B12" s="56">
        <v>6</v>
      </c>
      <c r="C12" s="456" t="str">
        <f>VLOOKUP(Tabla2[[#This Row],[Productos ]],Tabla3[[#All],[Productos]:[CODG2]],2,0)</f>
        <v>DPD.6.1.1.2</v>
      </c>
      <c r="D12" s="252" t="s">
        <v>172</v>
      </c>
      <c r="E12" s="175" t="s">
        <v>503</v>
      </c>
      <c r="F12" s="177">
        <f>SUMIFS('Formulario PPGR3 v6'!$I$4:$I$757,'Formulario PPGR3 v6'!$D$4:$D$757,'Formulario PPGR2'!$E$7:$E$367)</f>
        <v>0</v>
      </c>
      <c r="G12" s="27" t="str">
        <f>CONCATENATE(Tabla2[[#This Row],[Código]],".",Tabla2[[#This Row],[No]])</f>
        <v>DPD.6.1.1.2.6</v>
      </c>
      <c r="H12" s="27"/>
      <c r="I12" s="27"/>
      <c r="J12" s="27"/>
      <c r="K12" s="27"/>
      <c r="L12" s="27">
        <v>1</v>
      </c>
      <c r="M12" s="27">
        <v>1</v>
      </c>
      <c r="N12" s="27">
        <v>1</v>
      </c>
      <c r="O12" s="29">
        <f>SUM(Tabla2[[#This Row],[T1]:[T4]])</f>
        <v>3</v>
      </c>
      <c r="P12" s="27" t="s">
        <v>504</v>
      </c>
      <c r="Q12" s="27" t="s">
        <v>505</v>
      </c>
      <c r="R12" s="27" t="s">
        <v>506</v>
      </c>
      <c r="S12" s="27" t="s">
        <v>24</v>
      </c>
      <c r="T12" s="27" t="s">
        <v>486</v>
      </c>
      <c r="U12" s="286"/>
      <c r="V12" s="286"/>
      <c r="W12" s="286"/>
      <c r="X12" s="27"/>
    </row>
    <row r="13" spans="2:37" ht="25.5">
      <c r="B13" s="56">
        <v>7</v>
      </c>
      <c r="C13" s="456" t="str">
        <f>VLOOKUP(Tabla2[[#This Row],[Productos ]],Tabla3[[#All],[Productos]:[CODG2]],2,0)</f>
        <v>DPD.6.1.1.2</v>
      </c>
      <c r="D13" s="252" t="s">
        <v>172</v>
      </c>
      <c r="E13" s="175" t="s">
        <v>507</v>
      </c>
      <c r="F13" s="177">
        <f>SUMIFS('Formulario PPGR3 v6'!$I$4:$I$757,'Formulario PPGR3 v6'!$D$4:$D$757,'Formulario PPGR2'!$E$7:$E$367)</f>
        <v>0</v>
      </c>
      <c r="G13" s="27" t="str">
        <f>CONCATENATE(Tabla2[[#This Row],[Código]],".",Tabla2[[#This Row],[No]])</f>
        <v>DPD.6.1.1.2.7</v>
      </c>
      <c r="H13" s="27"/>
      <c r="I13" s="27"/>
      <c r="J13" s="27"/>
      <c r="K13" s="27"/>
      <c r="L13" s="27"/>
      <c r="M13" s="27"/>
      <c r="N13" s="27">
        <v>1</v>
      </c>
      <c r="O13" s="29">
        <f>SUM(Tabla2[[#This Row],[T1]:[T4]])</f>
        <v>1</v>
      </c>
      <c r="P13" s="27" t="s">
        <v>504</v>
      </c>
      <c r="Q13" s="27"/>
      <c r="R13" s="27"/>
      <c r="S13" s="27" t="s">
        <v>24</v>
      </c>
      <c r="T13" s="27" t="s">
        <v>486</v>
      </c>
      <c r="U13" s="286"/>
      <c r="V13" s="286"/>
      <c r="W13" s="286"/>
      <c r="X13" s="27"/>
    </row>
    <row r="14" spans="2:37" ht="25.5">
      <c r="B14" s="56">
        <v>8</v>
      </c>
      <c r="C14" s="456" t="str">
        <f>VLOOKUP(Tabla2[[#This Row],[Productos ]],Tabla3[[#All],[Productos]:[CODG2]],2,0)</f>
        <v>DPD.6.1.2.3</v>
      </c>
      <c r="D14" s="460" t="s">
        <v>175</v>
      </c>
      <c r="E14" s="175" t="s">
        <v>508</v>
      </c>
      <c r="F14" s="177">
        <f>SUMIFS('Formulario PPGR3 v6'!$I$4:$I$757,'Formulario PPGR3 v6'!$D$4:$D$757,'Formulario PPGR2'!$E$7:$E$367)</f>
        <v>0</v>
      </c>
      <c r="G14" s="27" t="str">
        <f>CONCATENATE(Tabla2[[#This Row],[Código]],".",Tabla2[[#This Row],[No]])</f>
        <v>DPD.6.1.2.3.8</v>
      </c>
      <c r="H14" s="27"/>
      <c r="I14" s="27"/>
      <c r="J14" s="27"/>
      <c r="K14" s="27"/>
      <c r="L14" s="27"/>
      <c r="M14" s="27">
        <v>1</v>
      </c>
      <c r="N14" s="27"/>
      <c r="O14" s="29">
        <f>SUM(Tabla2[[#This Row],[T1]:[T4]])</f>
        <v>1</v>
      </c>
      <c r="P14" s="27" t="s">
        <v>509</v>
      </c>
      <c r="Q14" s="27" t="s">
        <v>510</v>
      </c>
      <c r="R14" s="27" t="s">
        <v>511</v>
      </c>
      <c r="S14" s="27" t="s">
        <v>24</v>
      </c>
      <c r="T14" s="27" t="s">
        <v>486</v>
      </c>
      <c r="U14" s="286"/>
      <c r="V14" s="286"/>
      <c r="W14" s="286"/>
      <c r="X14" s="27"/>
    </row>
    <row r="15" spans="2:37" ht="25.5">
      <c r="B15" s="56">
        <v>9</v>
      </c>
      <c r="C15" s="456" t="str">
        <f>VLOOKUP(Tabla2[[#This Row],[Productos ]],Tabla3[[#All],[Productos]:[CODG2]],2,0)</f>
        <v>DPD.6.1.2.3</v>
      </c>
      <c r="D15" s="460" t="s">
        <v>175</v>
      </c>
      <c r="E15" s="175" t="s">
        <v>512</v>
      </c>
      <c r="F15" s="177">
        <f>SUMIFS('Formulario PPGR3 v6'!$I$4:$I$757,'Formulario PPGR3 v6'!$D$4:$D$757,'Formulario PPGR2'!$E$7:$E$367)</f>
        <v>0</v>
      </c>
      <c r="G15" s="27" t="str">
        <f>CONCATENATE(Tabla2[[#This Row],[Código]],".",Tabla2[[#This Row],[No]])</f>
        <v>DPD.6.1.2.3.9</v>
      </c>
      <c r="H15" s="27"/>
      <c r="I15" s="27"/>
      <c r="J15" s="27"/>
      <c r="K15" s="27"/>
      <c r="L15" s="27"/>
      <c r="M15" s="27">
        <v>1</v>
      </c>
      <c r="N15" s="27"/>
      <c r="O15" s="29">
        <f>SUM(Tabla2[[#This Row],[T1]:[T4]])</f>
        <v>1</v>
      </c>
      <c r="P15" s="27" t="s">
        <v>509</v>
      </c>
      <c r="Q15" s="27" t="s">
        <v>510</v>
      </c>
      <c r="R15" s="27" t="s">
        <v>511</v>
      </c>
      <c r="S15" s="27" t="s">
        <v>24</v>
      </c>
      <c r="T15" s="27" t="s">
        <v>486</v>
      </c>
      <c r="U15" s="286"/>
      <c r="V15" s="286"/>
      <c r="W15" s="286"/>
      <c r="X15" s="27"/>
    </row>
    <row r="16" spans="2:37" ht="25.5">
      <c r="B16" s="56">
        <v>10</v>
      </c>
      <c r="C16" s="456" t="str">
        <f>VLOOKUP(Tabla2[[#This Row],[Productos ]],Tabla3[[#All],[Productos]:[CODG2]],2,0)</f>
        <v>DPD.6.1.2.3</v>
      </c>
      <c r="D16" s="460" t="s">
        <v>175</v>
      </c>
      <c r="E16" s="175" t="s">
        <v>513</v>
      </c>
      <c r="F16" s="177">
        <f>SUMIFS('Formulario PPGR3 v6'!$I$4:$I$757,'Formulario PPGR3 v6'!$D$4:$D$757,'Formulario PPGR2'!$E$7:$E$367)</f>
        <v>70000</v>
      </c>
      <c r="G16" s="27" t="str">
        <f>CONCATENATE(Tabla2[[#This Row],[Código]],".",Tabla2[[#This Row],[No]])</f>
        <v>DPD.6.1.2.3.10</v>
      </c>
      <c r="H16" s="27"/>
      <c r="I16" s="27"/>
      <c r="J16" s="27"/>
      <c r="K16" s="27"/>
      <c r="L16" s="27"/>
      <c r="M16" s="27"/>
      <c r="N16" s="27">
        <v>1</v>
      </c>
      <c r="O16" s="29">
        <f>SUM(Tabla2[[#This Row],[T1]:[T4]])</f>
        <v>1</v>
      </c>
      <c r="P16" s="27" t="s">
        <v>514</v>
      </c>
      <c r="Q16" s="27"/>
      <c r="R16" s="27"/>
      <c r="S16" s="27" t="s">
        <v>24</v>
      </c>
      <c r="T16" s="27" t="s">
        <v>486</v>
      </c>
      <c r="U16" s="286"/>
      <c r="V16" s="286"/>
      <c r="W16" s="286"/>
      <c r="X16" s="27"/>
    </row>
    <row r="17" spans="2:24" ht="25.5">
      <c r="B17" s="56">
        <v>11</v>
      </c>
      <c r="C17" s="456" t="str">
        <f>VLOOKUP(Tabla2[[#This Row],[Productos ]],Tabla3[[#All],[Productos]:[CODG2]],2,0)</f>
        <v>DPD.6.1.2.3</v>
      </c>
      <c r="D17" s="460" t="s">
        <v>175</v>
      </c>
      <c r="E17" s="175" t="s">
        <v>515</v>
      </c>
      <c r="F17" s="177">
        <f>SUMIFS('Formulario PPGR3 v6'!$I$4:$I$757,'Formulario PPGR3 v6'!$D$4:$D$757,'Formulario PPGR2'!$E$7:$E$367)</f>
        <v>500000</v>
      </c>
      <c r="G17" s="27" t="str">
        <f>CONCATENATE(Tabla2[[#This Row],[Código]],".",Tabla2[[#This Row],[No]])</f>
        <v>DPD.6.1.2.3.11</v>
      </c>
      <c r="H17" s="27"/>
      <c r="I17" s="27"/>
      <c r="J17" s="27"/>
      <c r="K17" s="27">
        <v>1</v>
      </c>
      <c r="L17" s="27"/>
      <c r="M17" s="27"/>
      <c r="N17" s="27"/>
      <c r="O17" s="29">
        <f>SUM(Tabla2[[#This Row],[T1]:[T4]])</f>
        <v>1</v>
      </c>
      <c r="P17" s="27" t="s">
        <v>516</v>
      </c>
      <c r="Q17" s="27" t="s">
        <v>517</v>
      </c>
      <c r="R17" s="27" t="s">
        <v>518</v>
      </c>
      <c r="S17" s="27" t="s">
        <v>24</v>
      </c>
      <c r="T17" s="27" t="s">
        <v>486</v>
      </c>
      <c r="U17" s="286"/>
      <c r="V17" s="286"/>
      <c r="W17" s="286"/>
      <c r="X17" s="27"/>
    </row>
    <row r="18" spans="2:24" ht="47.25" customHeight="1">
      <c r="B18" s="56">
        <v>12</v>
      </c>
      <c r="C18" s="456" t="str">
        <f>VLOOKUP(Tabla2[[#This Row],[Productos ]],Tabla3[[#All],[Productos]:[CODG2]],2,0)</f>
        <v>DPD.6.1.2.4</v>
      </c>
      <c r="D18" s="252" t="s">
        <v>333</v>
      </c>
      <c r="E18" s="175" t="s">
        <v>519</v>
      </c>
      <c r="F18" s="177">
        <f>SUMIFS('Formulario PPGR3 v6'!$I$4:$I$757,'Formulario PPGR3 v6'!$D$4:$D$757,'Formulario PPGR2'!$E$7:$E$367)</f>
        <v>0</v>
      </c>
      <c r="G18" s="27" t="str">
        <f>CONCATENATE(Tabla2[[#This Row],[Código]],".",Tabla2[[#This Row],[No]])</f>
        <v>DPD.6.1.2.4.12</v>
      </c>
      <c r="H18" s="27"/>
      <c r="I18" s="27"/>
      <c r="J18" s="27"/>
      <c r="K18" s="27">
        <v>1</v>
      </c>
      <c r="L18" s="27">
        <v>1</v>
      </c>
      <c r="M18" s="27">
        <v>1</v>
      </c>
      <c r="N18" s="27">
        <v>1</v>
      </c>
      <c r="O18" s="29">
        <f>SUM(Tabla2[[#This Row],[T1]:[T4]])</f>
        <v>4</v>
      </c>
      <c r="P18" s="27" t="s">
        <v>520</v>
      </c>
      <c r="Q18" s="27"/>
      <c r="R18" s="27"/>
      <c r="S18" s="27" t="s">
        <v>24</v>
      </c>
      <c r="T18" s="27" t="s">
        <v>486</v>
      </c>
      <c r="U18" s="286"/>
      <c r="V18" s="286"/>
      <c r="W18" s="286"/>
      <c r="X18" s="27"/>
    </row>
    <row r="19" spans="2:24" ht="54" customHeight="1">
      <c r="B19" s="56">
        <v>13</v>
      </c>
      <c r="C19" s="456" t="str">
        <f>VLOOKUP(Tabla2[[#This Row],[Productos ]],Tabla3[[#All],[Productos]:[CODG2]],2,0)</f>
        <v>DPD.6.1.2.4</v>
      </c>
      <c r="D19" s="252" t="s">
        <v>333</v>
      </c>
      <c r="E19" s="175" t="s">
        <v>521</v>
      </c>
      <c r="F19" s="177">
        <f>SUMIFS('Formulario PPGR3 v6'!$I$4:$I$757,'Formulario PPGR3 v6'!$D$4:$D$757,'Formulario PPGR2'!$E$7:$E$367)</f>
        <v>0</v>
      </c>
      <c r="G19" s="27" t="str">
        <f>CONCATENATE(Tabla2[[#This Row],[Código]],".",Tabla2[[#This Row],[No]])</f>
        <v>DPD.6.1.2.4.13</v>
      </c>
      <c r="H19" s="27"/>
      <c r="I19" s="27"/>
      <c r="J19" s="27"/>
      <c r="K19" s="27"/>
      <c r="L19" s="27"/>
      <c r="M19" s="27"/>
      <c r="N19" s="27">
        <v>1</v>
      </c>
      <c r="O19" s="29">
        <f>SUM(Tabla2[[#This Row],[T1]:[T4]])</f>
        <v>1</v>
      </c>
      <c r="P19" s="27" t="s">
        <v>522</v>
      </c>
      <c r="Q19" s="27" t="s">
        <v>523</v>
      </c>
      <c r="R19" s="27" t="s">
        <v>510</v>
      </c>
      <c r="S19" s="27" t="s">
        <v>24</v>
      </c>
      <c r="T19" s="27" t="s">
        <v>486</v>
      </c>
      <c r="U19" s="286"/>
      <c r="V19" s="286"/>
      <c r="W19" s="286"/>
      <c r="X19" s="27"/>
    </row>
    <row r="20" spans="2:24" ht="48" customHeight="1">
      <c r="B20" s="56">
        <v>14</v>
      </c>
      <c r="C20" s="456" t="str">
        <f>VLOOKUP(Tabla2[[#This Row],[Productos ]],Tabla3[[#All],[Productos]:[CODG2]],2,0)</f>
        <v>DPD.6.1.2.4</v>
      </c>
      <c r="D20" s="252" t="s">
        <v>333</v>
      </c>
      <c r="E20" s="175" t="s">
        <v>524</v>
      </c>
      <c r="F20" s="177">
        <f>SUMIFS('Formulario PPGR3 v6'!$I$4:$I$757,'Formulario PPGR3 v6'!$D$4:$D$757,'Formulario PPGR2'!$E$7:$E$367)</f>
        <v>0</v>
      </c>
      <c r="G20" s="27" t="str">
        <f>CONCATENATE(Tabla2[[#This Row],[Código]],".",Tabla2[[#This Row],[No]])</f>
        <v>DPD.6.1.2.4.14</v>
      </c>
      <c r="H20" s="27"/>
      <c r="I20" s="27"/>
      <c r="J20" s="27"/>
      <c r="K20" s="27"/>
      <c r="L20" s="27">
        <v>1</v>
      </c>
      <c r="M20" s="27"/>
      <c r="N20" s="27"/>
      <c r="O20" s="29">
        <f>SUM(Tabla2[[#This Row],[T1]:[T4]])</f>
        <v>1</v>
      </c>
      <c r="P20" s="27" t="s">
        <v>522</v>
      </c>
      <c r="Q20" s="27" t="s">
        <v>523</v>
      </c>
      <c r="R20" s="27" t="s">
        <v>510</v>
      </c>
      <c r="S20" s="27" t="s">
        <v>24</v>
      </c>
      <c r="T20" s="27" t="s">
        <v>486</v>
      </c>
      <c r="U20" s="286"/>
      <c r="V20" s="286"/>
      <c r="W20" s="286"/>
      <c r="X20" s="27"/>
    </row>
    <row r="21" spans="2:24" ht="60" customHeight="1">
      <c r="B21" s="56">
        <v>15</v>
      </c>
      <c r="C21" s="456" t="str">
        <f>VLOOKUP(Tabla2[[#This Row],[Productos ]],Tabla3[[#All],[Productos]:[CODG2]],2,0)</f>
        <v>DPD.6.1.2.4</v>
      </c>
      <c r="D21" s="252" t="s">
        <v>333</v>
      </c>
      <c r="E21" s="175" t="s">
        <v>525</v>
      </c>
      <c r="F21" s="177">
        <f>SUMIFS('Formulario PPGR3 v6'!$I$4:$I$757,'Formulario PPGR3 v6'!$D$4:$D$757,'Formulario PPGR2'!$E$7:$E$367)</f>
        <v>200000</v>
      </c>
      <c r="G21" s="27" t="str">
        <f>CONCATENATE(Tabla2[[#This Row],[Código]],".",Tabla2[[#This Row],[No]])</f>
        <v>DPD.6.1.2.4.15</v>
      </c>
      <c r="H21" s="27"/>
      <c r="I21" s="27"/>
      <c r="J21" s="27"/>
      <c r="K21" s="27"/>
      <c r="L21" s="27">
        <v>1</v>
      </c>
      <c r="M21" s="27"/>
      <c r="N21" s="27"/>
      <c r="O21" s="29">
        <f>SUM(Tabla2[[#This Row],[T1]:[T4]])</f>
        <v>1</v>
      </c>
      <c r="P21" s="27" t="s">
        <v>522</v>
      </c>
      <c r="Q21" s="27" t="s">
        <v>523</v>
      </c>
      <c r="R21" s="27" t="s">
        <v>510</v>
      </c>
      <c r="S21" s="27" t="s">
        <v>24</v>
      </c>
      <c r="T21" s="27" t="s">
        <v>486</v>
      </c>
      <c r="U21" s="286"/>
      <c r="V21" s="286"/>
      <c r="W21" s="286"/>
      <c r="X21" s="27"/>
    </row>
    <row r="22" spans="2:24" ht="45" customHeight="1">
      <c r="B22" s="56">
        <v>16</v>
      </c>
      <c r="C22" s="456" t="str">
        <f>VLOOKUP(Tabla2[[#This Row],[Productos ]],Tabla3[[#All],[Productos]:[CODG2]],2,0)</f>
        <v>DPD.6.1.2.4</v>
      </c>
      <c r="D22" s="252" t="s">
        <v>333</v>
      </c>
      <c r="E22" s="175" t="s">
        <v>526</v>
      </c>
      <c r="F22" s="177">
        <f>SUMIFS('Formulario PPGR3 v6'!$I$4:$I$757,'Formulario PPGR3 v6'!$D$4:$D$757,'Formulario PPGR2'!$E$7:$E$367)</f>
        <v>0</v>
      </c>
      <c r="G22" s="27" t="str">
        <f>CONCATENATE(Tabla2[[#This Row],[Código]],".",Tabla2[[#This Row],[No]])</f>
        <v>DPD.6.1.2.4.16</v>
      </c>
      <c r="H22" s="27"/>
      <c r="I22" s="27"/>
      <c r="J22" s="27"/>
      <c r="K22" s="27"/>
      <c r="L22" s="27"/>
      <c r="M22" s="27">
        <v>1</v>
      </c>
      <c r="N22" s="27"/>
      <c r="O22" s="29">
        <f>SUM(Tabla2[[#This Row],[T1]:[T4]])</f>
        <v>1</v>
      </c>
      <c r="P22" s="27" t="s">
        <v>527</v>
      </c>
      <c r="Q22" s="27"/>
      <c r="R22" s="27"/>
      <c r="S22" s="27" t="s">
        <v>24</v>
      </c>
      <c r="T22" s="27" t="s">
        <v>486</v>
      </c>
      <c r="U22" s="286"/>
      <c r="V22" s="286"/>
      <c r="W22" s="286"/>
      <c r="X22" s="27"/>
    </row>
    <row r="23" spans="2:24" ht="25.5">
      <c r="B23" s="56">
        <v>17</v>
      </c>
      <c r="C23" s="456" t="str">
        <f>VLOOKUP(Tabla2[[#This Row],[Productos ]],Tabla3[[#All],[Productos]:[CODG2]],2,0)</f>
        <v>DPD.6.1.1.5</v>
      </c>
      <c r="D23" s="252" t="s">
        <v>336</v>
      </c>
      <c r="E23" s="175" t="s">
        <v>528</v>
      </c>
      <c r="F23" s="177">
        <f>SUMIFS('Formulario PPGR3 v6'!$I$4:$I$757,'Formulario PPGR3 v6'!$D$4:$D$757,'Formulario PPGR2'!$E$7:$E$367)</f>
        <v>0</v>
      </c>
      <c r="G23" s="27" t="str">
        <f>CONCATENATE(Tabla2[[#This Row],[Código]],".",Tabla2[[#This Row],[No]])</f>
        <v>DPD.6.1.1.5.17</v>
      </c>
      <c r="H23" s="27"/>
      <c r="I23" s="27"/>
      <c r="J23" s="27"/>
      <c r="K23" s="27"/>
      <c r="L23" s="27">
        <v>1</v>
      </c>
      <c r="M23" s="27"/>
      <c r="N23" s="27"/>
      <c r="O23" s="29">
        <f>SUM(Tabla2[[#This Row],[T1]:[T4]])</f>
        <v>1</v>
      </c>
      <c r="P23" s="27" t="s">
        <v>516</v>
      </c>
      <c r="Q23" s="27" t="s">
        <v>529</v>
      </c>
      <c r="R23" s="27" t="s">
        <v>530</v>
      </c>
      <c r="S23" s="27" t="s">
        <v>24</v>
      </c>
      <c r="T23" s="27" t="s">
        <v>486</v>
      </c>
      <c r="U23" s="286"/>
      <c r="V23" s="286"/>
      <c r="W23" s="286"/>
      <c r="X23" s="286"/>
    </row>
    <row r="24" spans="2:24" s="11" customFormat="1" ht="38.25">
      <c r="B24" s="466">
        <v>18</v>
      </c>
      <c r="C24" s="467" t="str">
        <f>VLOOKUP(Tabla2[[#This Row],[Productos ]],Tabla3[[#All],[Productos]:[CODG2]],2,0)</f>
        <v>DPD.6.1.1.6</v>
      </c>
      <c r="D24" s="468" t="s">
        <v>180</v>
      </c>
      <c r="E24" s="469" t="s">
        <v>531</v>
      </c>
      <c r="F24" s="470">
        <f>SUMIFS('Formulario PPGR3 v6'!$I$4:$I$757,'Formulario PPGR3 v6'!$D$4:$D$757,'Formulario PPGR2'!$E$7:$E$367)</f>
        <v>70000</v>
      </c>
      <c r="G24" s="471" t="str">
        <f>CONCATENATE(Tabla2[[#This Row],[Código]],".",Tabla2[[#This Row],[No]])</f>
        <v>DPD.6.1.1.6.18</v>
      </c>
      <c r="H24" s="471"/>
      <c r="I24" s="471"/>
      <c r="J24" s="471"/>
      <c r="K24" s="471">
        <v>1</v>
      </c>
      <c r="L24" s="382">
        <v>1</v>
      </c>
      <c r="M24" s="382">
        <v>1</v>
      </c>
      <c r="N24" s="382">
        <v>1</v>
      </c>
      <c r="O24" s="463">
        <v>1</v>
      </c>
      <c r="P24" s="471" t="s">
        <v>532</v>
      </c>
      <c r="Q24" s="471" t="s">
        <v>520</v>
      </c>
      <c r="R24" s="471"/>
      <c r="S24" s="471" t="s">
        <v>24</v>
      </c>
      <c r="T24" s="471" t="s">
        <v>486</v>
      </c>
      <c r="U24" s="464"/>
      <c r="V24" s="464"/>
      <c r="W24" s="464"/>
      <c r="X24" s="382"/>
    </row>
    <row r="25" spans="2:24" ht="38.25" hidden="1" customHeight="1">
      <c r="B25" s="56">
        <v>19</v>
      </c>
      <c r="C25" s="456" t="str">
        <f>VLOOKUP(Tabla2[[#This Row],[Productos ]],Tabla3[[#All],[Productos]:[CODG2]],2,0)</f>
        <v>DCOM.6.1.2.1</v>
      </c>
      <c r="D25" s="252" t="s">
        <v>339</v>
      </c>
      <c r="E25" s="175" t="s">
        <v>533</v>
      </c>
      <c r="F25" s="177">
        <f>SUMIFS('Formulario PPGR3 v6'!$I$4:$I$757,'Formulario PPGR3 v6'!$D$4:$D$757,'Formulario PPGR2'!$E$7:$E$367)</f>
        <v>0</v>
      </c>
      <c r="G25" s="27" t="str">
        <f>CONCATENATE(Tabla2[[#This Row],[Código]],".",Tabla2[[#This Row],[No]])</f>
        <v>DCOM.6.1.2.1.19</v>
      </c>
      <c r="H25" s="27"/>
      <c r="I25" s="27"/>
      <c r="J25" s="27"/>
      <c r="K25" s="27">
        <v>1</v>
      </c>
      <c r="L25" s="27"/>
      <c r="M25" s="27"/>
      <c r="N25" s="27"/>
      <c r="O25" s="29">
        <f>SUM(Tabla2[[#This Row],[T1]:[T4]])</f>
        <v>1</v>
      </c>
      <c r="P25" s="27" t="s">
        <v>534</v>
      </c>
      <c r="Q25" s="27" t="s">
        <v>535</v>
      </c>
      <c r="R25" s="27"/>
      <c r="S25" s="27" t="s">
        <v>59</v>
      </c>
      <c r="T25" s="27"/>
      <c r="U25" s="286"/>
      <c r="V25" s="286"/>
      <c r="W25" s="286"/>
      <c r="X25" s="27"/>
    </row>
    <row r="26" spans="2:24" ht="40.5" hidden="1" customHeight="1">
      <c r="B26" s="56">
        <v>20</v>
      </c>
      <c r="C26" s="456" t="str">
        <f>VLOOKUP(Tabla2[[#This Row],[Productos ]],Tabla3[[#All],[Productos]:[CODG2]],2,0)</f>
        <v>DCOM.6.1.2.1</v>
      </c>
      <c r="D26" s="252" t="s">
        <v>339</v>
      </c>
      <c r="E26" s="175" t="s">
        <v>536</v>
      </c>
      <c r="F26" s="177">
        <f>SUMIFS('Formulario PPGR3 v6'!$I$4:$I$757,'Formulario PPGR3 v6'!$D$4:$D$757,'Formulario PPGR2'!$E$7:$E$367)</f>
        <v>7500000</v>
      </c>
      <c r="G26" s="27" t="str">
        <f>CONCATENATE(Tabla2[[#This Row],[Código]],".",Tabla2[[#This Row],[No]])</f>
        <v>DCOM.6.1.2.1.20</v>
      </c>
      <c r="H26" s="27"/>
      <c r="I26" s="27"/>
      <c r="J26" s="27"/>
      <c r="K26" s="27">
        <v>1</v>
      </c>
      <c r="L26" s="27">
        <v>1</v>
      </c>
      <c r="M26" s="27">
        <v>1</v>
      </c>
      <c r="N26" s="27">
        <v>1</v>
      </c>
      <c r="O26" s="29">
        <f>SUM(Tabla2[[#This Row],[T1]:[T4]])</f>
        <v>4</v>
      </c>
      <c r="P26" s="27" t="s">
        <v>537</v>
      </c>
      <c r="Q26" s="27" t="s">
        <v>538</v>
      </c>
      <c r="R26" s="27" t="s">
        <v>539</v>
      </c>
      <c r="S26" s="27" t="s">
        <v>59</v>
      </c>
      <c r="T26" s="27"/>
      <c r="U26" s="286"/>
      <c r="V26" s="286"/>
      <c r="W26" s="286"/>
      <c r="X26" s="27"/>
    </row>
    <row r="27" spans="2:24" ht="38.25" hidden="1" customHeight="1">
      <c r="B27" s="56">
        <v>21</v>
      </c>
      <c r="C27" s="456" t="str">
        <f>VLOOKUP(Tabla2[[#This Row],[Productos ]],Tabla3[[#All],[Productos]:[CODG2]],2,0)</f>
        <v>DCOM.6.1.2.1</v>
      </c>
      <c r="D27" s="252" t="s">
        <v>339</v>
      </c>
      <c r="E27" s="175" t="s">
        <v>540</v>
      </c>
      <c r="F27" s="177">
        <f>SUMIFS('Formulario PPGR3 v6'!$I$4:$I$757,'Formulario PPGR3 v6'!$D$4:$D$757,'Formulario PPGR2'!$E$7:$E$367)</f>
        <v>0</v>
      </c>
      <c r="G27" s="27" t="str">
        <f>CONCATENATE(Tabla2[[#This Row],[Código]],".",Tabla2[[#This Row],[No]])</f>
        <v>DCOM.6.1.2.1.21</v>
      </c>
      <c r="H27" s="27"/>
      <c r="I27" s="27"/>
      <c r="J27" s="27"/>
      <c r="K27" s="27">
        <v>1</v>
      </c>
      <c r="L27" s="27"/>
      <c r="M27" s="27"/>
      <c r="N27" s="27"/>
      <c r="O27" s="29">
        <f>SUM(Tabla2[[#This Row],[T1]:[T4]])</f>
        <v>1</v>
      </c>
      <c r="P27" s="27" t="s">
        <v>534</v>
      </c>
      <c r="Q27" s="27" t="s">
        <v>535</v>
      </c>
      <c r="R27" s="27"/>
      <c r="S27" s="27" t="s">
        <v>59</v>
      </c>
      <c r="T27" s="27"/>
      <c r="U27" s="286"/>
      <c r="V27" s="286"/>
      <c r="W27" s="286"/>
      <c r="X27" s="27"/>
    </row>
    <row r="28" spans="2:24" ht="38.25" hidden="1" customHeight="1">
      <c r="B28" s="56">
        <v>22</v>
      </c>
      <c r="C28" s="456" t="str">
        <f>VLOOKUP(Tabla2[[#This Row],[Productos ]],Tabla3[[#All],[Productos]:[CODG2]],2,0)</f>
        <v>DCOM.6.1.2.1</v>
      </c>
      <c r="D28" s="252" t="s">
        <v>339</v>
      </c>
      <c r="E28" s="175" t="s">
        <v>541</v>
      </c>
      <c r="F28" s="177">
        <f>SUMIFS('Formulario PPGR3 v6'!$I$4:$I$757,'Formulario PPGR3 v6'!$D$4:$D$757,'Formulario PPGR2'!$E$7:$E$367)</f>
        <v>0</v>
      </c>
      <c r="G28" s="27" t="str">
        <f>CONCATENATE(Tabla2[[#This Row],[Código]],".",Tabla2[[#This Row],[No]])</f>
        <v>DCOM.6.1.2.1.22</v>
      </c>
      <c r="H28" s="27"/>
      <c r="I28" s="27"/>
      <c r="J28" s="27"/>
      <c r="K28" s="27">
        <v>3</v>
      </c>
      <c r="L28" s="27">
        <v>3</v>
      </c>
      <c r="M28" s="27">
        <v>3</v>
      </c>
      <c r="N28" s="27">
        <v>3</v>
      </c>
      <c r="O28" s="29">
        <f>SUM(Tabla2[[#This Row],[T1]:[T4]])</f>
        <v>12</v>
      </c>
      <c r="P28" s="27" t="s">
        <v>542</v>
      </c>
      <c r="Q28" s="27" t="s">
        <v>543</v>
      </c>
      <c r="R28" s="27"/>
      <c r="S28" s="27" t="s">
        <v>59</v>
      </c>
      <c r="T28" s="27"/>
      <c r="U28" s="286"/>
      <c r="V28" s="286"/>
      <c r="W28" s="286"/>
      <c r="X28" s="27"/>
    </row>
    <row r="29" spans="2:24" ht="25.5" hidden="1" customHeight="1">
      <c r="B29" s="56">
        <v>23</v>
      </c>
      <c r="C29" s="456" t="str">
        <f>VLOOKUP(Tabla2[[#This Row],[Productos ]],Tabla3[[#All],[Productos]:[CODG2]],2,0)</f>
        <v>DCOM.6.1.2.1</v>
      </c>
      <c r="D29" s="252" t="s">
        <v>339</v>
      </c>
      <c r="E29" s="175" t="s">
        <v>544</v>
      </c>
      <c r="F29" s="177">
        <f>SUMIFS('Formulario PPGR3 v6'!$I$4:$I$757,'Formulario PPGR3 v6'!$D$4:$D$757,'Formulario PPGR2'!$E$7:$E$367)</f>
        <v>0</v>
      </c>
      <c r="G29" s="27" t="str">
        <f>CONCATENATE(Tabla2[[#This Row],[Código]],".",Tabla2[[#This Row],[No]])</f>
        <v>DCOM.6.1.2.1.23</v>
      </c>
      <c r="H29" s="27"/>
      <c r="I29" s="27"/>
      <c r="J29" s="27"/>
      <c r="K29" s="27">
        <v>1</v>
      </c>
      <c r="L29" s="27">
        <v>1</v>
      </c>
      <c r="M29" s="27">
        <v>1</v>
      </c>
      <c r="N29" s="27">
        <v>1</v>
      </c>
      <c r="O29" s="29">
        <f>SUM(Tabla2[[#This Row],[T1]:[T4]])</f>
        <v>4</v>
      </c>
      <c r="P29" s="27" t="s">
        <v>545</v>
      </c>
      <c r="Q29" s="27" t="s">
        <v>546</v>
      </c>
      <c r="R29" s="27"/>
      <c r="S29" s="27" t="s">
        <v>59</v>
      </c>
      <c r="T29" s="27"/>
      <c r="U29" s="286"/>
      <c r="V29" s="286"/>
      <c r="W29" s="286"/>
      <c r="X29" s="27"/>
    </row>
    <row r="30" spans="2:24" ht="25.5" hidden="1" customHeight="1">
      <c r="B30" s="56">
        <v>24</v>
      </c>
      <c r="C30" s="456" t="str">
        <f>VLOOKUP(Tabla2[[#This Row],[Productos ]],Tabla3[[#All],[Productos]:[CODG2]],2,0)</f>
        <v>DCOM.6.1.2.1</v>
      </c>
      <c r="D30" s="252" t="s">
        <v>339</v>
      </c>
      <c r="E30" s="175" t="s">
        <v>547</v>
      </c>
      <c r="F30" s="177">
        <f>SUMIFS('Formulario PPGR3 v6'!$I$4:$I$757,'Formulario PPGR3 v6'!$D$4:$D$757,'Formulario PPGR2'!$E$7:$E$367)</f>
        <v>0</v>
      </c>
      <c r="G30" s="27" t="str">
        <f>CONCATENATE(Tabla2[[#This Row],[Código]],".",Tabla2[[#This Row],[No]])</f>
        <v>DCOM.6.1.2.1.24</v>
      </c>
      <c r="H30" s="27"/>
      <c r="I30" s="27"/>
      <c r="J30" s="27"/>
      <c r="K30" s="27"/>
      <c r="L30" s="27">
        <v>1</v>
      </c>
      <c r="M30" s="27"/>
      <c r="N30" s="27"/>
      <c r="O30" s="29">
        <f>SUM(Tabla2[[#This Row],[T1]:[T4]])</f>
        <v>1</v>
      </c>
      <c r="P30" s="27" t="s">
        <v>548</v>
      </c>
      <c r="Q30" s="27"/>
      <c r="R30" s="27"/>
      <c r="S30" s="27" t="s">
        <v>59</v>
      </c>
      <c r="T30" s="27"/>
      <c r="U30" s="286"/>
      <c r="V30" s="286"/>
      <c r="W30" s="286"/>
      <c r="X30" s="27"/>
    </row>
    <row r="31" spans="2:24" ht="25.5" hidden="1" customHeight="1">
      <c r="B31" s="56">
        <v>25</v>
      </c>
      <c r="C31" s="456" t="str">
        <f>VLOOKUP(Tabla2[[#This Row],[Productos ]],Tabla3[[#All],[Productos]:[CODG2]],2,0)</f>
        <v>DCOM.6.1.2.1</v>
      </c>
      <c r="D31" s="252" t="s">
        <v>339</v>
      </c>
      <c r="E31" s="175" t="s">
        <v>549</v>
      </c>
      <c r="F31" s="177">
        <f>SUMIFS('Formulario PPGR3 v6'!$I$4:$I$757,'Formulario PPGR3 v6'!$D$4:$D$757,'Formulario PPGR2'!$E$7:$E$367)</f>
        <v>0</v>
      </c>
      <c r="G31" s="27" t="str">
        <f>CONCATENATE(Tabla2[[#This Row],[Código]],".",Tabla2[[#This Row],[No]])</f>
        <v>DCOM.6.1.2.1.25</v>
      </c>
      <c r="H31" s="27"/>
      <c r="I31" s="27"/>
      <c r="J31" s="27"/>
      <c r="K31" s="27">
        <v>1</v>
      </c>
      <c r="L31" s="27">
        <v>1</v>
      </c>
      <c r="M31" s="27">
        <v>1</v>
      </c>
      <c r="N31" s="27">
        <v>1</v>
      </c>
      <c r="O31" s="29">
        <f>SUM(Tabla2[[#This Row],[T1]:[T4]])</f>
        <v>4</v>
      </c>
      <c r="P31" s="27" t="s">
        <v>550</v>
      </c>
      <c r="Q31" s="27" t="s">
        <v>551</v>
      </c>
      <c r="R31" s="27"/>
      <c r="S31" s="27" t="s">
        <v>59</v>
      </c>
      <c r="T31" s="27"/>
      <c r="U31" s="286"/>
      <c r="V31" s="286"/>
      <c r="W31" s="286"/>
      <c r="X31" s="27"/>
    </row>
    <row r="32" spans="2:24" ht="25.5" hidden="1" customHeight="1">
      <c r="B32" s="56">
        <v>26</v>
      </c>
      <c r="C32" s="456" t="str">
        <f>VLOOKUP(Tabla2[[#This Row],[Productos ]],Tabla3[[#All],[Productos]:[CODG2]],2,0)</f>
        <v>DCOM.6.1.2.1</v>
      </c>
      <c r="D32" s="252" t="s">
        <v>339</v>
      </c>
      <c r="E32" s="175" t="s">
        <v>552</v>
      </c>
      <c r="F32" s="177">
        <f>SUMIFS('Formulario PPGR3 v6'!$I$4:$I$757,'Formulario PPGR3 v6'!$D$4:$D$757,'Formulario PPGR2'!$E$7:$E$367)</f>
        <v>0</v>
      </c>
      <c r="G32" s="27" t="str">
        <f>CONCATENATE(Tabla2[[#This Row],[Código]],".",Tabla2[[#This Row],[No]])</f>
        <v>DCOM.6.1.2.1.26</v>
      </c>
      <c r="H32" s="27"/>
      <c r="I32" s="27"/>
      <c r="J32" s="27"/>
      <c r="K32" s="27"/>
      <c r="L32" s="27">
        <v>1</v>
      </c>
      <c r="M32" s="27"/>
      <c r="N32" s="27"/>
      <c r="O32" s="29">
        <f>SUM(Tabla2[[#This Row],[T1]:[T4]])</f>
        <v>1</v>
      </c>
      <c r="P32" s="27" t="s">
        <v>553</v>
      </c>
      <c r="Q32" s="27" t="s">
        <v>554</v>
      </c>
      <c r="R32" s="27"/>
      <c r="S32" s="27" t="s">
        <v>59</v>
      </c>
      <c r="T32" s="27"/>
      <c r="U32" s="286"/>
      <c r="V32" s="286"/>
      <c r="W32" s="286"/>
      <c r="X32" s="27"/>
    </row>
    <row r="33" spans="2:24" ht="25.5" hidden="1" customHeight="1">
      <c r="B33" s="56">
        <v>27</v>
      </c>
      <c r="C33" s="456" t="str">
        <f>VLOOKUP(Tabla2[[#This Row],[Productos ]],Tabla3[[#All],[Productos]:[CODG2]],2,0)</f>
        <v>DCOM.6.1.2.1</v>
      </c>
      <c r="D33" s="252" t="s">
        <v>339</v>
      </c>
      <c r="E33" s="175" t="s">
        <v>555</v>
      </c>
      <c r="F33" s="177">
        <f>SUMIFS('Formulario PPGR3 v6'!$I$4:$I$757,'Formulario PPGR3 v6'!$D$4:$D$757,'Formulario PPGR2'!$E$7:$E$367)</f>
        <v>0</v>
      </c>
      <c r="G33" s="27" t="str">
        <f>CONCATENATE(Tabla2[[#This Row],[Código]],".",Tabla2[[#This Row],[No]])</f>
        <v>DCOM.6.1.2.1.27</v>
      </c>
      <c r="H33" s="27"/>
      <c r="I33" s="27"/>
      <c r="J33" s="27"/>
      <c r="K33" s="27">
        <v>3</v>
      </c>
      <c r="L33" s="27">
        <v>3</v>
      </c>
      <c r="M33" s="27">
        <v>3</v>
      </c>
      <c r="N33" s="27">
        <v>3</v>
      </c>
      <c r="O33" s="29">
        <f>SUM(Tabla2[[#This Row],[T1]:[T4]])</f>
        <v>12</v>
      </c>
      <c r="P33" s="27" t="s">
        <v>556</v>
      </c>
      <c r="Q33" s="27" t="s">
        <v>557</v>
      </c>
      <c r="R33" s="27" t="s">
        <v>558</v>
      </c>
      <c r="S33" s="27" t="s">
        <v>59</v>
      </c>
      <c r="T33" s="27"/>
      <c r="U33" s="286"/>
      <c r="V33" s="286"/>
      <c r="W33" s="286"/>
      <c r="X33" s="27"/>
    </row>
    <row r="34" spans="2:24" ht="25.5" hidden="1" customHeight="1">
      <c r="B34" s="56">
        <v>28</v>
      </c>
      <c r="C34" s="456" t="str">
        <f>VLOOKUP(Tabla2[[#This Row],[Productos ]],Tabla3[[#All],[Productos]:[CODG2]],2,0)</f>
        <v>DCOM.6.1.1.1</v>
      </c>
      <c r="D34" s="252" t="s">
        <v>187</v>
      </c>
      <c r="E34" s="175" t="s">
        <v>559</v>
      </c>
      <c r="F34" s="177">
        <f>SUMIFS('Formulario PPGR3 v6'!$I$4:$I$757,'Formulario PPGR3 v6'!$D$4:$D$757,'Formulario PPGR2'!$E$7:$E$367)</f>
        <v>2700000</v>
      </c>
      <c r="G34" s="27" t="str">
        <f>CONCATENATE(Tabla2[[#This Row],[Código]],".",Tabla2[[#This Row],[No]])</f>
        <v>DCOM.6.1.1.1.28</v>
      </c>
      <c r="H34" s="27"/>
      <c r="I34" s="27"/>
      <c r="J34" s="27"/>
      <c r="K34" s="27">
        <v>1</v>
      </c>
      <c r="L34" s="27">
        <v>1</v>
      </c>
      <c r="M34" s="27">
        <v>1</v>
      </c>
      <c r="N34" s="27">
        <v>1</v>
      </c>
      <c r="O34" s="29">
        <f>SUM(Tabla2[[#This Row],[T1]:[T4]])</f>
        <v>4</v>
      </c>
      <c r="P34" s="27" t="s">
        <v>560</v>
      </c>
      <c r="Q34" s="27"/>
      <c r="R34" s="27"/>
      <c r="S34" s="27" t="s">
        <v>59</v>
      </c>
      <c r="T34" s="27"/>
      <c r="U34" s="286"/>
      <c r="V34" s="286"/>
      <c r="W34" s="286"/>
      <c r="X34" s="286"/>
    </row>
    <row r="35" spans="2:24" ht="38.25" hidden="1" customHeight="1">
      <c r="B35" s="56">
        <v>29</v>
      </c>
      <c r="C35" s="456" t="str">
        <f>VLOOKUP(Tabla2[[#This Row],[Productos ]],Tabla3[[#All],[Productos]:[CODG2]],2,0)</f>
        <v>DCOM.6.1.1.1</v>
      </c>
      <c r="D35" s="252" t="s">
        <v>187</v>
      </c>
      <c r="E35" s="175" t="s">
        <v>561</v>
      </c>
      <c r="F35" s="177">
        <f>SUMIFS('Formulario PPGR3 v6'!$I$4:$I$757,'Formulario PPGR3 v6'!$D$4:$D$757,'Formulario PPGR2'!$E$7:$E$367)</f>
        <v>0</v>
      </c>
      <c r="G35" s="27" t="str">
        <f>CONCATENATE(Tabla2[[#This Row],[Código]],".",Tabla2[[#This Row],[No]])</f>
        <v>DCOM.6.1.1.1.29</v>
      </c>
      <c r="H35" s="27"/>
      <c r="I35" s="27"/>
      <c r="J35" s="27"/>
      <c r="K35" s="27">
        <v>1</v>
      </c>
      <c r="L35" s="27"/>
      <c r="M35" s="27"/>
      <c r="N35" s="27"/>
      <c r="O35" s="29">
        <f>SUM(Tabla2[[#This Row],[T1]:[T4]])</f>
        <v>1</v>
      </c>
      <c r="P35" s="27" t="s">
        <v>522</v>
      </c>
      <c r="Q35" s="27" t="s">
        <v>523</v>
      </c>
      <c r="R35" s="27" t="s">
        <v>510</v>
      </c>
      <c r="S35" s="27" t="s">
        <v>59</v>
      </c>
      <c r="T35" s="27"/>
      <c r="U35" s="286"/>
      <c r="V35" s="286"/>
      <c r="W35" s="286"/>
      <c r="X35" s="27"/>
    </row>
    <row r="36" spans="2:24" ht="38.25" customHeight="1">
      <c r="B36" s="56">
        <v>30</v>
      </c>
      <c r="C36" s="456" t="str">
        <f>VLOOKUP(Tabla2[[#This Row],[Productos ]],Tabla3[[#All],[Productos]:[CODG2]],2,0)</f>
        <v>DPD.5.1.1.1</v>
      </c>
      <c r="D36" s="252" t="s">
        <v>134</v>
      </c>
      <c r="E36" s="175" t="s">
        <v>562</v>
      </c>
      <c r="F36" s="177">
        <f>SUMIFS('Formulario PPGR3 v6'!$I$4:$I$757,'Formulario PPGR3 v6'!$D$4:$D$757,'Formulario PPGR2'!$E$7:$E$367)</f>
        <v>0</v>
      </c>
      <c r="G36" s="27" t="str">
        <f>CONCATENATE(Tabla2[[#This Row],[Código]],".",Tabla2[[#This Row],[No]])</f>
        <v>DPD.5.1.1.1.30</v>
      </c>
      <c r="H36" s="27"/>
      <c r="I36" s="27"/>
      <c r="J36" s="27"/>
      <c r="K36" s="27">
        <v>3</v>
      </c>
      <c r="L36" s="27">
        <v>3</v>
      </c>
      <c r="M36" s="27">
        <v>3</v>
      </c>
      <c r="N36" s="27">
        <v>3</v>
      </c>
      <c r="O36" s="29">
        <f>SUM(Tabla2[[#This Row],[T1]:[T4]])</f>
        <v>12</v>
      </c>
      <c r="P36" s="27" t="s">
        <v>563</v>
      </c>
      <c r="Q36" s="27"/>
      <c r="R36" s="27"/>
      <c r="S36" s="27" t="s">
        <v>24</v>
      </c>
      <c r="T36" s="27" t="s">
        <v>43</v>
      </c>
      <c r="U36" s="286"/>
      <c r="V36" s="286"/>
      <c r="W36" s="286"/>
      <c r="X36" s="27"/>
    </row>
    <row r="37" spans="2:24" ht="38.25" customHeight="1">
      <c r="B37" s="56">
        <v>31</v>
      </c>
      <c r="C37" s="456" t="str">
        <f>VLOOKUP(Tabla2[[#This Row],[Productos ]],Tabla3[[#All],[Productos]:[CODG2]],2,0)</f>
        <v>DPD.5.1.1.1</v>
      </c>
      <c r="D37" s="252" t="s">
        <v>134</v>
      </c>
      <c r="E37" s="175" t="s">
        <v>140</v>
      </c>
      <c r="F37" s="286">
        <f>SUMIFS('Formulario PPGR3 v6'!$I$4:$I$757,'Formulario PPGR3 v6'!$D$4:$D$757,'Formulario PPGR2'!$E$7:$E$367)</f>
        <v>0</v>
      </c>
      <c r="G37" s="27" t="str">
        <f>CONCATENATE(Tabla2[[#This Row],[Código]],".",Tabla2[[#This Row],[No]])</f>
        <v>DPD.5.1.1.1.31</v>
      </c>
      <c r="H37" s="27"/>
      <c r="I37" s="27"/>
      <c r="J37" s="27"/>
      <c r="K37" s="27"/>
      <c r="L37" s="27"/>
      <c r="M37" s="27"/>
      <c r="N37" s="27"/>
      <c r="O37" s="29">
        <f>SUM(Tabla2[[#This Row],[T1]:[T4]])</f>
        <v>0</v>
      </c>
      <c r="P37" s="27"/>
      <c r="Q37" s="27"/>
      <c r="R37" s="27"/>
      <c r="S37" s="27" t="s">
        <v>24</v>
      </c>
      <c r="T37" s="27" t="s">
        <v>43</v>
      </c>
      <c r="U37" s="286"/>
      <c r="V37" s="286"/>
      <c r="W37" s="286"/>
      <c r="X37" s="27"/>
    </row>
    <row r="38" spans="2:24" ht="38.25" customHeight="1">
      <c r="B38" s="56">
        <v>32</v>
      </c>
      <c r="C38" s="456" t="str">
        <f>VLOOKUP(Tabla2[[#This Row],[Productos ]],Tabla3[[#All],[Productos]:[CODG2]],2,0)</f>
        <v>DPD.5.1.1.1</v>
      </c>
      <c r="D38" s="252" t="s">
        <v>134</v>
      </c>
      <c r="E38" s="175" t="s">
        <v>564</v>
      </c>
      <c r="F38" s="177">
        <f>SUMIFS('Formulario PPGR3 v6'!$I$4:$I$757,'Formulario PPGR3 v6'!$D$4:$D$757,'Formulario PPGR2'!$E$7:$E$367)</f>
        <v>0</v>
      </c>
      <c r="G38" s="27" t="str">
        <f>CONCATENATE(Tabla2[[#This Row],[Código]],".",Tabla2[[#This Row],[No]])</f>
        <v>DPD.5.1.1.1.32</v>
      </c>
      <c r="H38" s="27"/>
      <c r="I38" s="27"/>
      <c r="J38" s="27"/>
      <c r="K38" s="27">
        <v>1</v>
      </c>
      <c r="L38" s="27">
        <v>1</v>
      </c>
      <c r="M38" s="27">
        <v>1</v>
      </c>
      <c r="N38" s="27">
        <v>1</v>
      </c>
      <c r="O38" s="29">
        <f>SUM(Tabla2[[#This Row],[T1]:[T4]])</f>
        <v>4</v>
      </c>
      <c r="P38" s="27" t="s">
        <v>565</v>
      </c>
      <c r="Q38" s="27"/>
      <c r="R38" s="27"/>
      <c r="S38" s="27" t="s">
        <v>24</v>
      </c>
      <c r="T38" s="27" t="s">
        <v>43</v>
      </c>
      <c r="U38" s="286"/>
      <c r="V38" s="286"/>
      <c r="W38" s="286"/>
      <c r="X38" s="27"/>
    </row>
    <row r="39" spans="2:24" ht="38.25" customHeight="1">
      <c r="B39" s="56">
        <v>33</v>
      </c>
      <c r="C39" s="456" t="str">
        <f>VLOOKUP(Tabla2[[#This Row],[Productos ]],Tabla3[[#All],[Productos]:[CODG2]],2,0)</f>
        <v>DPD.5.1.1.1</v>
      </c>
      <c r="D39" s="252" t="s">
        <v>134</v>
      </c>
      <c r="E39" s="175" t="s">
        <v>566</v>
      </c>
      <c r="F39" s="177">
        <f>SUMIFS('Formulario PPGR3 v6'!$I$4:$I$757,'Formulario PPGR3 v6'!$D$4:$D$757,'Formulario PPGR2'!$E$7:$E$367)</f>
        <v>0</v>
      </c>
      <c r="G39" s="27" t="str">
        <f>CONCATENATE(Tabla2[[#This Row],[Código]],".",Tabla2[[#This Row],[No]])</f>
        <v>DPD.5.1.1.1.33</v>
      </c>
      <c r="H39" s="27"/>
      <c r="I39" s="27"/>
      <c r="J39" s="27"/>
      <c r="K39" s="27"/>
      <c r="L39" s="27">
        <v>1</v>
      </c>
      <c r="M39" s="27"/>
      <c r="N39" s="27">
        <v>1</v>
      </c>
      <c r="O39" s="29">
        <f>SUM(Tabla2[[#This Row],[T1]:[T4]])</f>
        <v>2</v>
      </c>
      <c r="P39" s="27" t="s">
        <v>567</v>
      </c>
      <c r="Q39" s="27"/>
      <c r="R39" s="27"/>
      <c r="S39" s="27" t="s">
        <v>24</v>
      </c>
      <c r="T39" s="27" t="s">
        <v>43</v>
      </c>
      <c r="U39" s="286"/>
      <c r="V39" s="286"/>
      <c r="W39" s="286"/>
      <c r="X39" s="27"/>
    </row>
    <row r="40" spans="2:24" ht="38.25" customHeight="1">
      <c r="B40" s="56">
        <v>34</v>
      </c>
      <c r="C40" s="456" t="str">
        <f>VLOOKUP(Tabla2[[#This Row],[Productos ]],Tabla3[[#All],[Productos]:[CODG2]],2,0)</f>
        <v>DPD.5.1.1.1</v>
      </c>
      <c r="D40" s="252" t="s">
        <v>134</v>
      </c>
      <c r="E40" s="175" t="s">
        <v>568</v>
      </c>
      <c r="F40" s="177">
        <f>SUMIFS('Formulario PPGR3 v6'!$I$4:$I$757,'Formulario PPGR3 v6'!$D$4:$D$757,'Formulario PPGR2'!$E$7:$E$367)</f>
        <v>0</v>
      </c>
      <c r="G40" s="27" t="str">
        <f>CONCATENATE(Tabla2[[#This Row],[Código]],".",Tabla2[[#This Row],[No]])</f>
        <v>DPD.5.1.1.1.34</v>
      </c>
      <c r="H40" s="27"/>
      <c r="I40" s="27"/>
      <c r="J40" s="27"/>
      <c r="K40" s="27">
        <v>3</v>
      </c>
      <c r="L40" s="27">
        <v>3</v>
      </c>
      <c r="M40" s="27">
        <v>3</v>
      </c>
      <c r="N40" s="27">
        <v>3</v>
      </c>
      <c r="O40" s="29">
        <f>SUM(Tabla2[[#This Row],[T1]:[T4]])</f>
        <v>12</v>
      </c>
      <c r="P40" s="27" t="s">
        <v>565</v>
      </c>
      <c r="Q40" s="27"/>
      <c r="R40" s="27"/>
      <c r="S40" s="27" t="s">
        <v>24</v>
      </c>
      <c r="T40" s="27" t="s">
        <v>43</v>
      </c>
      <c r="U40" s="286"/>
      <c r="V40" s="286"/>
      <c r="W40" s="286"/>
      <c r="X40" s="27"/>
    </row>
    <row r="41" spans="2:24" ht="51" customHeight="1">
      <c r="B41" s="56">
        <v>35</v>
      </c>
      <c r="C41" s="456" t="str">
        <f>VLOOKUP(Tabla2[[#This Row],[Productos ]],Tabla3[[#All],[Productos]:[CODG2]],2,0)</f>
        <v>DPD.5.1.1.1</v>
      </c>
      <c r="D41" s="252" t="s">
        <v>134</v>
      </c>
      <c r="E41" s="175" t="s">
        <v>569</v>
      </c>
      <c r="F41" s="177">
        <f>SUMIFS('Formulario PPGR3 v6'!$I$4:$I$757,'Formulario PPGR3 v6'!$D$4:$D$757,'Formulario PPGR2'!$E$7:$E$367)</f>
        <v>0</v>
      </c>
      <c r="G41" s="27" t="str">
        <f>CONCATENATE(Tabla2[[#This Row],[Código]],".",Tabla2[[#This Row],[No]])</f>
        <v>DPD.5.1.1.1.35</v>
      </c>
      <c r="H41" s="27"/>
      <c r="I41" s="27"/>
      <c r="J41" s="27"/>
      <c r="K41" s="27"/>
      <c r="L41" s="27">
        <v>1</v>
      </c>
      <c r="M41" s="27"/>
      <c r="N41" s="27"/>
      <c r="O41" s="29">
        <f>SUM(Tabla2[[#This Row],[T1]:[T4]])</f>
        <v>1</v>
      </c>
      <c r="P41" s="27" t="s">
        <v>570</v>
      </c>
      <c r="Q41" s="27"/>
      <c r="R41" s="27"/>
      <c r="S41" s="27" t="s">
        <v>24</v>
      </c>
      <c r="T41" s="27" t="s">
        <v>43</v>
      </c>
      <c r="U41" s="286"/>
      <c r="V41" s="286"/>
      <c r="W41" s="286"/>
      <c r="X41" s="27"/>
    </row>
    <row r="42" spans="2:24" ht="51" customHeight="1">
      <c r="B42" s="56">
        <v>36</v>
      </c>
      <c r="C42" s="456" t="str">
        <f>VLOOKUP(Tabla2[[#This Row],[Productos ]],Tabla3[[#All],[Productos]:[CODG2]],2,0)</f>
        <v>DPD.5.1.1.1</v>
      </c>
      <c r="D42" s="252" t="s">
        <v>134</v>
      </c>
      <c r="E42" s="175" t="s">
        <v>571</v>
      </c>
      <c r="F42" s="177">
        <f>SUMIFS('Formulario PPGR3 v6'!$I$4:$I$757,'Formulario PPGR3 v6'!$D$4:$D$757,'Formulario PPGR2'!$E$7:$E$367)</f>
        <v>0</v>
      </c>
      <c r="G42" s="27" t="str">
        <f>CONCATENATE(Tabla2[[#This Row],[Código]],".",Tabla2[[#This Row],[No]])</f>
        <v>DPD.5.1.1.1.36</v>
      </c>
      <c r="H42" s="27"/>
      <c r="I42" s="27"/>
      <c r="J42" s="27"/>
      <c r="K42" s="27">
        <v>1</v>
      </c>
      <c r="L42" s="27">
        <v>3</v>
      </c>
      <c r="M42" s="27">
        <v>3</v>
      </c>
      <c r="N42" s="27">
        <v>3</v>
      </c>
      <c r="O42" s="29">
        <f>SUM(Tabla2[[#This Row],[T1]:[T4]])</f>
        <v>10</v>
      </c>
      <c r="P42" s="27" t="s">
        <v>572</v>
      </c>
      <c r="Q42" s="27"/>
      <c r="R42" s="27"/>
      <c r="S42" s="27" t="s">
        <v>24</v>
      </c>
      <c r="T42" s="27" t="s">
        <v>43</v>
      </c>
      <c r="U42" s="286"/>
      <c r="V42" s="286"/>
      <c r="W42" s="286"/>
      <c r="X42" s="27"/>
    </row>
    <row r="43" spans="2:24" ht="38.25" customHeight="1">
      <c r="B43" s="56">
        <v>37</v>
      </c>
      <c r="C43" s="456" t="str">
        <f>VLOOKUP(Tabla2[[#This Row],[Productos ]],Tabla3[[#All],[Productos]:[CODG2]],2,0)</f>
        <v>DPD.5.1.1.1</v>
      </c>
      <c r="D43" s="252" t="s">
        <v>191</v>
      </c>
      <c r="E43" s="175" t="s">
        <v>573</v>
      </c>
      <c r="F43" s="177">
        <f>SUMIFS('Formulario PPGR3 v6'!$I$4:$I$757,'Formulario PPGR3 v6'!$D$4:$D$757,'Formulario PPGR2'!$E$7:$E$367)</f>
        <v>0</v>
      </c>
      <c r="G43" s="27" t="str">
        <f>CONCATENATE(Tabla2[[#This Row],[Código]],".",Tabla2[[#This Row],[No]])</f>
        <v>DPD.5.1.1.1.37</v>
      </c>
      <c r="H43" s="27"/>
      <c r="I43" s="27"/>
      <c r="J43" s="27"/>
      <c r="K43" s="27">
        <v>3</v>
      </c>
      <c r="L43" s="27">
        <v>3</v>
      </c>
      <c r="M43" s="27">
        <v>3</v>
      </c>
      <c r="N43" s="27">
        <v>3</v>
      </c>
      <c r="O43" s="29">
        <f>SUM(Tabla2[[#This Row],[T1]:[T4]])</f>
        <v>12</v>
      </c>
      <c r="P43" s="27" t="s">
        <v>574</v>
      </c>
      <c r="Q43" s="27"/>
      <c r="R43" s="27"/>
      <c r="S43" s="27" t="s">
        <v>24</v>
      </c>
      <c r="T43" s="27" t="s">
        <v>43</v>
      </c>
      <c r="U43" s="286"/>
      <c r="V43" s="286"/>
      <c r="W43" s="286"/>
      <c r="X43" s="27"/>
    </row>
    <row r="44" spans="2:24" ht="38.25" customHeight="1">
      <c r="B44" s="56">
        <v>38</v>
      </c>
      <c r="C44" s="456" t="str">
        <f>VLOOKUP(Tabla2[[#This Row],[Productos ]],Tabla3[[#All],[Productos]:[CODG2]],2,0)</f>
        <v>DPD.5.1.1.1</v>
      </c>
      <c r="D44" s="252" t="s">
        <v>191</v>
      </c>
      <c r="E44" s="175" t="s">
        <v>575</v>
      </c>
      <c r="F44" s="177">
        <f>SUMIFS('Formulario PPGR3 v6'!$I$4:$I$757,'Formulario PPGR3 v6'!$D$4:$D$757,'Formulario PPGR2'!$E$7:$E$367)</f>
        <v>250000</v>
      </c>
      <c r="G44" s="27" t="str">
        <f>CONCATENATE(Tabla2[[#This Row],[Código]],".",Tabla2[[#This Row],[No]])</f>
        <v>DPD.5.1.1.1.38</v>
      </c>
      <c r="H44" s="27"/>
      <c r="I44" s="27"/>
      <c r="J44" s="27"/>
      <c r="K44" s="27">
        <v>3</v>
      </c>
      <c r="L44" s="27">
        <v>3</v>
      </c>
      <c r="M44" s="27">
        <v>3</v>
      </c>
      <c r="N44" s="27">
        <v>3</v>
      </c>
      <c r="O44" s="29">
        <f>SUM(Tabla2[[#This Row],[T1]:[T4]])</f>
        <v>12</v>
      </c>
      <c r="P44" s="27" t="s">
        <v>576</v>
      </c>
      <c r="Q44" s="27"/>
      <c r="R44" s="27"/>
      <c r="S44" s="27" t="s">
        <v>24</v>
      </c>
      <c r="T44" s="27" t="s">
        <v>43</v>
      </c>
      <c r="U44" s="286"/>
      <c r="V44" s="286"/>
      <c r="W44" s="286"/>
      <c r="X44" s="286"/>
    </row>
    <row r="45" spans="2:24" ht="25.5" hidden="1" customHeight="1">
      <c r="B45" s="56">
        <v>39</v>
      </c>
      <c r="C45" s="456" t="str">
        <f>VLOOKUP(Tabla2[[#This Row],[Productos ]],Tabla3[[#All],[Productos]:[CODG2]],2,0)</f>
        <v>DRRHH.6.1.2.1</v>
      </c>
      <c r="D45" s="252" t="s">
        <v>194</v>
      </c>
      <c r="E45" s="175" t="s">
        <v>577</v>
      </c>
      <c r="F45" s="177">
        <f>SUMIFS('Formulario PPGR3 v6'!$I$4:$I$757,'Formulario PPGR3 v6'!$D$4:$D$757,'Formulario PPGR2'!$E$7:$E$367)</f>
        <v>262483500</v>
      </c>
      <c r="G45" s="27" t="str">
        <f>CONCATENATE(Tabla2[[#This Row],[Código]],".",Tabla2[[#This Row],[No]])</f>
        <v>DRRHH.6.1.2.1.39</v>
      </c>
      <c r="H45" s="27"/>
      <c r="I45" s="27"/>
      <c r="J45" s="27"/>
      <c r="K45" s="27">
        <v>3</v>
      </c>
      <c r="L45" s="27">
        <v>3</v>
      </c>
      <c r="M45" s="27">
        <v>3</v>
      </c>
      <c r="N45" s="27">
        <v>3</v>
      </c>
      <c r="O45" s="29">
        <f>SUM(Tabla2[[#This Row],[T1]:[T4]])</f>
        <v>12</v>
      </c>
      <c r="P45" s="27" t="s">
        <v>578</v>
      </c>
      <c r="Q45" s="27"/>
      <c r="R45" s="27"/>
      <c r="S45" s="27" t="s">
        <v>41</v>
      </c>
      <c r="T45" s="27" t="s">
        <v>579</v>
      </c>
      <c r="U45" s="286"/>
      <c r="V45" s="286"/>
      <c r="W45" s="286"/>
      <c r="X45" s="27"/>
    </row>
    <row r="46" spans="2:24" ht="25.5" hidden="1" customHeight="1">
      <c r="B46" s="56">
        <v>40</v>
      </c>
      <c r="C46" s="456" t="str">
        <f>VLOOKUP(Tabla2[[#This Row],[Productos ]],Tabla3[[#All],[Productos]:[CODG2]],2,0)</f>
        <v>DTIC.5.1.2.1</v>
      </c>
      <c r="D46" s="252" t="s">
        <v>350</v>
      </c>
      <c r="E46" s="175" t="s">
        <v>580</v>
      </c>
      <c r="F46" s="177">
        <f>SUMIFS('Formulario PPGR3 v6'!$I$4:$I$757,'Formulario PPGR3 v6'!$D$4:$D$757,'Formulario PPGR2'!$E$7:$E$367)</f>
        <v>14800000</v>
      </c>
      <c r="G46" s="27" t="str">
        <f>CONCATENATE(Tabla2[[#This Row],[Código]],".",Tabla2[[#This Row],[No]])</f>
        <v>DTIC.5.1.2.1.40</v>
      </c>
      <c r="H46" s="27"/>
      <c r="I46" s="27"/>
      <c r="J46" s="27"/>
      <c r="K46" s="27">
        <v>1</v>
      </c>
      <c r="L46" s="27"/>
      <c r="M46" s="27">
        <v>1</v>
      </c>
      <c r="N46" s="27"/>
      <c r="O46" s="29">
        <f>SUM(Tabla2[[#This Row],[T1]:[T4]])</f>
        <v>2</v>
      </c>
      <c r="P46" s="27" t="s">
        <v>581</v>
      </c>
      <c r="Q46" s="27" t="s">
        <v>582</v>
      </c>
      <c r="R46" s="27"/>
      <c r="S46" s="27" t="s">
        <v>69</v>
      </c>
      <c r="T46" s="27"/>
      <c r="U46" s="286"/>
      <c r="V46" s="286"/>
      <c r="W46" s="286"/>
      <c r="X46" s="27"/>
    </row>
    <row r="47" spans="2:24" ht="38.25" hidden="1" customHeight="1">
      <c r="B47" s="56">
        <v>41</v>
      </c>
      <c r="C47" s="456" t="str">
        <f>VLOOKUP(Tabla2[[#This Row],[Productos ]],Tabla3[[#All],[Productos]:[CODG2]],2,0)</f>
        <v>DTIC.5.1.2.1</v>
      </c>
      <c r="D47" s="252" t="s">
        <v>350</v>
      </c>
      <c r="E47" s="175" t="s">
        <v>583</v>
      </c>
      <c r="F47" s="177">
        <f>SUMIFS('Formulario PPGR3 v6'!$I$4:$I$757,'Formulario PPGR3 v6'!$D$4:$D$757,'Formulario PPGR2'!$E$7:$E$367)</f>
        <v>0</v>
      </c>
      <c r="G47" s="27" t="str">
        <f>CONCATENATE(Tabla2[[#This Row],[Código]],".",Tabla2[[#This Row],[No]])</f>
        <v>DTIC.5.1.2.1.41</v>
      </c>
      <c r="H47" s="27"/>
      <c r="I47" s="27"/>
      <c r="J47" s="27"/>
      <c r="K47" s="27">
        <v>1</v>
      </c>
      <c r="L47" s="27"/>
      <c r="M47" s="27"/>
      <c r="N47" s="27"/>
      <c r="O47" s="29">
        <f>SUM(Tabla2[[#This Row],[T1]:[T4]])</f>
        <v>1</v>
      </c>
      <c r="P47" s="27" t="s">
        <v>522</v>
      </c>
      <c r="Q47" s="27" t="s">
        <v>535</v>
      </c>
      <c r="R47" s="27"/>
      <c r="S47" s="27" t="s">
        <v>69</v>
      </c>
      <c r="T47" s="27"/>
      <c r="U47" s="286"/>
      <c r="V47" s="286"/>
      <c r="W47" s="286"/>
      <c r="X47" s="27"/>
    </row>
    <row r="48" spans="2:24" ht="25.5" hidden="1" customHeight="1">
      <c r="B48" s="56">
        <v>42</v>
      </c>
      <c r="C48" s="456" t="str">
        <f>VLOOKUP(Tabla2[[#This Row],[Productos ]],Tabla3[[#All],[Productos]:[CODG2]],2,0)</f>
        <v>DTIC.5.1.2.1</v>
      </c>
      <c r="D48" s="252" t="s">
        <v>350</v>
      </c>
      <c r="E48" s="175" t="s">
        <v>584</v>
      </c>
      <c r="F48" s="177">
        <f>SUMIFS('Formulario PPGR3 v6'!$I$4:$I$757,'Formulario PPGR3 v6'!$D$4:$D$757,'Formulario PPGR2'!$E$7:$E$367)</f>
        <v>0</v>
      </c>
      <c r="G48" s="27" t="str">
        <f>CONCATENATE(Tabla2[[#This Row],[Código]],".",Tabla2[[#This Row],[No]])</f>
        <v>DTIC.5.1.2.1.42</v>
      </c>
      <c r="H48" s="27"/>
      <c r="I48" s="27"/>
      <c r="J48" s="27"/>
      <c r="K48" s="27">
        <v>1</v>
      </c>
      <c r="L48" s="27">
        <v>1</v>
      </c>
      <c r="M48" s="27">
        <v>1</v>
      </c>
      <c r="N48" s="27">
        <v>1</v>
      </c>
      <c r="O48" s="29">
        <f>SUM(Tabla2[[#This Row],[T1]:[T4]])</f>
        <v>4</v>
      </c>
      <c r="P48" s="27" t="s">
        <v>581</v>
      </c>
      <c r="Q48" s="27" t="s">
        <v>582</v>
      </c>
      <c r="R48" s="27" t="s">
        <v>585</v>
      </c>
      <c r="S48" s="27" t="s">
        <v>69</v>
      </c>
      <c r="T48" s="27"/>
      <c r="U48" s="286"/>
      <c r="V48" s="286"/>
      <c r="W48" s="286"/>
      <c r="X48" s="27"/>
    </row>
    <row r="49" spans="2:24" ht="25.5" hidden="1" customHeight="1">
      <c r="B49" s="56">
        <v>43</v>
      </c>
      <c r="C49" s="456" t="str">
        <f>VLOOKUP(Tabla2[[#This Row],[Productos ]],Tabla3[[#All],[Productos]:[CODG2]],2,0)</f>
        <v>DTIC.5.1.2.2</v>
      </c>
      <c r="D49" s="252" t="s">
        <v>352</v>
      </c>
      <c r="E49" s="175" t="s">
        <v>586</v>
      </c>
      <c r="F49" s="177">
        <f>SUMIFS('Formulario PPGR3 v6'!$I$4:$I$757,'Formulario PPGR3 v6'!$D$4:$D$757,'Formulario PPGR2'!$E$7:$E$367)</f>
        <v>0</v>
      </c>
      <c r="G49" s="27" t="str">
        <f>CONCATENATE(Tabla2[[#This Row],[Código]],".",Tabla2[[#This Row],[No]])</f>
        <v>DTIC.5.1.2.2.43</v>
      </c>
      <c r="H49" s="27"/>
      <c r="I49" s="27"/>
      <c r="J49" s="27"/>
      <c r="K49" s="27">
        <v>1</v>
      </c>
      <c r="L49" s="27">
        <v>1</v>
      </c>
      <c r="M49" s="27">
        <v>1</v>
      </c>
      <c r="N49" s="27">
        <v>1</v>
      </c>
      <c r="O49" s="29">
        <f>SUM(Tabla2[[#This Row],[T1]:[T4]])</f>
        <v>4</v>
      </c>
      <c r="P49" s="27" t="s">
        <v>581</v>
      </c>
      <c r="Q49" s="27" t="s">
        <v>582</v>
      </c>
      <c r="R49" s="27" t="s">
        <v>585</v>
      </c>
      <c r="S49" s="27" t="s">
        <v>69</v>
      </c>
      <c r="T49" s="27"/>
      <c r="U49" s="286"/>
      <c r="V49" s="286"/>
      <c r="W49" s="286"/>
      <c r="X49" s="27"/>
    </row>
    <row r="50" spans="2:24" ht="25.5" hidden="1" customHeight="1">
      <c r="B50" s="56">
        <v>44</v>
      </c>
      <c r="C50" s="456" t="str">
        <f>VLOOKUP(Tabla2[[#This Row],[Productos ]],Tabla3[[#All],[Productos]:[CODG2]],2,0)</f>
        <v>DTIC.5.1.2.2</v>
      </c>
      <c r="D50" s="252" t="s">
        <v>352</v>
      </c>
      <c r="E50" s="175" t="s">
        <v>587</v>
      </c>
      <c r="F50" s="177">
        <f>SUMIFS('Formulario PPGR3 v6'!$I$4:$I$757,'Formulario PPGR3 v6'!$D$4:$D$757,'Formulario PPGR2'!$E$7:$E$367)</f>
        <v>0</v>
      </c>
      <c r="G50" s="27" t="str">
        <f>CONCATENATE(Tabla2[[#This Row],[Código]],".",Tabla2[[#This Row],[No]])</f>
        <v>DTIC.5.1.2.2.44</v>
      </c>
      <c r="H50" s="27"/>
      <c r="I50" s="27"/>
      <c r="J50" s="27"/>
      <c r="K50" s="27">
        <v>1</v>
      </c>
      <c r="L50" s="27">
        <v>1</v>
      </c>
      <c r="M50" s="27">
        <v>1</v>
      </c>
      <c r="N50" s="27">
        <v>1</v>
      </c>
      <c r="O50" s="29">
        <f>SUM(Tabla2[[#This Row],[T1]:[T4]])</f>
        <v>4</v>
      </c>
      <c r="P50" s="27" t="s">
        <v>581</v>
      </c>
      <c r="Q50" s="27" t="s">
        <v>582</v>
      </c>
      <c r="R50" s="27" t="s">
        <v>585</v>
      </c>
      <c r="S50" s="27" t="s">
        <v>69</v>
      </c>
      <c r="T50" s="27"/>
      <c r="U50" s="286"/>
      <c r="V50" s="286"/>
      <c r="W50" s="286"/>
      <c r="X50" s="27"/>
    </row>
    <row r="51" spans="2:24" ht="38.25" hidden="1" customHeight="1">
      <c r="B51" s="56">
        <v>45</v>
      </c>
      <c r="C51" s="456" t="str">
        <f>VLOOKUP(Tabla2[[#This Row],[Productos ]],Tabla3[[#All],[Productos]:[CODG2]],2,0)</f>
        <v>DTIC.5.1.2.2</v>
      </c>
      <c r="D51" s="252" t="s">
        <v>352</v>
      </c>
      <c r="E51" s="175" t="s">
        <v>588</v>
      </c>
      <c r="F51" s="177">
        <f>SUMIFS('Formulario PPGR3 v6'!$I$4:$I$757,'Formulario PPGR3 v6'!$D$4:$D$757,'Formulario PPGR2'!$E$7:$E$367)</f>
        <v>0</v>
      </c>
      <c r="G51" s="27" t="str">
        <f>CONCATENATE(Tabla2[[#This Row],[Código]],".",Tabla2[[#This Row],[No]])</f>
        <v>DTIC.5.1.2.2.45</v>
      </c>
      <c r="H51" s="27"/>
      <c r="I51" s="27"/>
      <c r="J51" s="27"/>
      <c r="K51" s="27">
        <v>1</v>
      </c>
      <c r="L51" s="27"/>
      <c r="M51" s="27"/>
      <c r="N51" s="27"/>
      <c r="O51" s="29">
        <f>SUM(Tabla2[[#This Row],[T1]:[T4]])</f>
        <v>1</v>
      </c>
      <c r="P51" s="27" t="s">
        <v>522</v>
      </c>
      <c r="Q51" s="27" t="s">
        <v>535</v>
      </c>
      <c r="R51" s="27"/>
      <c r="S51" s="27" t="s">
        <v>69</v>
      </c>
      <c r="T51" s="27"/>
      <c r="U51" s="286"/>
      <c r="V51" s="286"/>
      <c r="W51" s="286"/>
      <c r="X51" s="27"/>
    </row>
    <row r="52" spans="2:24" ht="38.25" hidden="1" customHeight="1">
      <c r="B52" s="56">
        <v>46</v>
      </c>
      <c r="C52" s="456" t="str">
        <f>VLOOKUP(Tabla2[[#This Row],[Productos ]],Tabla3[[#All],[Productos]:[CODG2]],2,0)</f>
        <v>DTIC.5.1.2.2</v>
      </c>
      <c r="D52" s="252" t="s">
        <v>352</v>
      </c>
      <c r="E52" s="175" t="s">
        <v>589</v>
      </c>
      <c r="F52" s="177">
        <f>SUMIFS('Formulario PPGR3 v6'!$I$4:$I$757,'Formulario PPGR3 v6'!$D$4:$D$757,'Formulario PPGR2'!$E$7:$E$367)</f>
        <v>0</v>
      </c>
      <c r="G52" s="27" t="str">
        <f>CONCATENATE(Tabla2[[#This Row],[Código]],".",Tabla2[[#This Row],[No]])</f>
        <v>DTIC.5.1.2.2.46</v>
      </c>
      <c r="H52" s="27"/>
      <c r="I52" s="27"/>
      <c r="J52" s="27"/>
      <c r="K52" s="27"/>
      <c r="L52" s="27">
        <v>1</v>
      </c>
      <c r="M52" s="27">
        <v>1</v>
      </c>
      <c r="N52" s="27">
        <v>1</v>
      </c>
      <c r="O52" s="29">
        <f>SUM(Tabla2[[#This Row],[T1]:[T4]])</f>
        <v>3</v>
      </c>
      <c r="P52" s="27" t="s">
        <v>590</v>
      </c>
      <c r="Q52" s="27"/>
      <c r="R52" s="27"/>
      <c r="S52" s="27" t="s">
        <v>69</v>
      </c>
      <c r="T52" s="27"/>
      <c r="U52" s="286"/>
      <c r="V52" s="286"/>
      <c r="W52" s="286"/>
      <c r="X52" s="27"/>
    </row>
    <row r="53" spans="2:24" ht="38.25" hidden="1" customHeight="1">
      <c r="B53" s="56">
        <v>47</v>
      </c>
      <c r="C53" s="456" t="str">
        <f>VLOOKUP(Tabla2[[#This Row],[Productos ]],Tabla3[[#All],[Productos]:[CODG2]],2,0)</f>
        <v>DTIC.5.1.2.3</v>
      </c>
      <c r="D53" s="252" t="s">
        <v>354</v>
      </c>
      <c r="E53" s="175" t="s">
        <v>591</v>
      </c>
      <c r="F53" s="177">
        <f>SUMIFS('Formulario PPGR3 v6'!$I$4:$I$757,'Formulario PPGR3 v6'!$D$4:$D$757,'Formulario PPGR2'!$E$7:$E$367)</f>
        <v>0</v>
      </c>
      <c r="G53" s="27" t="str">
        <f>CONCATENATE(Tabla2[[#This Row],[Código]],".",Tabla2[[#This Row],[No]])</f>
        <v>DTIC.5.1.2.3.47</v>
      </c>
      <c r="H53" s="27"/>
      <c r="I53" s="27"/>
      <c r="J53" s="27"/>
      <c r="K53" s="27"/>
      <c r="L53" s="27">
        <v>1</v>
      </c>
      <c r="M53" s="27"/>
      <c r="N53" s="27"/>
      <c r="O53" s="29">
        <f>SUM(Tabla2[[#This Row],[T1]:[T4]])</f>
        <v>1</v>
      </c>
      <c r="P53" s="27" t="s">
        <v>592</v>
      </c>
      <c r="Q53" s="27" t="s">
        <v>593</v>
      </c>
      <c r="R53" s="27" t="s">
        <v>594</v>
      </c>
      <c r="S53" s="27" t="s">
        <v>69</v>
      </c>
      <c r="T53" s="27"/>
      <c r="U53" s="286"/>
      <c r="V53" s="286"/>
      <c r="W53" s="286"/>
      <c r="X53" s="27"/>
    </row>
    <row r="54" spans="2:24" ht="38.25" hidden="1" customHeight="1">
      <c r="B54" s="56">
        <v>48</v>
      </c>
      <c r="C54" s="456" t="str">
        <f>VLOOKUP(Tabla2[[#This Row],[Productos ]],Tabla3[[#All],[Productos]:[CODG2]],2,0)</f>
        <v>DTIC.5.1.2.3</v>
      </c>
      <c r="D54" s="252" t="s">
        <v>354</v>
      </c>
      <c r="E54" s="175" t="s">
        <v>595</v>
      </c>
      <c r="F54" s="177">
        <f>SUMIFS('Formulario PPGR3 v6'!$I$4:$I$757,'Formulario PPGR3 v6'!$D$4:$D$757,'Formulario PPGR2'!$E$7:$E$367)</f>
        <v>0</v>
      </c>
      <c r="G54" s="27" t="str">
        <f>CONCATENATE(Tabla2[[#This Row],[Código]],".",Tabla2[[#This Row],[No]])</f>
        <v>DTIC.5.1.2.3.48</v>
      </c>
      <c r="H54" s="27"/>
      <c r="I54" s="27"/>
      <c r="J54" s="27"/>
      <c r="K54" s="27"/>
      <c r="L54" s="27"/>
      <c r="M54" s="27">
        <v>1</v>
      </c>
      <c r="N54" s="27"/>
      <c r="O54" s="29">
        <f>SUM(Tabla2[[#This Row],[T1]:[T4]])</f>
        <v>1</v>
      </c>
      <c r="P54" s="27" t="s">
        <v>592</v>
      </c>
      <c r="Q54" s="27" t="s">
        <v>593</v>
      </c>
      <c r="R54" s="27" t="s">
        <v>594</v>
      </c>
      <c r="S54" s="27" t="s">
        <v>69</v>
      </c>
      <c r="T54" s="27"/>
      <c r="U54" s="286"/>
      <c r="V54" s="286"/>
      <c r="W54" s="286"/>
      <c r="X54" s="27"/>
    </row>
    <row r="55" spans="2:24" ht="25.5" hidden="1" customHeight="1">
      <c r="B55" s="56">
        <v>49</v>
      </c>
      <c r="C55" s="456" t="str">
        <f>VLOOKUP(Tabla2[[#This Row],[Productos ]],Tabla3[[#All],[Productos]:[CODG2]],2,0)</f>
        <v>DTIC.5.1.2.3</v>
      </c>
      <c r="D55" s="252" t="s">
        <v>354</v>
      </c>
      <c r="E55" s="175" t="s">
        <v>596</v>
      </c>
      <c r="F55" s="177">
        <f>SUMIFS('Formulario PPGR3 v6'!$I$4:$I$757,'Formulario PPGR3 v6'!$D$4:$D$757,'Formulario PPGR2'!$E$7:$E$367)</f>
        <v>0</v>
      </c>
      <c r="G55" s="27" t="str">
        <f>CONCATENATE(Tabla2[[#This Row],[Código]],".",Tabla2[[#This Row],[No]])</f>
        <v>DTIC.5.1.2.3.49</v>
      </c>
      <c r="H55" s="27"/>
      <c r="I55" s="27"/>
      <c r="J55" s="27"/>
      <c r="K55" s="27"/>
      <c r="L55" s="27">
        <v>1</v>
      </c>
      <c r="M55" s="27"/>
      <c r="N55" s="27">
        <v>1</v>
      </c>
      <c r="O55" s="29">
        <f>SUM(Tabla2[[#This Row],[T1]:[T4]])</f>
        <v>2</v>
      </c>
      <c r="P55" s="27" t="s">
        <v>597</v>
      </c>
      <c r="Q55" s="27"/>
      <c r="R55" s="27"/>
      <c r="S55" s="27" t="s">
        <v>69</v>
      </c>
      <c r="T55" s="27"/>
      <c r="U55" s="286"/>
      <c r="V55" s="286"/>
      <c r="W55" s="286"/>
      <c r="X55" s="27"/>
    </row>
    <row r="56" spans="2:24" ht="25.5" hidden="1" customHeight="1">
      <c r="B56" s="56">
        <v>50</v>
      </c>
      <c r="C56" s="456" t="str">
        <f>VLOOKUP(Tabla2[[#This Row],[Productos ]],Tabla3[[#All],[Productos]:[CODG2]],2,0)</f>
        <v>DTIC.5.1.1.4</v>
      </c>
      <c r="D56" s="252" t="s">
        <v>200</v>
      </c>
      <c r="E56" s="175" t="s">
        <v>598</v>
      </c>
      <c r="F56" s="177">
        <f>SUMIFS('Formulario PPGR3 v6'!$I$4:$I$757,'Formulario PPGR3 v6'!$D$4:$D$757,'Formulario PPGR2'!$E$7:$E$367)</f>
        <v>0</v>
      </c>
      <c r="G56" s="27" t="str">
        <f>CONCATENATE(Tabla2[[#This Row],[Código]],".",Tabla2[[#This Row],[No]])</f>
        <v>DTIC.5.1.1.4.50</v>
      </c>
      <c r="H56" s="27"/>
      <c r="I56" s="27"/>
      <c r="J56" s="27"/>
      <c r="K56" s="27"/>
      <c r="L56" s="27">
        <v>1</v>
      </c>
      <c r="M56" s="27"/>
      <c r="N56" s="27"/>
      <c r="O56" s="29">
        <f>SUM(Tabla2[[#This Row],[T1]:[T4]])</f>
        <v>1</v>
      </c>
      <c r="P56" s="27" t="s">
        <v>599</v>
      </c>
      <c r="Q56" s="27"/>
      <c r="R56" s="27"/>
      <c r="S56" s="27" t="s">
        <v>69</v>
      </c>
      <c r="T56" s="27"/>
      <c r="U56" s="286"/>
      <c r="V56" s="286"/>
      <c r="W56" s="286"/>
      <c r="X56" s="27"/>
    </row>
    <row r="57" spans="2:24" ht="25.5" hidden="1" customHeight="1">
      <c r="B57" s="56">
        <v>51</v>
      </c>
      <c r="C57" s="456" t="str">
        <f>VLOOKUP(Tabla2[[#This Row],[Productos ]],Tabla3[[#All],[Productos]:[CODG2]],2,0)</f>
        <v>DTIC.5.1.1.4</v>
      </c>
      <c r="D57" s="252" t="s">
        <v>200</v>
      </c>
      <c r="E57" s="175" t="s">
        <v>600</v>
      </c>
      <c r="F57" s="177">
        <f>SUMIFS('Formulario PPGR3 v6'!$I$4:$I$757,'Formulario PPGR3 v6'!$D$4:$D$757,'Formulario PPGR2'!$E$7:$E$367)</f>
        <v>0</v>
      </c>
      <c r="G57" s="27" t="str">
        <f>CONCATENATE(Tabla2[[#This Row],[Código]],".",Tabla2[[#This Row],[No]])</f>
        <v>DTIC.5.1.1.4.51</v>
      </c>
      <c r="H57" s="27"/>
      <c r="I57" s="27"/>
      <c r="J57" s="27"/>
      <c r="K57" s="27"/>
      <c r="L57" s="27">
        <v>1</v>
      </c>
      <c r="M57" s="27"/>
      <c r="N57" s="27"/>
      <c r="O57" s="29">
        <f>SUM(Tabla2[[#This Row],[T1]:[T4]])</f>
        <v>1</v>
      </c>
      <c r="P57" s="27" t="s">
        <v>505</v>
      </c>
      <c r="Q57" s="27"/>
      <c r="R57" s="27"/>
      <c r="S57" s="27" t="s">
        <v>69</v>
      </c>
      <c r="T57" s="27"/>
      <c r="U57" s="286"/>
      <c r="V57" s="286"/>
      <c r="W57" s="286"/>
      <c r="X57" s="27"/>
    </row>
    <row r="58" spans="2:24" ht="25.5" hidden="1" customHeight="1">
      <c r="B58" s="56">
        <v>52</v>
      </c>
      <c r="C58" s="456" t="str">
        <f>VLOOKUP(Tabla2[[#This Row],[Productos ]],Tabla3[[#All],[Productos]:[CODG2]],2,0)</f>
        <v>DPRL.1.1.1.1</v>
      </c>
      <c r="D58" s="252" t="s">
        <v>269</v>
      </c>
      <c r="E58" s="175" t="s">
        <v>601</v>
      </c>
      <c r="F58" s="177">
        <f>SUMIFS('Formulario PPGR3 v6'!$I$4:$I$757,'Formulario PPGR3 v6'!$D$4:$D$757,'Formulario PPGR2'!$E$7:$E$367)</f>
        <v>0</v>
      </c>
      <c r="G58" s="27" t="str">
        <f>CONCATENATE(Tabla2[[#This Row],[Código]],".",Tabla2[[#This Row],[No]])</f>
        <v>DPRL.1.1.1.1.52</v>
      </c>
      <c r="H58" s="27"/>
      <c r="I58" s="27"/>
      <c r="J58" s="27"/>
      <c r="K58" s="27">
        <v>1</v>
      </c>
      <c r="L58" s="27">
        <v>1</v>
      </c>
      <c r="M58" s="27">
        <v>1</v>
      </c>
      <c r="N58" s="27">
        <v>1</v>
      </c>
      <c r="O58" s="29">
        <f>SUM(Tabla2[[#This Row],[T1]:[T4]])</f>
        <v>4</v>
      </c>
      <c r="P58" s="27"/>
      <c r="Q58" s="27"/>
      <c r="R58" s="27"/>
      <c r="S58" s="27" t="s">
        <v>56</v>
      </c>
      <c r="T58" s="27"/>
      <c r="U58" s="286"/>
      <c r="V58" s="286"/>
      <c r="W58" s="286"/>
      <c r="X58" s="27"/>
    </row>
    <row r="59" spans="2:24" ht="38.25" hidden="1" customHeight="1">
      <c r="B59" s="56">
        <v>53</v>
      </c>
      <c r="C59" s="456" t="str">
        <f>VLOOKUP(Tabla2[[#This Row],[Productos ]],Tabla3[[#All],[Productos]:[CODG2]],2,0)</f>
        <v>DRA.4.1.1.1</v>
      </c>
      <c r="D59" s="252" t="s">
        <v>204</v>
      </c>
      <c r="E59" s="175" t="s">
        <v>602</v>
      </c>
      <c r="F59" s="177">
        <f>SUMIFS('Formulario PPGR3 v6'!$I$4:$I$757,'Formulario PPGR3 v6'!$D$4:$D$757,'Formulario PPGR2'!$E$7:$E$367)</f>
        <v>0</v>
      </c>
      <c r="G59" s="27" t="str">
        <f>CONCATENATE(Tabla2[[#This Row],[Código]],".",Tabla2[[#This Row],[No]])</f>
        <v>DRA.4.1.1.1.53</v>
      </c>
      <c r="H59" s="27"/>
      <c r="I59" s="27"/>
      <c r="J59" s="27"/>
      <c r="K59" s="27">
        <v>1</v>
      </c>
      <c r="L59" s="27">
        <v>1</v>
      </c>
      <c r="M59" s="27">
        <v>1</v>
      </c>
      <c r="N59" s="27">
        <v>1</v>
      </c>
      <c r="O59" s="29">
        <f>SUM(Tabla2[[#This Row],[T1]:[T4]])</f>
        <v>4</v>
      </c>
      <c r="P59" s="27" t="s">
        <v>603</v>
      </c>
      <c r="Q59" s="27" t="s">
        <v>604</v>
      </c>
      <c r="R59" s="27" t="s">
        <v>605</v>
      </c>
      <c r="S59" s="27" t="s">
        <v>22</v>
      </c>
      <c r="T59" s="27"/>
      <c r="U59" s="286"/>
      <c r="V59" s="286"/>
      <c r="W59" s="286"/>
      <c r="X59" s="27"/>
    </row>
    <row r="60" spans="2:24" ht="51" hidden="1" customHeight="1">
      <c r="B60" s="56">
        <v>54</v>
      </c>
      <c r="C60" s="456" t="str">
        <f>VLOOKUP(Tabla2[[#This Row],[Productos ]],Tabla3[[#All],[Productos]:[CODG2]],2,0)</f>
        <v>DRA.4.1.1.1</v>
      </c>
      <c r="D60" s="252" t="s">
        <v>205</v>
      </c>
      <c r="E60" s="175" t="s">
        <v>606</v>
      </c>
      <c r="F60" s="177">
        <f>SUMIFS('Formulario PPGR3 v6'!$I$4:$I$757,'Formulario PPGR3 v6'!$D$4:$D$757,'Formulario PPGR2'!$E$7:$E$367)</f>
        <v>0</v>
      </c>
      <c r="G60" s="27" t="str">
        <f>CONCATENATE(Tabla2[[#This Row],[Código]],".",Tabla2[[#This Row],[No]])</f>
        <v>DRA.4.1.1.1.54</v>
      </c>
      <c r="H60" s="27"/>
      <c r="I60" s="27"/>
      <c r="J60" s="27"/>
      <c r="K60" s="27"/>
      <c r="L60" s="27">
        <v>1</v>
      </c>
      <c r="M60" s="27"/>
      <c r="N60" s="27">
        <v>1</v>
      </c>
      <c r="O60" s="29">
        <f>SUM(Tabla2[[#This Row],[T1]:[T4]])</f>
        <v>2</v>
      </c>
      <c r="P60" s="27" t="s">
        <v>572</v>
      </c>
      <c r="Q60" s="27" t="s">
        <v>505</v>
      </c>
      <c r="R60" s="27" t="s">
        <v>607</v>
      </c>
      <c r="S60" s="27" t="s">
        <v>22</v>
      </c>
      <c r="T60" s="27"/>
      <c r="U60" s="286"/>
      <c r="V60" s="286"/>
      <c r="W60" s="286"/>
      <c r="X60" s="27"/>
    </row>
    <row r="61" spans="2:24" ht="63.75" hidden="1" customHeight="1">
      <c r="B61" s="56">
        <v>55</v>
      </c>
      <c r="C61" s="456" t="str">
        <f>VLOOKUP(Tabla2[[#This Row],[Productos ]],Tabla3[[#All],[Productos]:[CODG2]],2,0)</f>
        <v>DRA.4.1.1.1</v>
      </c>
      <c r="D61" s="252" t="s">
        <v>206</v>
      </c>
      <c r="E61" s="175" t="s">
        <v>608</v>
      </c>
      <c r="F61" s="177">
        <f>SUMIFS('Formulario PPGR3 v6'!$I$4:$I$757,'Formulario PPGR3 v6'!$D$4:$D$757,'Formulario PPGR2'!$E$7:$E$367)</f>
        <v>0</v>
      </c>
      <c r="G61" s="27" t="str">
        <f>CONCATENATE(Tabla2[[#This Row],[Código]],".",Tabla2[[#This Row],[No]])</f>
        <v>DRA.4.1.1.1.55</v>
      </c>
      <c r="H61" s="27"/>
      <c r="I61" s="27"/>
      <c r="J61" s="27"/>
      <c r="K61" s="27">
        <v>1</v>
      </c>
      <c r="L61" s="27">
        <v>1</v>
      </c>
      <c r="M61" s="27">
        <v>1</v>
      </c>
      <c r="N61" s="27">
        <v>1</v>
      </c>
      <c r="O61" s="29">
        <f>SUM(Tabla2[[#This Row],[T1]:[T4]])</f>
        <v>4</v>
      </c>
      <c r="P61" s="27" t="s">
        <v>609</v>
      </c>
      <c r="Q61" s="27" t="s">
        <v>610</v>
      </c>
      <c r="R61" s="27" t="s">
        <v>611</v>
      </c>
      <c r="S61" s="27" t="s">
        <v>22</v>
      </c>
      <c r="T61" s="27"/>
      <c r="U61" s="286"/>
      <c r="V61" s="286"/>
      <c r="W61" s="286"/>
      <c r="X61" s="27"/>
    </row>
    <row r="62" spans="2:24" ht="46.5" hidden="1" customHeight="1">
      <c r="B62" s="56">
        <v>56</v>
      </c>
      <c r="C62" s="456" t="str">
        <f>VLOOKUP(Tabla2[[#This Row],[Productos ]],Tabla3[[#All],[Productos]:[CODG2]],2,0)</f>
        <v>DRA.4.1.1.1</v>
      </c>
      <c r="D62" s="252" t="s">
        <v>204</v>
      </c>
      <c r="E62" s="175" t="s">
        <v>612</v>
      </c>
      <c r="F62" s="177">
        <f>SUMIFS('Formulario PPGR3 v6'!$I$4:$I$757,'Formulario PPGR3 v6'!$D$4:$D$757,'Formulario PPGR2'!$E$7:$E$367)</f>
        <v>0</v>
      </c>
      <c r="G62" s="27" t="str">
        <f>CONCATENATE(Tabla2[[#This Row],[Código]],".",Tabla2[[#This Row],[No]])</f>
        <v>DRA.4.1.1.1.56</v>
      </c>
      <c r="H62" s="27"/>
      <c r="I62" s="27"/>
      <c r="J62" s="27"/>
      <c r="K62" s="27"/>
      <c r="L62" s="27">
        <v>1</v>
      </c>
      <c r="M62" s="27"/>
      <c r="N62" s="27">
        <v>1</v>
      </c>
      <c r="O62" s="29">
        <f>SUM(Tabla2[[#This Row],[T1]:[T4]])</f>
        <v>2</v>
      </c>
      <c r="P62" s="27" t="s">
        <v>613</v>
      </c>
      <c r="Q62" s="27" t="s">
        <v>603</v>
      </c>
      <c r="R62" s="27" t="s">
        <v>605</v>
      </c>
      <c r="S62" s="27" t="s">
        <v>22</v>
      </c>
      <c r="T62" s="27"/>
      <c r="U62" s="286"/>
      <c r="V62" s="286"/>
      <c r="W62" s="286"/>
      <c r="X62" s="27"/>
    </row>
    <row r="63" spans="2:24" ht="38.25" hidden="1" customHeight="1">
      <c r="B63" s="56">
        <v>57</v>
      </c>
      <c r="C63" s="456" t="str">
        <f>VLOOKUP(Tabla2[[#This Row],[Productos ]],Tabla3[[#All],[Productos]:[CODG2]],2,0)</f>
        <v>DRA.4.1.1.1</v>
      </c>
      <c r="D63" s="252" t="s">
        <v>204</v>
      </c>
      <c r="E63" s="175" t="s">
        <v>614</v>
      </c>
      <c r="F63" s="177">
        <f>SUMIFS('Formulario PPGR3 v6'!$I$4:$I$757,'Formulario PPGR3 v6'!$D$4:$D$757,'Formulario PPGR2'!$E$7:$E$367)</f>
        <v>0</v>
      </c>
      <c r="G63" s="27" t="str">
        <f>CONCATENATE(Tabla2[[#This Row],[Código]],".",Tabla2[[#This Row],[No]])</f>
        <v>DRA.4.1.1.1.57</v>
      </c>
      <c r="H63" s="27"/>
      <c r="I63" s="27"/>
      <c r="J63" s="27"/>
      <c r="K63" s="27">
        <v>1</v>
      </c>
      <c r="L63" s="27"/>
      <c r="M63" s="27"/>
      <c r="N63" s="27"/>
      <c r="O63" s="29">
        <f>SUM(Tabla2[[#This Row],[T1]:[T4]])</f>
        <v>1</v>
      </c>
      <c r="P63" s="27" t="s">
        <v>615</v>
      </c>
      <c r="Q63" s="27" t="s">
        <v>535</v>
      </c>
      <c r="R63" s="27" t="s">
        <v>510</v>
      </c>
      <c r="S63" s="27" t="s">
        <v>22</v>
      </c>
      <c r="T63" s="27"/>
      <c r="U63" s="286"/>
      <c r="V63" s="286"/>
      <c r="W63" s="286"/>
      <c r="X63" s="27"/>
    </row>
    <row r="64" spans="2:24" ht="38.25" hidden="1" customHeight="1">
      <c r="B64" s="56">
        <v>58</v>
      </c>
      <c r="C64" s="456" t="str">
        <f>VLOOKUP(Tabla2[[#This Row],[Productos ]],Tabla3[[#All],[Productos]:[CODG2]],2,0)</f>
        <v>DRA.4.1.1.1</v>
      </c>
      <c r="D64" s="252" t="s">
        <v>204</v>
      </c>
      <c r="E64" s="175" t="s">
        <v>616</v>
      </c>
      <c r="F64" s="177">
        <f>SUMIFS('Formulario PPGR3 v6'!$I$4:$I$757,'Formulario PPGR3 v6'!$D$4:$D$757,'Formulario PPGR2'!$E$7:$E$367)</f>
        <v>0</v>
      </c>
      <c r="G64" s="27" t="str">
        <f>CONCATENATE(Tabla2[[#This Row],[Código]],".",Tabla2[[#This Row],[No]])</f>
        <v>DRA.4.1.1.1.58</v>
      </c>
      <c r="H64" s="27"/>
      <c r="I64" s="27"/>
      <c r="J64" s="27"/>
      <c r="K64" s="27"/>
      <c r="L64" s="27">
        <v>1</v>
      </c>
      <c r="M64" s="27">
        <v>1</v>
      </c>
      <c r="N64" s="27">
        <v>1</v>
      </c>
      <c r="O64" s="29">
        <f>SUM(Tabla2[[#This Row],[T1]:[T4]])</f>
        <v>3</v>
      </c>
      <c r="P64" s="27" t="s">
        <v>603</v>
      </c>
      <c r="Q64" s="27" t="s">
        <v>604</v>
      </c>
      <c r="R64" s="27"/>
      <c r="S64" s="27" t="s">
        <v>22</v>
      </c>
      <c r="T64" s="27"/>
      <c r="U64" s="286"/>
      <c r="V64" s="286"/>
      <c r="W64" s="286"/>
      <c r="X64" s="27"/>
    </row>
    <row r="65" spans="2:24" ht="25.5" hidden="1" customHeight="1">
      <c r="B65" s="56">
        <v>59</v>
      </c>
      <c r="C65" s="456" t="str">
        <f>VLOOKUP(Tabla2[[#This Row],[Productos ]],Tabla3[[#All],[Productos]:[CODG2]],2,0)</f>
        <v>OAI.6.1.2.1</v>
      </c>
      <c r="D65" s="252" t="s">
        <v>361</v>
      </c>
      <c r="E65" s="175" t="s">
        <v>617</v>
      </c>
      <c r="F65" s="177">
        <f>SUMIFS('Formulario PPGR3 v6'!$I$4:$I$757,'Formulario PPGR3 v6'!$D$4:$D$757,'Formulario PPGR2'!$E$7:$E$367)</f>
        <v>0</v>
      </c>
      <c r="G65" s="27" t="str">
        <f>CONCATENATE(Tabla2[[#This Row],[Código]],".",Tabla2[[#This Row],[No]])</f>
        <v>OAI.6.1.2.1.59</v>
      </c>
      <c r="H65" s="27"/>
      <c r="I65" s="27"/>
      <c r="J65" s="27"/>
      <c r="K65" s="27">
        <v>3</v>
      </c>
      <c r="L65" s="27">
        <v>3</v>
      </c>
      <c r="M65" s="27">
        <v>3</v>
      </c>
      <c r="N65" s="27">
        <v>3</v>
      </c>
      <c r="O65" s="29">
        <v>3</v>
      </c>
      <c r="P65" s="27" t="s">
        <v>618</v>
      </c>
      <c r="Q65" s="27"/>
      <c r="R65" s="27"/>
      <c r="S65" s="27" t="s">
        <v>19</v>
      </c>
      <c r="T65" s="27"/>
      <c r="U65" s="286"/>
      <c r="V65" s="286"/>
      <c r="W65" s="286"/>
      <c r="X65" s="27"/>
    </row>
    <row r="66" spans="2:24" ht="38.25" hidden="1" customHeight="1">
      <c r="B66" s="56">
        <v>60</v>
      </c>
      <c r="C66" s="456" t="str">
        <f>VLOOKUP(Tabla2[[#This Row],[Productos ]],Tabla3[[#All],[Productos]:[CODG2]],2,0)</f>
        <v>OAI.6.1.2.1</v>
      </c>
      <c r="D66" s="252" t="s">
        <v>361</v>
      </c>
      <c r="E66" s="175" t="s">
        <v>619</v>
      </c>
      <c r="F66" s="177">
        <f>SUMIFS('Formulario PPGR3 v6'!$I$4:$I$757,'Formulario PPGR3 v6'!$D$4:$D$757,'Formulario PPGR2'!$E$7:$E$367)</f>
        <v>0</v>
      </c>
      <c r="G66" s="27" t="str">
        <f>CONCATENATE(Tabla2[[#This Row],[Código]],".",Tabla2[[#This Row],[No]])</f>
        <v>OAI.6.1.2.1.60</v>
      </c>
      <c r="H66" s="27"/>
      <c r="I66" s="27"/>
      <c r="J66" s="27"/>
      <c r="K66" s="27">
        <v>3</v>
      </c>
      <c r="L66" s="27">
        <v>3</v>
      </c>
      <c r="M66" s="27">
        <v>3</v>
      </c>
      <c r="N66" s="27">
        <v>3</v>
      </c>
      <c r="O66" s="29">
        <f>SUM(Tabla2[[#This Row],[T1]:[T4]])</f>
        <v>12</v>
      </c>
      <c r="P66" s="27" t="s">
        <v>620</v>
      </c>
      <c r="Q66" s="27"/>
      <c r="R66" s="27"/>
      <c r="S66" s="27" t="s">
        <v>19</v>
      </c>
      <c r="T66" s="27"/>
      <c r="U66" s="286"/>
      <c r="V66" s="286"/>
      <c r="W66" s="286"/>
      <c r="X66" s="27"/>
    </row>
    <row r="67" spans="2:24" ht="51" hidden="1" customHeight="1">
      <c r="B67" s="56">
        <v>61</v>
      </c>
      <c r="C67" s="456" t="str">
        <f>VLOOKUP(Tabla2[[#This Row],[Productos ]],Tabla3[[#All],[Productos]:[CODG2]],2,0)</f>
        <v>OAI.6.1.2.1</v>
      </c>
      <c r="D67" s="252" t="s">
        <v>361</v>
      </c>
      <c r="E67" s="175" t="s">
        <v>621</v>
      </c>
      <c r="F67" s="177">
        <f>SUMIFS('Formulario PPGR3 v6'!$I$4:$I$757,'Formulario PPGR3 v6'!$D$4:$D$757,'Formulario PPGR2'!$E$7:$E$367)</f>
        <v>0</v>
      </c>
      <c r="G67" s="27" t="str">
        <f>CONCATENATE(Tabla2[[#This Row],[Código]],".",Tabla2[[#This Row],[No]])</f>
        <v>OAI.6.1.2.1.61</v>
      </c>
      <c r="H67" s="27"/>
      <c r="I67" s="27"/>
      <c r="J67" s="27"/>
      <c r="K67" s="27">
        <v>1</v>
      </c>
      <c r="L67" s="27">
        <v>1</v>
      </c>
      <c r="M67" s="27">
        <v>1</v>
      </c>
      <c r="N67" s="27">
        <v>1</v>
      </c>
      <c r="O67" s="29">
        <f>SUM(Tabla2[[#This Row],[T1]:[T4]])</f>
        <v>4</v>
      </c>
      <c r="P67" s="27" t="s">
        <v>622</v>
      </c>
      <c r="Q67" s="27" t="s">
        <v>622</v>
      </c>
      <c r="R67" s="27"/>
      <c r="S67" s="27" t="s">
        <v>19</v>
      </c>
      <c r="T67" s="27"/>
      <c r="U67" s="286"/>
      <c r="V67" s="286"/>
      <c r="W67" s="286"/>
      <c r="X67" s="27"/>
    </row>
    <row r="68" spans="2:24" ht="38.25" hidden="1" customHeight="1">
      <c r="B68" s="56">
        <v>62</v>
      </c>
      <c r="C68" s="456" t="str">
        <f>VLOOKUP(Tabla2[[#This Row],[Productos ]],Tabla3[[#All],[Productos]:[CODG2]],2,0)</f>
        <v>OAI.6.1.2.1</v>
      </c>
      <c r="D68" s="252" t="s">
        <v>363</v>
      </c>
      <c r="E68" s="175" t="s">
        <v>623</v>
      </c>
      <c r="F68" s="177">
        <f>SUMIFS('Formulario PPGR3 v6'!$I$4:$I$757,'Formulario PPGR3 v6'!$D$4:$D$757,'Formulario PPGR2'!$E$7:$E$367)</f>
        <v>0</v>
      </c>
      <c r="G68" s="27" t="str">
        <f>CONCATENATE(Tabla2[[#This Row],[Código]],".",Tabla2[[#This Row],[No]])</f>
        <v>OAI.6.1.2.1.62</v>
      </c>
      <c r="H68" s="27"/>
      <c r="I68" s="27"/>
      <c r="J68" s="27"/>
      <c r="K68" s="27">
        <v>1</v>
      </c>
      <c r="L68" s="27">
        <v>1</v>
      </c>
      <c r="M68" s="27">
        <v>1</v>
      </c>
      <c r="N68" s="27">
        <v>1</v>
      </c>
      <c r="O68" s="29">
        <f>SUM(Tabla2[[#This Row],[T1]:[T4]])</f>
        <v>4</v>
      </c>
      <c r="P68" s="27" t="s">
        <v>624</v>
      </c>
      <c r="Q68" s="27" t="s">
        <v>625</v>
      </c>
      <c r="R68" s="27"/>
      <c r="S68" s="27" t="s">
        <v>19</v>
      </c>
      <c r="T68" s="27"/>
      <c r="U68" s="286"/>
      <c r="V68" s="286"/>
      <c r="W68" s="286"/>
      <c r="X68" s="27"/>
    </row>
    <row r="69" spans="2:24" ht="25.5" hidden="1" customHeight="1">
      <c r="B69" s="56">
        <v>63</v>
      </c>
      <c r="C69" s="456" t="str">
        <f>VLOOKUP(Tabla2[[#This Row],[Productos ]],Tabla3[[#All],[Productos]:[CODG2]],2,0)</f>
        <v>OAI.6.1.2.1</v>
      </c>
      <c r="D69" s="252" t="s">
        <v>365</v>
      </c>
      <c r="E69" s="175" t="s">
        <v>626</v>
      </c>
      <c r="F69" s="177">
        <f>SUMIFS('Formulario PPGR3 v6'!$I$4:$I$757,'Formulario PPGR3 v6'!$D$4:$D$757,'Formulario PPGR2'!$E$7:$E$367)</f>
        <v>0</v>
      </c>
      <c r="G69" s="27" t="str">
        <f>CONCATENATE(Tabla2[[#This Row],[Código]],".",Tabla2[[#This Row],[No]])</f>
        <v>OAI.6.1.2.1.63</v>
      </c>
      <c r="H69" s="27"/>
      <c r="I69" s="27"/>
      <c r="J69" s="27"/>
      <c r="K69" s="27">
        <v>1</v>
      </c>
      <c r="L69" s="27">
        <v>1</v>
      </c>
      <c r="M69" s="27">
        <v>1</v>
      </c>
      <c r="N69" s="27">
        <v>1</v>
      </c>
      <c r="O69" s="29">
        <f>SUM(Tabla2[[#This Row],[T1]:[T4]])</f>
        <v>4</v>
      </c>
      <c r="P69" s="27" t="s">
        <v>627</v>
      </c>
      <c r="Q69" s="27" t="s">
        <v>628</v>
      </c>
      <c r="R69" s="27" t="s">
        <v>629</v>
      </c>
      <c r="S69" s="27" t="s">
        <v>19</v>
      </c>
      <c r="T69" s="27"/>
      <c r="U69" s="286"/>
      <c r="V69" s="286"/>
      <c r="W69" s="286"/>
      <c r="X69" s="27"/>
    </row>
    <row r="70" spans="2:24" ht="25.5" hidden="1" customHeight="1">
      <c r="B70" s="56">
        <v>64</v>
      </c>
      <c r="C70" s="456" t="str">
        <f>VLOOKUP(Tabla2[[#This Row],[Productos ]],Tabla3[[#All],[Productos]:[CODG2]],2,0)</f>
        <v>OAI.6.1.2.1</v>
      </c>
      <c r="D70" s="252" t="s">
        <v>211</v>
      </c>
      <c r="E70" s="175" t="s">
        <v>630</v>
      </c>
      <c r="F70" s="177">
        <f>SUMIFS('Formulario PPGR3 v6'!$I$4:$I$757,'Formulario PPGR3 v6'!$D$4:$D$757,'Formulario PPGR2'!$E$7:$E$367)</f>
        <v>0</v>
      </c>
      <c r="G70" s="27" t="str">
        <f>CONCATENATE(Tabla2[[#This Row],[Código]],".",Tabla2[[#This Row],[No]])</f>
        <v>OAI.6.1.2.1.64</v>
      </c>
      <c r="H70" s="27"/>
      <c r="I70" s="27"/>
      <c r="J70" s="27"/>
      <c r="K70" s="27">
        <v>1</v>
      </c>
      <c r="L70" s="27">
        <v>1</v>
      </c>
      <c r="M70" s="27">
        <v>1</v>
      </c>
      <c r="N70" s="27">
        <v>1</v>
      </c>
      <c r="O70" s="29">
        <f>SUM(Tabla2[[#This Row],[T1]:[T4]])</f>
        <v>4</v>
      </c>
      <c r="P70" s="27" t="s">
        <v>631</v>
      </c>
      <c r="Q70" s="27"/>
      <c r="R70" s="27"/>
      <c r="S70" s="27" t="s">
        <v>19</v>
      </c>
      <c r="T70" s="27"/>
      <c r="U70" s="286"/>
      <c r="V70" s="286"/>
      <c r="W70" s="286"/>
      <c r="X70" s="27"/>
    </row>
    <row r="71" spans="2:24" ht="25.5" hidden="1" customHeight="1">
      <c r="B71" s="56">
        <v>65</v>
      </c>
      <c r="C71" s="456" t="str">
        <f>VLOOKUP(Tabla2[[#This Row],[Productos ]],Tabla3[[#All],[Productos]:[CODG2]],2,0)</f>
        <v>OAI.6.1.2.1</v>
      </c>
      <c r="D71" s="252" t="s">
        <v>368</v>
      </c>
      <c r="E71" s="175" t="s">
        <v>632</v>
      </c>
      <c r="F71" s="177">
        <f>SUMIFS('Formulario PPGR3 v6'!$I$4:$I$757,'Formulario PPGR3 v6'!$D$4:$D$757,'Formulario PPGR2'!$E$7:$E$367)</f>
        <v>0</v>
      </c>
      <c r="G71" s="27" t="str">
        <f>CONCATENATE(Tabla2[[#This Row],[Código]],".",Tabla2[[#This Row],[No]])</f>
        <v>OAI.6.1.2.1.65</v>
      </c>
      <c r="H71" s="27"/>
      <c r="I71" s="27"/>
      <c r="J71" s="27"/>
      <c r="K71" s="27">
        <v>1</v>
      </c>
      <c r="L71" s="27">
        <v>1</v>
      </c>
      <c r="M71" s="27">
        <v>1</v>
      </c>
      <c r="N71" s="27">
        <v>1</v>
      </c>
      <c r="O71" s="29">
        <f>SUM(Tabla2[[#This Row],[T1]:[T4]])</f>
        <v>4</v>
      </c>
      <c r="P71" s="27" t="s">
        <v>633</v>
      </c>
      <c r="Q71" s="27" t="s">
        <v>634</v>
      </c>
      <c r="R71" s="27"/>
      <c r="S71" s="27" t="s">
        <v>19</v>
      </c>
      <c r="T71" s="27"/>
      <c r="U71" s="286"/>
      <c r="V71" s="286"/>
      <c r="W71" s="286"/>
      <c r="X71" s="27"/>
    </row>
    <row r="72" spans="2:24" ht="38.25" hidden="1" customHeight="1">
      <c r="B72" s="56">
        <v>66</v>
      </c>
      <c r="C72" s="456" t="str">
        <f>VLOOKUP(Tabla2[[#This Row],[Productos ]],Tabla3[[#All],[Productos]:[CODG2]],2,0)</f>
        <v>DPSFS.1.1.1.1</v>
      </c>
      <c r="D72" s="270" t="s">
        <v>370</v>
      </c>
      <c r="E72" s="175" t="s">
        <v>635</v>
      </c>
      <c r="F72" s="177">
        <f>SUMIFS('Formulario PPGR3 v6'!$I$4:$I$757,'Formulario PPGR3 v6'!$D$4:$D$757,'Formulario PPGR2'!$E$7:$E$367)</f>
        <v>0</v>
      </c>
      <c r="G72" s="27" t="str">
        <f>CONCATENATE(Tabla2[[#This Row],[Código]],".",Tabla2[[#This Row],[No]])</f>
        <v>DPSFS.1.1.1.1.66</v>
      </c>
      <c r="H72" s="27"/>
      <c r="I72" s="27"/>
      <c r="J72" s="27"/>
      <c r="K72" s="27">
        <v>3</v>
      </c>
      <c r="L72" s="27">
        <v>3</v>
      </c>
      <c r="M72" s="27">
        <v>3</v>
      </c>
      <c r="N72" s="27">
        <v>3</v>
      </c>
      <c r="O72" s="29">
        <f>SUM(Tabla2[[#This Row],[T1]:[T4]])</f>
        <v>12</v>
      </c>
      <c r="P72" s="27" t="s">
        <v>636</v>
      </c>
      <c r="Q72" s="27" t="s">
        <v>637</v>
      </c>
      <c r="R72" s="27" t="s">
        <v>638</v>
      </c>
      <c r="S72" s="27" t="s">
        <v>48</v>
      </c>
      <c r="T72" s="27"/>
      <c r="U72" s="286"/>
      <c r="V72" s="286"/>
      <c r="W72" s="286"/>
      <c r="X72" s="27"/>
    </row>
    <row r="73" spans="2:24" ht="38.25" hidden="1" customHeight="1">
      <c r="B73" s="56">
        <v>67</v>
      </c>
      <c r="C73" s="456" t="str">
        <f>VLOOKUP(Tabla2[[#This Row],[Productos ]],Tabla3[[#All],[Productos]:[CODG2]],2,0)</f>
        <v>DPSFS.1.1.1.1</v>
      </c>
      <c r="D73" s="288" t="s">
        <v>370</v>
      </c>
      <c r="E73" s="175" t="s">
        <v>639</v>
      </c>
      <c r="F73" s="177">
        <f>SUMIFS('Formulario PPGR3 v6'!$I$4:$I$757,'Formulario PPGR3 v6'!$D$4:$D$757,'Formulario PPGR2'!$E$7:$E$367)</f>
        <v>0</v>
      </c>
      <c r="G73" s="27" t="str">
        <f>CONCATENATE(Tabla2[[#This Row],[Código]],".",Tabla2[[#This Row],[No]])</f>
        <v>DPSFS.1.1.1.1.67</v>
      </c>
      <c r="H73" s="27"/>
      <c r="I73" s="27"/>
      <c r="J73" s="27"/>
      <c r="K73" s="27">
        <v>3</v>
      </c>
      <c r="L73" s="27">
        <v>3</v>
      </c>
      <c r="M73" s="27">
        <v>3</v>
      </c>
      <c r="N73" s="27">
        <v>3</v>
      </c>
      <c r="O73" s="29">
        <f>SUM(Tabla2[[#This Row],[T1]:[T4]])</f>
        <v>12</v>
      </c>
      <c r="P73" s="27" t="s">
        <v>636</v>
      </c>
      <c r="Q73" s="27" t="s">
        <v>637</v>
      </c>
      <c r="R73" s="27" t="s">
        <v>638</v>
      </c>
      <c r="S73" s="27" t="s">
        <v>48</v>
      </c>
      <c r="T73" s="27"/>
      <c r="U73" s="286"/>
      <c r="V73" s="286"/>
      <c r="W73" s="286"/>
      <c r="X73" s="27"/>
    </row>
    <row r="74" spans="2:24" ht="38.25" hidden="1" customHeight="1">
      <c r="B74" s="56">
        <v>68</v>
      </c>
      <c r="C74" s="456" t="str">
        <f>VLOOKUP(Tabla2[[#This Row],[Productos ]],Tabla3[[#All],[Productos]:[CODG2]],2,0)</f>
        <v>DPSFS.1.1.1.1</v>
      </c>
      <c r="D74" s="288" t="s">
        <v>370</v>
      </c>
      <c r="E74" s="175" t="s">
        <v>640</v>
      </c>
      <c r="F74" s="177">
        <f>SUMIFS('Formulario PPGR3 v6'!$I$4:$I$757,'Formulario PPGR3 v6'!$D$4:$D$757,'Formulario PPGR2'!$E$7:$E$367)</f>
        <v>0</v>
      </c>
      <c r="G74" s="27" t="str">
        <f>CONCATENATE(Tabla2[[#This Row],[Código]],".",Tabla2[[#This Row],[No]])</f>
        <v>DPSFS.1.1.1.1.68</v>
      </c>
      <c r="H74" s="27"/>
      <c r="I74" s="27"/>
      <c r="J74" s="27"/>
      <c r="K74" s="27">
        <v>3</v>
      </c>
      <c r="L74" s="27">
        <v>3</v>
      </c>
      <c r="M74" s="27">
        <v>3</v>
      </c>
      <c r="N74" s="27">
        <v>3</v>
      </c>
      <c r="O74" s="29">
        <f>SUM(Tabla2[[#This Row],[T1]:[T4]])</f>
        <v>12</v>
      </c>
      <c r="P74" s="27" t="s">
        <v>636</v>
      </c>
      <c r="Q74" s="27" t="s">
        <v>637</v>
      </c>
      <c r="R74" s="27" t="s">
        <v>638</v>
      </c>
      <c r="S74" s="27" t="s">
        <v>48</v>
      </c>
      <c r="T74" s="27"/>
      <c r="U74" s="286"/>
      <c r="V74" s="286"/>
      <c r="W74" s="286"/>
      <c r="X74" s="27"/>
    </row>
    <row r="75" spans="2:24" ht="25.5" hidden="1" customHeight="1">
      <c r="B75" s="56">
        <v>69</v>
      </c>
      <c r="C75" s="456" t="str">
        <f>VLOOKUP(Tabla2[[#This Row],[Productos ]],Tabla3[[#All],[Productos]:[CODG2]],2,0)</f>
        <v>DPSFS.6.1.1.1</v>
      </c>
      <c r="D75" s="252" t="s">
        <v>372</v>
      </c>
      <c r="E75" s="175" t="s">
        <v>641</v>
      </c>
      <c r="F75" s="177">
        <f>SUMIFS('Formulario PPGR3 v6'!$I$4:$I$757,'Formulario PPGR3 v6'!$D$4:$D$757,'Formulario PPGR2'!$E$7:$E$367)</f>
        <v>0</v>
      </c>
      <c r="G75" s="27" t="str">
        <f>CONCATENATE(Tabla2[[#This Row],[Código]],".",Tabla2[[#This Row],[No]])</f>
        <v>DPSFS.6.1.1.1.69</v>
      </c>
      <c r="H75" s="27"/>
      <c r="I75" s="27"/>
      <c r="J75" s="27"/>
      <c r="K75" s="27">
        <v>3</v>
      </c>
      <c r="L75" s="27">
        <v>3</v>
      </c>
      <c r="M75" s="27">
        <v>3</v>
      </c>
      <c r="N75" s="27">
        <v>3</v>
      </c>
      <c r="O75" s="29">
        <f>SUM(Tabla2[[#This Row],[T1]:[T4]])</f>
        <v>12</v>
      </c>
      <c r="P75" s="27" t="s">
        <v>642</v>
      </c>
      <c r="Q75" s="27" t="s">
        <v>643</v>
      </c>
      <c r="R75" s="27"/>
      <c r="S75" s="27" t="s">
        <v>48</v>
      </c>
      <c r="T75" s="27"/>
      <c r="U75" s="286"/>
      <c r="V75" s="286"/>
      <c r="W75" s="286"/>
      <c r="X75" s="27"/>
    </row>
    <row r="76" spans="2:24" ht="25.5" hidden="1" customHeight="1">
      <c r="B76" s="56">
        <v>70</v>
      </c>
      <c r="C76" s="456" t="str">
        <f>VLOOKUP(Tabla2[[#This Row],[Productos ]],Tabla3[[#All],[Productos]:[CODG2]],2,0)</f>
        <v>DPSFS.6.1.1.1</v>
      </c>
      <c r="D76" s="252" t="s">
        <v>372</v>
      </c>
      <c r="E76" s="175" t="s">
        <v>644</v>
      </c>
      <c r="F76" s="177">
        <f>SUMIFS('Formulario PPGR3 v6'!$I$4:$I$757,'Formulario PPGR3 v6'!$D$4:$D$757,'Formulario PPGR2'!$E$7:$E$367)</f>
        <v>0</v>
      </c>
      <c r="G76" s="27" t="str">
        <f>CONCATENATE(Tabla2[[#This Row],[Código]],".",Tabla2[[#This Row],[No]])</f>
        <v>DPSFS.6.1.1.1.70</v>
      </c>
      <c r="H76" s="27"/>
      <c r="I76" s="27"/>
      <c r="J76" s="27"/>
      <c r="K76" s="27">
        <v>3</v>
      </c>
      <c r="L76" s="27">
        <v>3</v>
      </c>
      <c r="M76" s="27">
        <v>3</v>
      </c>
      <c r="N76" s="27">
        <v>3</v>
      </c>
      <c r="O76" s="29">
        <f>SUM(Tabla2[[#This Row],[T1]:[T4]])</f>
        <v>12</v>
      </c>
      <c r="P76" s="27" t="s">
        <v>642</v>
      </c>
      <c r="Q76" s="27" t="s">
        <v>643</v>
      </c>
      <c r="R76" s="27"/>
      <c r="S76" s="27" t="s">
        <v>48</v>
      </c>
      <c r="T76" s="27"/>
      <c r="U76" s="286"/>
      <c r="V76" s="286"/>
      <c r="W76" s="286"/>
      <c r="X76" s="27"/>
    </row>
    <row r="77" spans="2:24" ht="25.5" hidden="1" customHeight="1">
      <c r="B77" s="56">
        <v>71</v>
      </c>
      <c r="C77" s="456" t="str">
        <f>VLOOKUP(Tabla2[[#This Row],[Productos ]],Tabla3[[#All],[Productos]:[CODG2]],2,0)</f>
        <v>DPSFS.6.1.1.1</v>
      </c>
      <c r="D77" s="252" t="s">
        <v>372</v>
      </c>
      <c r="E77" s="175" t="s">
        <v>645</v>
      </c>
      <c r="F77" s="177">
        <f>SUMIFS('Formulario PPGR3 v6'!$I$4:$I$757,'Formulario PPGR3 v6'!$D$4:$D$757,'Formulario PPGR2'!$E$7:$E$367)</f>
        <v>0</v>
      </c>
      <c r="G77" s="27" t="str">
        <f>CONCATENATE(Tabla2[[#This Row],[Código]],".",Tabla2[[#This Row],[No]])</f>
        <v>DPSFS.6.1.1.1.71</v>
      </c>
      <c r="H77" s="27"/>
      <c r="I77" s="27"/>
      <c r="J77" s="27"/>
      <c r="K77" s="27">
        <v>3</v>
      </c>
      <c r="L77" s="27">
        <v>3</v>
      </c>
      <c r="M77" s="27">
        <v>3</v>
      </c>
      <c r="N77" s="27">
        <v>3</v>
      </c>
      <c r="O77" s="29">
        <f>SUM(Tabla2[[#This Row],[T1]:[T4]])</f>
        <v>12</v>
      </c>
      <c r="P77" s="27" t="s">
        <v>642</v>
      </c>
      <c r="Q77" s="27" t="s">
        <v>643</v>
      </c>
      <c r="R77" s="27"/>
      <c r="S77" s="27" t="s">
        <v>48</v>
      </c>
      <c r="T77" s="27"/>
      <c r="U77" s="286"/>
      <c r="V77" s="286"/>
      <c r="W77" s="286"/>
      <c r="X77" s="27"/>
    </row>
    <row r="78" spans="2:24" ht="51" hidden="1" customHeight="1">
      <c r="B78" s="56">
        <v>72</v>
      </c>
      <c r="C78" s="456" t="str">
        <f>VLOOKUP(Tabla2[[#This Row],[Productos ]],Tabla3[[#All],[Productos]:[CODG2]],2,0)</f>
        <v>DPSFS.1.1.1.1</v>
      </c>
      <c r="D78" s="252" t="s">
        <v>373</v>
      </c>
      <c r="E78" s="175" t="s">
        <v>646</v>
      </c>
      <c r="F78" s="177">
        <f>SUMIFS('Formulario PPGR3 v6'!$I$4:$I$757,'Formulario PPGR3 v6'!$D$4:$D$757,'Formulario PPGR2'!$E$7:$E$367)</f>
        <v>0</v>
      </c>
      <c r="G78" s="27" t="str">
        <f>CONCATENATE(Tabla2[[#This Row],[Código]],".",Tabla2[[#This Row],[No]])</f>
        <v>DPSFS.1.1.1.1.72</v>
      </c>
      <c r="H78" s="27"/>
      <c r="I78" s="27"/>
      <c r="J78" s="27"/>
      <c r="K78" s="27">
        <v>1</v>
      </c>
      <c r="L78" s="27">
        <v>1</v>
      </c>
      <c r="M78" s="27">
        <v>1</v>
      </c>
      <c r="N78" s="27">
        <v>1</v>
      </c>
      <c r="O78" s="29">
        <f>SUM(Tabla2[[#This Row],[T1]:[T4]])</f>
        <v>4</v>
      </c>
      <c r="P78" s="27" t="s">
        <v>514</v>
      </c>
      <c r="Q78" s="27" t="s">
        <v>647</v>
      </c>
      <c r="R78" s="27" t="s">
        <v>648</v>
      </c>
      <c r="S78" s="27" t="s">
        <v>48</v>
      </c>
      <c r="T78" s="27"/>
      <c r="U78" s="286"/>
      <c r="V78" s="286"/>
      <c r="W78" s="286"/>
      <c r="X78" s="27"/>
    </row>
    <row r="79" spans="2:24" ht="38.25" hidden="1" customHeight="1">
      <c r="B79" s="56">
        <v>73</v>
      </c>
      <c r="C79" s="456" t="str">
        <f>VLOOKUP(Tabla2[[#This Row],[Productos ]],Tabla3[[#All],[Productos]:[CODG2]],2,0)</f>
        <v>DPSFS.2.1.2.1</v>
      </c>
      <c r="D79" s="252" t="s">
        <v>377</v>
      </c>
      <c r="E79" s="175" t="s">
        <v>649</v>
      </c>
      <c r="F79" s="177">
        <f>SUMIFS('Formulario PPGR3 v6'!$I$4:$I$757,'Formulario PPGR3 v6'!$D$4:$D$757,'Formulario PPGR2'!$E$7:$E$367)</f>
        <v>0</v>
      </c>
      <c r="G79" s="27" t="str">
        <f>CONCATENATE(Tabla2[[#This Row],[Código]],".",Tabla2[[#This Row],[No]])</f>
        <v>DPSFS.2.1.2.1.73</v>
      </c>
      <c r="H79" s="27"/>
      <c r="I79" s="27"/>
      <c r="J79" s="27"/>
      <c r="K79" s="27">
        <v>1</v>
      </c>
      <c r="L79" s="27">
        <v>1</v>
      </c>
      <c r="M79" s="27">
        <v>1</v>
      </c>
      <c r="N79" s="27">
        <v>1</v>
      </c>
      <c r="O79" s="29">
        <f>SUM(Tabla2[[#This Row],[T1]:[T4]])</f>
        <v>4</v>
      </c>
      <c r="P79" s="27" t="s">
        <v>642</v>
      </c>
      <c r="Q79" s="27" t="s">
        <v>643</v>
      </c>
      <c r="R79" s="27"/>
      <c r="S79" s="27" t="s">
        <v>48</v>
      </c>
      <c r="T79" s="27"/>
      <c r="U79" s="286"/>
      <c r="V79" s="286"/>
      <c r="W79" s="286"/>
      <c r="X79" s="27"/>
    </row>
    <row r="80" spans="2:24" ht="25.5" hidden="1" customHeight="1">
      <c r="B80" s="56">
        <v>74</v>
      </c>
      <c r="C80" s="456" t="str">
        <f>VLOOKUP(Tabla2[[#This Row],[Productos ]],Tabla3[[#All],[Productos]:[CODG2]],2,0)</f>
        <v>DPSFS.2.1.2.1</v>
      </c>
      <c r="D80" s="252" t="s">
        <v>380</v>
      </c>
      <c r="E80" s="175" t="s">
        <v>650</v>
      </c>
      <c r="F80" s="177">
        <f>SUMIFS('Formulario PPGR3 v6'!$I$4:$I$757,'Formulario PPGR3 v6'!$D$4:$D$757,'Formulario PPGR2'!$E$7:$E$367)</f>
        <v>500000</v>
      </c>
      <c r="G80" s="27" t="str">
        <f>CONCATENATE(Tabla2[[#This Row],[Código]],".",Tabla2[[#This Row],[No]])</f>
        <v>DPSFS.2.1.2.1.74</v>
      </c>
      <c r="H80" s="27"/>
      <c r="I80" s="27"/>
      <c r="J80" s="27"/>
      <c r="K80" s="27">
        <v>1</v>
      </c>
      <c r="L80" s="27">
        <v>1</v>
      </c>
      <c r="M80" s="27">
        <v>1</v>
      </c>
      <c r="N80" s="27">
        <v>1</v>
      </c>
      <c r="O80" s="29">
        <f>SUM(Tabla2[[#This Row],[T1]:[T4]])</f>
        <v>4</v>
      </c>
      <c r="P80" s="27" t="s">
        <v>514</v>
      </c>
      <c r="Q80" s="27" t="s">
        <v>647</v>
      </c>
      <c r="R80" s="27" t="s">
        <v>651</v>
      </c>
      <c r="S80" s="27" t="s">
        <v>48</v>
      </c>
      <c r="T80" s="27"/>
      <c r="U80" s="286"/>
      <c r="V80" s="286"/>
      <c r="W80" s="286"/>
      <c r="X80" s="27"/>
    </row>
    <row r="81" spans="2:24" ht="38.25" hidden="1" customHeight="1">
      <c r="B81" s="56">
        <v>75</v>
      </c>
      <c r="C81" s="456" t="str">
        <f>VLOOKUP(Tabla2[[#This Row],[Productos ]],Tabla3[[#All],[Productos]:[CODG2]],2,0)</f>
        <v>DPSFS.2.1.2.1</v>
      </c>
      <c r="D81" s="252" t="s">
        <v>380</v>
      </c>
      <c r="E81" s="175" t="s">
        <v>652</v>
      </c>
      <c r="F81" s="177">
        <f>SUMIFS('Formulario PPGR3 v6'!$I$4:$I$757,'Formulario PPGR3 v6'!$D$4:$D$757,'Formulario PPGR2'!$E$7:$E$367)</f>
        <v>0</v>
      </c>
      <c r="G81" s="27" t="str">
        <f>CONCATENATE(Tabla2[[#This Row],[Código]],".",Tabla2[[#This Row],[No]])</f>
        <v>DPSFS.2.1.2.1.75</v>
      </c>
      <c r="H81" s="27"/>
      <c r="I81" s="27"/>
      <c r="J81" s="27"/>
      <c r="K81" s="27">
        <v>1</v>
      </c>
      <c r="L81" s="27">
        <v>1</v>
      </c>
      <c r="M81" s="27">
        <v>1</v>
      </c>
      <c r="N81" s="27">
        <v>1</v>
      </c>
      <c r="O81" s="29">
        <f>SUM(Tabla2[[#This Row],[T1]:[T4]])</f>
        <v>4</v>
      </c>
      <c r="P81" s="27" t="s">
        <v>514</v>
      </c>
      <c r="Q81" s="27" t="s">
        <v>647</v>
      </c>
      <c r="R81" s="27" t="s">
        <v>651</v>
      </c>
      <c r="S81" s="27" t="s">
        <v>48</v>
      </c>
      <c r="T81" s="27"/>
      <c r="U81" s="286"/>
      <c r="V81" s="286"/>
      <c r="W81" s="286"/>
      <c r="X81" s="27"/>
    </row>
    <row r="82" spans="2:24" ht="25.5" hidden="1" customHeight="1">
      <c r="B82" s="56">
        <v>76</v>
      </c>
      <c r="C82" s="456" t="str">
        <f>VLOOKUP(Tabla2[[#This Row],[Productos ]],Tabla3[[#All],[Productos]:[CODG2]],2,0)</f>
        <v>DPSFS.2.1.2.1</v>
      </c>
      <c r="D82" s="252" t="s">
        <v>382</v>
      </c>
      <c r="E82" s="175" t="s">
        <v>653</v>
      </c>
      <c r="F82" s="177">
        <f>SUMIFS('Formulario PPGR3 v6'!$I$4:$I$757,'Formulario PPGR3 v6'!$D$4:$D$757,'Formulario PPGR2'!$E$7:$E$367)</f>
        <v>0</v>
      </c>
      <c r="G82" s="27" t="str">
        <f>CONCATENATE(Tabla2[[#This Row],[Código]],".",Tabla2[[#This Row],[No]])</f>
        <v>DPSFS.2.1.2.1.76</v>
      </c>
      <c r="H82" s="27"/>
      <c r="I82" s="27"/>
      <c r="J82" s="27"/>
      <c r="K82" s="27">
        <v>1</v>
      </c>
      <c r="L82" s="27">
        <v>1</v>
      </c>
      <c r="M82" s="27">
        <v>1</v>
      </c>
      <c r="N82" s="27">
        <v>1</v>
      </c>
      <c r="O82" s="29">
        <f>SUM(Tabla2[[#This Row],[T1]:[T4]])</f>
        <v>4</v>
      </c>
      <c r="P82" s="27" t="s">
        <v>514</v>
      </c>
      <c r="Q82" s="27" t="s">
        <v>647</v>
      </c>
      <c r="R82" s="27" t="s">
        <v>651</v>
      </c>
      <c r="S82" s="27" t="s">
        <v>48</v>
      </c>
      <c r="T82" s="27"/>
      <c r="U82" s="286"/>
      <c r="V82" s="286"/>
      <c r="W82" s="286"/>
      <c r="X82" s="27"/>
    </row>
    <row r="83" spans="2:24" ht="46.5" hidden="1" customHeight="1">
      <c r="B83" s="56">
        <v>77</v>
      </c>
      <c r="C83" s="456" t="str">
        <f>VLOOKUP(Tabla2[[#This Row],[Productos ]],Tabla3[[#All],[Productos]:[CODG2]],2,0)</f>
        <v>DPSFS.2.1.2.1</v>
      </c>
      <c r="D83" s="252" t="s">
        <v>382</v>
      </c>
      <c r="E83" s="175" t="s">
        <v>654</v>
      </c>
      <c r="F83" s="177">
        <f>SUMIFS('Formulario PPGR3 v6'!$I$4:$I$757,'Formulario PPGR3 v6'!$D$4:$D$757,'Formulario PPGR2'!$E$7:$E$367)</f>
        <v>0</v>
      </c>
      <c r="G83" s="27" t="str">
        <f>CONCATENATE(Tabla2[[#This Row],[Código]],".",Tabla2[[#This Row],[No]])</f>
        <v>DPSFS.2.1.2.1.77</v>
      </c>
      <c r="H83" s="27"/>
      <c r="I83" s="27"/>
      <c r="J83" s="27"/>
      <c r="K83" s="27">
        <v>1</v>
      </c>
      <c r="L83" s="27">
        <v>1</v>
      </c>
      <c r="M83" s="27">
        <v>1</v>
      </c>
      <c r="N83" s="27">
        <v>1</v>
      </c>
      <c r="O83" s="29">
        <f>SUM(Tabla2[[#This Row],[T1]:[T4]])</f>
        <v>4</v>
      </c>
      <c r="P83" s="27" t="s">
        <v>514</v>
      </c>
      <c r="Q83" s="27" t="s">
        <v>647</v>
      </c>
      <c r="R83" s="27" t="s">
        <v>651</v>
      </c>
      <c r="S83" s="27" t="s">
        <v>48</v>
      </c>
      <c r="T83" s="27"/>
      <c r="U83" s="286"/>
      <c r="V83" s="286"/>
      <c r="W83" s="286"/>
      <c r="X83" s="27"/>
    </row>
    <row r="84" spans="2:24" ht="38.25" hidden="1" customHeight="1">
      <c r="B84" s="56">
        <v>78</v>
      </c>
      <c r="C84" s="456" t="str">
        <f>VLOOKUP(Tabla2[[#This Row],[Productos ]],Tabla3[[#All],[Productos]:[CODG2]],2,0)</f>
        <v>DJUR.6.1.2.1</v>
      </c>
      <c r="D84" s="252" t="s">
        <v>232</v>
      </c>
      <c r="E84" s="175" t="s">
        <v>655</v>
      </c>
      <c r="F84" s="177">
        <f>SUMIFS('Formulario PPGR3 v6'!$I$4:$I$757,'Formulario PPGR3 v6'!$D$4:$D$757,'Formulario PPGR2'!$E$7:$E$367)</f>
        <v>550000</v>
      </c>
      <c r="G84" s="27" t="str">
        <f>CONCATENATE(Tabla2[[#This Row],[Código]],".",Tabla2[[#This Row],[No]])</f>
        <v>DJUR.6.1.2.1.78</v>
      </c>
      <c r="H84" s="27"/>
      <c r="I84" s="27"/>
      <c r="J84" s="27"/>
      <c r="K84" s="27">
        <v>1</v>
      </c>
      <c r="L84" s="27">
        <v>1</v>
      </c>
      <c r="M84" s="27">
        <v>1</v>
      </c>
      <c r="N84" s="27">
        <v>1</v>
      </c>
      <c r="O84" s="29">
        <f>SUM(Tabla2[[#This Row],[T1]:[T4]])</f>
        <v>4</v>
      </c>
      <c r="P84" s="27" t="s">
        <v>656</v>
      </c>
      <c r="Q84" s="27" t="s">
        <v>657</v>
      </c>
      <c r="R84" s="27" t="s">
        <v>658</v>
      </c>
      <c r="S84" s="27" t="s">
        <v>51</v>
      </c>
      <c r="T84" s="27" t="s">
        <v>659</v>
      </c>
      <c r="U84" s="286"/>
      <c r="V84" s="286"/>
      <c r="W84" s="286"/>
      <c r="X84" s="27"/>
    </row>
    <row r="85" spans="2:24" ht="89.25" hidden="1" customHeight="1">
      <c r="B85" s="56">
        <v>79</v>
      </c>
      <c r="C85" s="456" t="str">
        <f>VLOOKUP(Tabla2[[#This Row],[Productos ]],Tabla3[[#All],[Productos]:[CODG2]],2,0)</f>
        <v>DJUR.6.1.2.1</v>
      </c>
      <c r="D85" s="252" t="s">
        <v>233</v>
      </c>
      <c r="E85" s="175" t="s">
        <v>660</v>
      </c>
      <c r="F85" s="177">
        <f>SUMIFS('Formulario PPGR3 v6'!$I$4:$I$757,'Formulario PPGR3 v6'!$D$4:$D$757,'Formulario PPGR2'!$E$7:$E$367)</f>
        <v>0</v>
      </c>
      <c r="G85" s="27" t="str">
        <f>CONCATENATE(Tabla2[[#This Row],[Código]],".",Tabla2[[#This Row],[No]])</f>
        <v>DJUR.6.1.2.1.79</v>
      </c>
      <c r="H85" s="27"/>
      <c r="I85" s="27"/>
      <c r="J85" s="27"/>
      <c r="K85" s="27">
        <v>1</v>
      </c>
      <c r="L85" s="27">
        <v>1</v>
      </c>
      <c r="M85" s="27">
        <v>1</v>
      </c>
      <c r="N85" s="27">
        <v>1</v>
      </c>
      <c r="O85" s="29">
        <f>SUM(Tabla2[[#This Row],[T1]:[T4]])</f>
        <v>4</v>
      </c>
      <c r="P85" s="27" t="s">
        <v>661</v>
      </c>
      <c r="Q85" s="27" t="s">
        <v>662</v>
      </c>
      <c r="R85" s="27" t="s">
        <v>663</v>
      </c>
      <c r="S85" s="27" t="s">
        <v>51</v>
      </c>
      <c r="T85" s="27" t="s">
        <v>659</v>
      </c>
      <c r="U85" s="286"/>
      <c r="V85" s="286"/>
      <c r="W85" s="286"/>
      <c r="X85" s="27"/>
    </row>
    <row r="86" spans="2:24" ht="51" hidden="1" customHeight="1">
      <c r="B86" s="56">
        <v>80</v>
      </c>
      <c r="C86" s="456" t="str">
        <f>VLOOKUP(Tabla2[[#This Row],[Productos ]],Tabla3[[#All],[Productos]:[CODG2]],2,0)</f>
        <v>DJUR.6.1.2.1</v>
      </c>
      <c r="D86" s="252" t="s">
        <v>234</v>
      </c>
      <c r="E86" s="175" t="s">
        <v>664</v>
      </c>
      <c r="F86" s="177">
        <f>SUMIFS('Formulario PPGR3 v6'!$I$4:$I$757,'Formulario PPGR3 v6'!$D$4:$D$757,'Formulario PPGR2'!$E$7:$E$367)</f>
        <v>0</v>
      </c>
      <c r="G86" s="27" t="str">
        <f>CONCATENATE(Tabla2[[#This Row],[Código]],".",Tabla2[[#This Row],[No]])</f>
        <v>DJUR.6.1.2.1.80</v>
      </c>
      <c r="H86" s="27"/>
      <c r="I86" s="27"/>
      <c r="J86" s="27"/>
      <c r="K86" s="27">
        <v>1</v>
      </c>
      <c r="L86" s="27">
        <v>1</v>
      </c>
      <c r="M86" s="27">
        <v>1</v>
      </c>
      <c r="N86" s="27">
        <v>1</v>
      </c>
      <c r="O86" s="29">
        <f>SUM(Tabla2[[#This Row],[T1]:[T4]])</f>
        <v>4</v>
      </c>
      <c r="P86" s="27" t="s">
        <v>661</v>
      </c>
      <c r="Q86" s="27" t="s">
        <v>665</v>
      </c>
      <c r="R86" s="27"/>
      <c r="S86" s="27" t="s">
        <v>51</v>
      </c>
      <c r="T86" s="27"/>
      <c r="U86" s="286"/>
      <c r="V86" s="286"/>
      <c r="W86" s="286"/>
      <c r="X86" s="27"/>
    </row>
    <row r="87" spans="2:24" ht="89.25" hidden="1" customHeight="1">
      <c r="B87" s="56">
        <v>81</v>
      </c>
      <c r="C87" s="456" t="str">
        <f>VLOOKUP(Tabla2[[#This Row],[Productos ]],Tabla3[[#All],[Productos]:[CODG2]],2,0)</f>
        <v>DJUR.6.1.2.1</v>
      </c>
      <c r="D87" s="252" t="s">
        <v>235</v>
      </c>
      <c r="E87" s="175" t="s">
        <v>666</v>
      </c>
      <c r="F87" s="177">
        <f>SUMIFS('Formulario PPGR3 v6'!$I$4:$I$757,'Formulario PPGR3 v6'!$D$4:$D$757,'Formulario PPGR2'!$E$7:$E$367)</f>
        <v>0</v>
      </c>
      <c r="G87" s="27" t="str">
        <f>CONCATENATE(Tabla2[[#This Row],[Código]],".",Tabla2[[#This Row],[No]])</f>
        <v>DJUR.6.1.2.1.81</v>
      </c>
      <c r="H87" s="27"/>
      <c r="I87" s="27"/>
      <c r="J87" s="27"/>
      <c r="K87" s="27">
        <v>1</v>
      </c>
      <c r="L87" s="27">
        <v>1</v>
      </c>
      <c r="M87" s="27">
        <v>1</v>
      </c>
      <c r="N87" s="27">
        <v>1</v>
      </c>
      <c r="O87" s="29">
        <f>SUM(Tabla2[[#This Row],[T1]:[T4]])</f>
        <v>4</v>
      </c>
      <c r="P87" s="27" t="s">
        <v>661</v>
      </c>
      <c r="Q87" s="27" t="s">
        <v>667</v>
      </c>
      <c r="R87" s="27" t="s">
        <v>668</v>
      </c>
      <c r="S87" s="27" t="s">
        <v>51</v>
      </c>
      <c r="T87" s="27" t="s">
        <v>659</v>
      </c>
      <c r="U87" s="286"/>
      <c r="V87" s="286"/>
      <c r="W87" s="286"/>
      <c r="X87" s="27"/>
    </row>
    <row r="88" spans="2:24" ht="63.75" hidden="1" customHeight="1">
      <c r="B88" s="56">
        <v>82</v>
      </c>
      <c r="C88" s="456" t="str">
        <f>VLOOKUP(Tabla2[[#This Row],[Productos ]],Tabla3[[#All],[Productos]:[CODG2]],2,0)</f>
        <v>DJUR.6.1.2.1</v>
      </c>
      <c r="D88" s="252" t="s">
        <v>235</v>
      </c>
      <c r="E88" s="175" t="s">
        <v>669</v>
      </c>
      <c r="F88" s="177">
        <f>SUMIFS('Formulario PPGR3 v6'!$I$4:$I$757,'Formulario PPGR3 v6'!$D$4:$D$757,'Formulario PPGR2'!$E$7:$E$367)</f>
        <v>0</v>
      </c>
      <c r="G88" s="27" t="str">
        <f>CONCATENATE(Tabla2[[#This Row],[Código]],".",Tabla2[[#This Row],[No]])</f>
        <v>DJUR.6.1.2.1.82</v>
      </c>
      <c r="H88" s="27"/>
      <c r="I88" s="27"/>
      <c r="J88" s="27"/>
      <c r="K88" s="27">
        <v>1</v>
      </c>
      <c r="L88" s="27">
        <v>1</v>
      </c>
      <c r="M88" s="27">
        <v>1</v>
      </c>
      <c r="N88" s="27">
        <v>1</v>
      </c>
      <c r="O88" s="29">
        <f>SUM(Tabla2[[#This Row],[T1]:[T4]])</f>
        <v>4</v>
      </c>
      <c r="P88" s="27" t="s">
        <v>661</v>
      </c>
      <c r="Q88" s="27" t="s">
        <v>670</v>
      </c>
      <c r="R88" s="27"/>
      <c r="S88" s="27" t="s">
        <v>51</v>
      </c>
      <c r="T88" s="27" t="s">
        <v>671</v>
      </c>
      <c r="U88" s="286"/>
      <c r="V88" s="286"/>
      <c r="W88" s="286"/>
      <c r="X88" s="27"/>
    </row>
    <row r="89" spans="2:24" ht="51" hidden="1" customHeight="1">
      <c r="B89" s="56">
        <v>83</v>
      </c>
      <c r="C89" s="456" t="str">
        <f>VLOOKUP(Tabla2[[#This Row],[Productos ]],Tabla3[[#All],[Productos]:[CODG2]],2,0)</f>
        <v>DJUR.6.1.2.1</v>
      </c>
      <c r="D89" s="252" t="s">
        <v>235</v>
      </c>
      <c r="E89" s="175" t="s">
        <v>672</v>
      </c>
      <c r="F89" s="177">
        <f>SUMIFS('Formulario PPGR3 v6'!$I$4:$I$757,'Formulario PPGR3 v6'!$D$4:$D$757,'Formulario PPGR2'!$E$7:$E$367)</f>
        <v>0</v>
      </c>
      <c r="G89" s="27" t="str">
        <f>CONCATENATE(Tabla2[[#This Row],[Código]],".",Tabla2[[#This Row],[No]])</f>
        <v>DJUR.6.1.2.1.83</v>
      </c>
      <c r="H89" s="27"/>
      <c r="I89" s="27"/>
      <c r="J89" s="27"/>
      <c r="K89" s="27">
        <v>1</v>
      </c>
      <c r="L89" s="27">
        <v>1</v>
      </c>
      <c r="M89" s="27">
        <v>1</v>
      </c>
      <c r="N89" s="27">
        <v>1</v>
      </c>
      <c r="O89" s="29">
        <f>SUM(Tabla2[[#This Row],[T1]:[T4]])</f>
        <v>4</v>
      </c>
      <c r="P89" s="27" t="s">
        <v>661</v>
      </c>
      <c r="Q89" s="27" t="s">
        <v>670</v>
      </c>
      <c r="R89" s="27"/>
      <c r="S89" s="27" t="s">
        <v>51</v>
      </c>
      <c r="T89" s="27"/>
      <c r="U89" s="286"/>
      <c r="V89" s="286"/>
      <c r="W89" s="286"/>
      <c r="X89" s="27"/>
    </row>
    <row r="90" spans="2:24" ht="25.5" hidden="1" customHeight="1">
      <c r="B90" s="56">
        <v>84</v>
      </c>
      <c r="C90" s="456" t="str">
        <f>VLOOKUP(Tabla2[[#This Row],[Productos ]],Tabla3[[#All],[Productos]:[CODG2]],2,0)</f>
        <v>DJUR.6.1.2.1</v>
      </c>
      <c r="D90" s="252" t="s">
        <v>235</v>
      </c>
      <c r="E90" s="175" t="s">
        <v>673</v>
      </c>
      <c r="F90" s="177">
        <f>SUMIFS('Formulario PPGR3 v6'!$I$4:$I$757,'Formulario PPGR3 v6'!$D$4:$D$757,'Formulario PPGR2'!$E$7:$E$367)</f>
        <v>0</v>
      </c>
      <c r="G90" s="27" t="str">
        <f>CONCATENATE(Tabla2[[#This Row],[Código]],".",Tabla2[[#This Row],[No]])</f>
        <v>DJUR.6.1.2.1.84</v>
      </c>
      <c r="H90" s="27"/>
      <c r="I90" s="27"/>
      <c r="J90" s="27"/>
      <c r="K90" s="27">
        <v>3</v>
      </c>
      <c r="L90" s="27">
        <v>3</v>
      </c>
      <c r="M90" s="27">
        <v>3</v>
      </c>
      <c r="N90" s="27">
        <v>3</v>
      </c>
      <c r="O90" s="29">
        <f>SUM(Tabla2[[#This Row],[T1]:[T4]])</f>
        <v>12</v>
      </c>
      <c r="P90" s="27" t="s">
        <v>674</v>
      </c>
      <c r="Q90" s="27" t="s">
        <v>675</v>
      </c>
      <c r="R90" s="27"/>
      <c r="S90" s="27" t="s">
        <v>51</v>
      </c>
      <c r="T90" s="27" t="s">
        <v>659</v>
      </c>
      <c r="U90" s="286"/>
      <c r="V90" s="286"/>
      <c r="W90" s="286"/>
      <c r="X90" s="27"/>
    </row>
    <row r="91" spans="2:24" ht="25.5" hidden="1" customHeight="1">
      <c r="B91" s="56">
        <v>85</v>
      </c>
      <c r="C91" s="456" t="str">
        <f>VLOOKUP(Tabla2[[#This Row],[Productos ]],Tabla3[[#All],[Productos]:[CODG2]],2,0)</f>
        <v>DJUR.6.1.2.1</v>
      </c>
      <c r="D91" s="252" t="s">
        <v>235</v>
      </c>
      <c r="E91" s="175" t="s">
        <v>676</v>
      </c>
      <c r="F91" s="177">
        <f>SUMIFS('Formulario PPGR3 v6'!$I$4:$I$757,'Formulario PPGR3 v6'!$D$4:$D$757,'Formulario PPGR2'!$E$7:$E$367)</f>
        <v>0</v>
      </c>
      <c r="G91" s="27" t="str">
        <f>CONCATENATE(Tabla2[[#This Row],[Código]],".",Tabla2[[#This Row],[No]])</f>
        <v>DJUR.6.1.2.1.85</v>
      </c>
      <c r="H91" s="27"/>
      <c r="I91" s="27"/>
      <c r="J91" s="27"/>
      <c r="K91" s="27">
        <v>3</v>
      </c>
      <c r="L91" s="27">
        <v>3</v>
      </c>
      <c r="M91" s="27">
        <v>3</v>
      </c>
      <c r="N91" s="27">
        <v>3</v>
      </c>
      <c r="O91" s="29">
        <f>SUM(Tabla2[[#This Row],[T1]:[T4]])</f>
        <v>12</v>
      </c>
      <c r="P91" s="27" t="s">
        <v>674</v>
      </c>
      <c r="Q91" s="27" t="s">
        <v>675</v>
      </c>
      <c r="R91" s="27"/>
      <c r="S91" s="27" t="s">
        <v>51</v>
      </c>
      <c r="T91" s="27" t="s">
        <v>659</v>
      </c>
      <c r="U91" s="286"/>
      <c r="V91" s="286"/>
      <c r="W91" s="286"/>
      <c r="X91" s="27"/>
    </row>
    <row r="92" spans="2:24" ht="25.5" hidden="1" customHeight="1">
      <c r="B92" s="56">
        <v>86</v>
      </c>
      <c r="C92" s="456" t="str">
        <f>VLOOKUP(Tabla2[[#This Row],[Productos ]],Tabla3[[#All],[Productos]:[CODG2]],2,0)</f>
        <v>DJUR.6.1.2.1</v>
      </c>
      <c r="D92" s="252" t="s">
        <v>235</v>
      </c>
      <c r="E92" s="175" t="s">
        <v>677</v>
      </c>
      <c r="F92" s="177">
        <f>SUMIFS('Formulario PPGR3 v6'!$I$4:$I$757,'Formulario PPGR3 v6'!$D$4:$D$757,'Formulario PPGR2'!$E$7:$E$367)</f>
        <v>0</v>
      </c>
      <c r="G92" s="27" t="str">
        <f>CONCATENATE(Tabla2[[#This Row],[Código]],".",Tabla2[[#This Row],[No]])</f>
        <v>DJUR.6.1.2.1.86</v>
      </c>
      <c r="H92" s="27"/>
      <c r="I92" s="27"/>
      <c r="J92" s="27"/>
      <c r="K92" s="27">
        <v>3</v>
      </c>
      <c r="L92" s="27">
        <v>3</v>
      </c>
      <c r="M92" s="27">
        <v>3</v>
      </c>
      <c r="N92" s="27">
        <v>3</v>
      </c>
      <c r="O92" s="29">
        <f>SUM(Tabla2[[#This Row],[T1]:[T4]])</f>
        <v>12</v>
      </c>
      <c r="P92" s="27" t="s">
        <v>674</v>
      </c>
      <c r="Q92" s="27" t="s">
        <v>675</v>
      </c>
      <c r="R92" s="27"/>
      <c r="S92" s="27" t="s">
        <v>51</v>
      </c>
      <c r="T92" s="27" t="s">
        <v>659</v>
      </c>
      <c r="U92" s="286"/>
      <c r="V92" s="286"/>
      <c r="W92" s="286"/>
      <c r="X92" s="27"/>
    </row>
    <row r="93" spans="2:24" ht="38.25" hidden="1" customHeight="1">
      <c r="B93" s="56">
        <v>87</v>
      </c>
      <c r="C93" s="456" t="str">
        <f>VLOOKUP(Tabla2[[#This Row],[Productos ]],Tabla3[[#All],[Productos]:[CODG2]],2,0)</f>
        <v>DJUR.6.1.2.1</v>
      </c>
      <c r="D93" s="252" t="s">
        <v>236</v>
      </c>
      <c r="E93" s="175" t="s">
        <v>678</v>
      </c>
      <c r="F93" s="177">
        <f>SUMIFS('Formulario PPGR3 v6'!$I$4:$I$757,'Formulario PPGR3 v6'!$D$4:$D$757,'Formulario PPGR2'!$E$7:$E$367)</f>
        <v>0</v>
      </c>
      <c r="G93" s="27" t="str">
        <f>CONCATENATE(Tabla2[[#This Row],[Código]],".",Tabla2[[#This Row],[No]])</f>
        <v>DJUR.6.1.2.1.87</v>
      </c>
      <c r="H93" s="27"/>
      <c r="I93" s="27"/>
      <c r="J93" s="27"/>
      <c r="K93" s="27">
        <v>1</v>
      </c>
      <c r="L93" s="27">
        <v>1</v>
      </c>
      <c r="M93" s="27">
        <v>1</v>
      </c>
      <c r="N93" s="27">
        <v>1</v>
      </c>
      <c r="O93" s="29">
        <f>SUM(Tabla2[[#This Row],[T1]:[T4]])</f>
        <v>4</v>
      </c>
      <c r="P93" s="27" t="s">
        <v>679</v>
      </c>
      <c r="Q93" s="27" t="s">
        <v>680</v>
      </c>
      <c r="R93" s="27" t="s">
        <v>681</v>
      </c>
      <c r="S93" s="27" t="s">
        <v>51</v>
      </c>
      <c r="T93" s="27" t="s">
        <v>58</v>
      </c>
      <c r="U93" s="286"/>
      <c r="V93" s="286"/>
      <c r="W93" s="286"/>
      <c r="X93" s="27"/>
    </row>
    <row r="94" spans="2:24" ht="51" hidden="1" customHeight="1">
      <c r="B94" s="56">
        <v>88</v>
      </c>
      <c r="C94" s="456" t="str">
        <f>VLOOKUP(Tabla2[[#This Row],[Productos ]],Tabla3[[#All],[Productos]:[CODG2]],2,0)</f>
        <v>DJUR.6.1.2.1</v>
      </c>
      <c r="D94" s="252" t="s">
        <v>237</v>
      </c>
      <c r="E94" s="175" t="s">
        <v>682</v>
      </c>
      <c r="F94" s="177">
        <f>SUMIFS('Formulario PPGR3 v6'!$I$4:$I$757,'Formulario PPGR3 v6'!$D$4:$D$757,'Formulario PPGR2'!$E$7:$E$367)</f>
        <v>0</v>
      </c>
      <c r="G94" s="27" t="str">
        <f>CONCATENATE(Tabla2[[#This Row],[Código]],".",Tabla2[[#This Row],[No]])</f>
        <v>DJUR.6.1.2.1.88</v>
      </c>
      <c r="H94" s="27"/>
      <c r="I94" s="27"/>
      <c r="J94" s="27"/>
      <c r="K94" s="27">
        <v>1</v>
      </c>
      <c r="L94" s="27"/>
      <c r="M94" s="27">
        <v>1</v>
      </c>
      <c r="N94" s="27"/>
      <c r="O94" s="29">
        <f>SUM(Tabla2[[#This Row],[T1]:[T4]])</f>
        <v>2</v>
      </c>
      <c r="P94" s="27" t="s">
        <v>683</v>
      </c>
      <c r="Q94" s="27" t="s">
        <v>684</v>
      </c>
      <c r="R94" s="27"/>
      <c r="S94" s="27" t="s">
        <v>51</v>
      </c>
      <c r="T94" s="27" t="s">
        <v>58</v>
      </c>
      <c r="U94" s="286"/>
      <c r="V94" s="286"/>
      <c r="W94" s="286"/>
      <c r="X94" s="27"/>
    </row>
    <row r="95" spans="2:24" ht="25.5" hidden="1" customHeight="1">
      <c r="B95" s="56">
        <v>89</v>
      </c>
      <c r="C95" s="456" t="str">
        <f>VLOOKUP(Tabla2[[#This Row],[Productos ]],Tabla3[[#All],[Productos]:[CODG2]],2,0)</f>
        <v>DRRHH.6.1.2.1</v>
      </c>
      <c r="D95" s="252" t="s">
        <v>239</v>
      </c>
      <c r="E95" s="175" t="s">
        <v>685</v>
      </c>
      <c r="F95" s="177">
        <f>SUMIFS('Formulario PPGR3 v6'!$I$4:$I$757,'Formulario PPGR3 v6'!$D$4:$D$757,'Formulario PPGR2'!$E$7:$E$367)</f>
        <v>330000</v>
      </c>
      <c r="G95" s="27" t="str">
        <f>CONCATENATE(Tabla2[[#This Row],[Código]],".",Tabla2[[#This Row],[No]])</f>
        <v>DRRHH.6.1.2.1.89</v>
      </c>
      <c r="H95" s="27"/>
      <c r="I95" s="27"/>
      <c r="J95" s="27"/>
      <c r="K95" s="27">
        <v>1</v>
      </c>
      <c r="L95" s="27">
        <v>1</v>
      </c>
      <c r="M95" s="27">
        <v>1</v>
      </c>
      <c r="N95" s="27">
        <v>1</v>
      </c>
      <c r="O95" s="29">
        <f>SUM(Tabla2[[#This Row],[T1]:[T4]])</f>
        <v>4</v>
      </c>
      <c r="P95" s="27" t="s">
        <v>686</v>
      </c>
      <c r="Q95" s="27" t="s">
        <v>687</v>
      </c>
      <c r="R95" s="27"/>
      <c r="S95" s="27" t="s">
        <v>41</v>
      </c>
      <c r="T95" s="27"/>
      <c r="U95" s="286"/>
      <c r="V95" s="286"/>
      <c r="W95" s="286"/>
      <c r="X95" s="27"/>
    </row>
    <row r="96" spans="2:24" ht="25.5" hidden="1" customHeight="1">
      <c r="B96" s="56">
        <v>90</v>
      </c>
      <c r="C96" s="456" t="str">
        <f>VLOOKUP(Tabla2[[#This Row],[Productos ]],Tabla3[[#All],[Productos]:[CODG2]],2,0)</f>
        <v>DRRHH.6.1.2.1</v>
      </c>
      <c r="D96" s="252" t="s">
        <v>240</v>
      </c>
      <c r="E96" s="175" t="s">
        <v>688</v>
      </c>
      <c r="F96" s="177">
        <f>SUMIFS('Formulario PPGR3 v6'!$I$4:$I$757,'Formulario PPGR3 v6'!$D$4:$D$757,'Formulario PPGR2'!$E$7:$E$367)</f>
        <v>0</v>
      </c>
      <c r="G96" s="27" t="str">
        <f>CONCATENATE(Tabla2[[#This Row],[Código]],".",Tabla2[[#This Row],[No]])</f>
        <v>DRRHH.6.1.2.1.90</v>
      </c>
      <c r="H96" s="27"/>
      <c r="I96" s="27"/>
      <c r="J96" s="27"/>
      <c r="K96" s="27">
        <v>1</v>
      </c>
      <c r="L96" s="27">
        <v>1</v>
      </c>
      <c r="M96" s="27">
        <v>1</v>
      </c>
      <c r="N96" s="27">
        <v>1</v>
      </c>
      <c r="O96" s="29">
        <f>SUM(Tabla2[[#This Row],[T1]:[T4]])</f>
        <v>4</v>
      </c>
      <c r="P96" s="27" t="s">
        <v>689</v>
      </c>
      <c r="Q96" s="27"/>
      <c r="R96" s="27"/>
      <c r="S96" s="27" t="s">
        <v>41</v>
      </c>
      <c r="T96" s="27"/>
      <c r="U96" s="286"/>
      <c r="V96" s="286"/>
      <c r="W96" s="286"/>
      <c r="X96" s="27"/>
    </row>
    <row r="97" spans="2:35" ht="51" hidden="1" customHeight="1">
      <c r="B97" s="56">
        <v>91</v>
      </c>
      <c r="C97" s="456" t="str">
        <f>VLOOKUP(Tabla2[[#This Row],[Productos ]],Tabla3[[#All],[Productos]:[CODG2]],2,0)</f>
        <v>DRRHH.6.1.2.1</v>
      </c>
      <c r="D97" s="252" t="s">
        <v>392</v>
      </c>
      <c r="E97" s="175" t="s">
        <v>690</v>
      </c>
      <c r="F97" s="177">
        <f>SUMIFS('Formulario PPGR3 v6'!$I$4:$I$757,'Formulario PPGR3 v6'!$D$4:$D$757,'Formulario PPGR2'!$E$7:$E$367)</f>
        <v>0</v>
      </c>
      <c r="G97" s="27" t="str">
        <f>CONCATENATE(Tabla2[[#This Row],[Código]],".",Tabla2[[#This Row],[No]])</f>
        <v>DRRHH.6.1.2.1.91</v>
      </c>
      <c r="H97" s="27"/>
      <c r="I97" s="27"/>
      <c r="J97" s="27"/>
      <c r="K97" s="27">
        <v>1</v>
      </c>
      <c r="L97" s="27"/>
      <c r="M97" s="27"/>
      <c r="N97" s="27"/>
      <c r="O97" s="29">
        <f>SUM(Tabla2[[#This Row],[T1]:[T4]])</f>
        <v>1</v>
      </c>
      <c r="P97" s="27" t="s">
        <v>691</v>
      </c>
      <c r="Q97" s="27" t="s">
        <v>692</v>
      </c>
      <c r="R97" s="27"/>
      <c r="S97" s="27" t="s">
        <v>41</v>
      </c>
      <c r="T97" s="27"/>
      <c r="U97" s="286"/>
      <c r="V97" s="286"/>
      <c r="W97" s="286"/>
      <c r="X97" s="27"/>
    </row>
    <row r="98" spans="2:35" ht="25.5" hidden="1" customHeight="1">
      <c r="B98" s="56">
        <v>92</v>
      </c>
      <c r="C98" s="456" t="str">
        <f>VLOOKUP(Tabla2[[#This Row],[Productos ]],Tabla3[[#All],[Productos]:[CODG2]],2,0)</f>
        <v>DRRHH.6.1.2.1</v>
      </c>
      <c r="D98" s="252" t="s">
        <v>242</v>
      </c>
      <c r="E98" s="175" t="s">
        <v>693</v>
      </c>
      <c r="F98" s="177">
        <f>SUMIFS('Formulario PPGR3 v6'!$I$4:$I$757,'Formulario PPGR3 v6'!$D$4:$D$757,'Formulario PPGR2'!$E$7:$E$367)</f>
        <v>0</v>
      </c>
      <c r="G98" s="27" t="str">
        <f>CONCATENATE(Tabla2[[#This Row],[Código]],".",Tabla2[[#This Row],[No]])</f>
        <v>DRRHH.6.1.2.1.92</v>
      </c>
      <c r="H98" s="27"/>
      <c r="I98" s="27"/>
      <c r="J98" s="27"/>
      <c r="K98" s="27"/>
      <c r="L98" s="27">
        <v>1</v>
      </c>
      <c r="M98" s="27"/>
      <c r="N98" s="27"/>
      <c r="O98" s="29">
        <f>SUM(Tabla2[[#This Row],[T1]:[T4]])</f>
        <v>1</v>
      </c>
      <c r="P98" s="27" t="s">
        <v>694</v>
      </c>
      <c r="Q98" s="27" t="s">
        <v>695</v>
      </c>
      <c r="R98" s="27"/>
      <c r="S98" s="27" t="s">
        <v>41</v>
      </c>
      <c r="T98" s="27"/>
      <c r="U98" s="286"/>
      <c r="V98" s="286"/>
      <c r="W98" s="286"/>
      <c r="X98" s="27"/>
    </row>
    <row r="99" spans="2:35" ht="38.25" hidden="1" customHeight="1">
      <c r="B99" s="56">
        <v>93</v>
      </c>
      <c r="C99" s="456" t="str">
        <f>VLOOKUP(Tabla2[[#This Row],[Productos ]],Tabla3[[#All],[Productos]:[CODG2]],2,0)</f>
        <v>DRRHH.6.1.2.1</v>
      </c>
      <c r="D99" s="252" t="s">
        <v>243</v>
      </c>
      <c r="E99" s="175" t="s">
        <v>696</v>
      </c>
      <c r="F99" s="177">
        <f>SUMIFS('Formulario PPGR3 v6'!$I$4:$I$757,'Formulario PPGR3 v6'!$D$4:$D$757,'Formulario PPGR2'!$E$7:$E$367)</f>
        <v>0</v>
      </c>
      <c r="G99" s="27" t="str">
        <f>CONCATENATE(Tabla2[[#This Row],[Código]],".",Tabla2[[#This Row],[No]])</f>
        <v>DRRHH.6.1.2.1.93</v>
      </c>
      <c r="H99" s="27"/>
      <c r="I99" s="27"/>
      <c r="J99" s="27"/>
      <c r="K99" s="27">
        <v>1</v>
      </c>
      <c r="L99" s="27"/>
      <c r="M99" s="27"/>
      <c r="N99" s="27">
        <v>1</v>
      </c>
      <c r="O99" s="29">
        <f>SUM(Tabla2[[#This Row],[T1]:[T4]])</f>
        <v>2</v>
      </c>
      <c r="P99" s="27" t="s">
        <v>697</v>
      </c>
      <c r="Q99" s="27" t="s">
        <v>698</v>
      </c>
      <c r="R99" s="27"/>
      <c r="S99" s="27" t="s">
        <v>41</v>
      </c>
      <c r="T99" s="27"/>
      <c r="U99" s="286"/>
      <c r="V99" s="286"/>
      <c r="W99" s="286"/>
      <c r="X99" s="27"/>
    </row>
    <row r="100" spans="2:35" ht="38.25" hidden="1" customHeight="1">
      <c r="B100" s="56">
        <v>94</v>
      </c>
      <c r="C100" s="456" t="str">
        <f>VLOOKUP(Tabla2[[#This Row],[Productos ]],Tabla3[[#All],[Productos]:[CODG2]],2,0)</f>
        <v>DRRHH.6.1.2.1</v>
      </c>
      <c r="D100" s="252" t="s">
        <v>244</v>
      </c>
      <c r="E100" s="175" t="s">
        <v>699</v>
      </c>
      <c r="F100" s="177">
        <f>SUMIFS('Formulario PPGR3 v6'!$I$4:$I$757,'Formulario PPGR3 v6'!$D$4:$D$757,'Formulario PPGR2'!$E$7:$E$367)</f>
        <v>0</v>
      </c>
      <c r="G100" s="27" t="str">
        <f>CONCATENATE(Tabla2[[#This Row],[Código]],".",Tabla2[[#This Row],[No]])</f>
        <v>DRRHH.6.1.2.1.94</v>
      </c>
      <c r="H100" s="27"/>
      <c r="I100" s="27"/>
      <c r="J100" s="27"/>
      <c r="K100" s="27">
        <v>1</v>
      </c>
      <c r="L100" s="27"/>
      <c r="M100" s="27"/>
      <c r="N100" s="27"/>
      <c r="O100" s="29">
        <f>SUM(Tabla2[[#This Row],[T1]:[T4]])</f>
        <v>1</v>
      </c>
      <c r="P100" s="27" t="s">
        <v>694</v>
      </c>
      <c r="Q100" s="27" t="s">
        <v>695</v>
      </c>
      <c r="R100" s="27" t="s">
        <v>700</v>
      </c>
      <c r="S100" s="27" t="s">
        <v>41</v>
      </c>
      <c r="T100" s="27"/>
      <c r="U100" s="286"/>
      <c r="V100" s="286"/>
      <c r="W100" s="286"/>
      <c r="X100" s="27"/>
    </row>
    <row r="101" spans="2:35" ht="25.5" hidden="1" customHeight="1">
      <c r="B101" s="56">
        <v>95</v>
      </c>
      <c r="C101" s="456" t="str">
        <f>VLOOKUP(Tabla2[[#This Row],[Productos ]],Tabla3[[#All],[Productos]:[CODG2]],2,0)</f>
        <v>DRRHH.6.1.2.1</v>
      </c>
      <c r="D101" s="252" t="s">
        <v>245</v>
      </c>
      <c r="E101" s="265" t="s">
        <v>701</v>
      </c>
      <c r="F101" s="177">
        <f>SUMIFS('Formulario PPGR3 v6'!$I$4:$I$757,'Formulario PPGR3 v6'!$D$4:$D$757,'Formulario PPGR2'!$E$7:$E$367)</f>
        <v>0</v>
      </c>
      <c r="G101" s="27" t="str">
        <f>CONCATENATE(Tabla2[[#This Row],[Código]],".",Tabla2[[#This Row],[No]])</f>
        <v>DRRHH.6.1.2.1.95</v>
      </c>
      <c r="H101" s="27"/>
      <c r="I101" s="27"/>
      <c r="J101" s="27"/>
      <c r="K101" s="27">
        <v>1</v>
      </c>
      <c r="L101" s="27">
        <v>1</v>
      </c>
      <c r="M101" s="27">
        <v>1</v>
      </c>
      <c r="N101" s="27">
        <v>1</v>
      </c>
      <c r="O101" s="29">
        <f>SUM(Tabla2[[#This Row],[T1]:[T4]])</f>
        <v>4</v>
      </c>
      <c r="P101" s="27" t="s">
        <v>702</v>
      </c>
      <c r="Q101" s="27" t="s">
        <v>703</v>
      </c>
      <c r="R101" s="27"/>
      <c r="S101" s="27" t="s">
        <v>41</v>
      </c>
      <c r="T101" s="27"/>
      <c r="U101" s="286"/>
      <c r="V101" s="286"/>
      <c r="W101" s="286"/>
      <c r="X101" s="27"/>
    </row>
    <row r="102" spans="2:35" ht="38.25" hidden="1" customHeight="1">
      <c r="B102" s="56">
        <v>96</v>
      </c>
      <c r="C102" s="456" t="str">
        <f>VLOOKUP(Tabla2[[#This Row],[Productos ]],Tabla3[[#All],[Productos]:[CODG2]],2,0)</f>
        <v>DRRHH.6.1.2.1</v>
      </c>
      <c r="D102" s="252" t="s">
        <v>392</v>
      </c>
      <c r="E102" s="175" t="s">
        <v>704</v>
      </c>
      <c r="F102" s="177">
        <f>SUMIFS('Formulario PPGR3 v6'!$I$4:$I$757,'Formulario PPGR3 v6'!$D$4:$D$757,'Formulario PPGR2'!$E$7:$E$367)</f>
        <v>590000</v>
      </c>
      <c r="G102" s="27" t="str">
        <f>CONCATENATE(Tabla2[[#This Row],[Código]],".",Tabla2[[#This Row],[No]])</f>
        <v>DRRHH.6.1.2.1.96</v>
      </c>
      <c r="H102" s="27"/>
      <c r="I102" s="27"/>
      <c r="J102" s="27"/>
      <c r="K102" s="27"/>
      <c r="L102" s="27">
        <v>1</v>
      </c>
      <c r="M102" s="27">
        <v>1</v>
      </c>
      <c r="N102" s="27">
        <v>1</v>
      </c>
      <c r="O102" s="29">
        <f>SUM(Tabla2[[#This Row],[T1]:[T4]])</f>
        <v>3</v>
      </c>
      <c r="P102" s="27" t="s">
        <v>703</v>
      </c>
      <c r="Q102" s="27"/>
      <c r="R102" s="27"/>
      <c r="S102" s="27" t="s">
        <v>41</v>
      </c>
      <c r="T102" s="27"/>
      <c r="U102" s="286"/>
      <c r="V102" s="286"/>
      <c r="W102" s="286"/>
      <c r="X102" s="27"/>
    </row>
    <row r="103" spans="2:35" ht="25.5" hidden="1" customHeight="1">
      <c r="B103" s="56">
        <v>97</v>
      </c>
      <c r="C103" s="456" t="str">
        <f>VLOOKUP(Tabla2[[#This Row],[Productos ]],Tabla3[[#All],[Productos]:[CODG2]],2,0)</f>
        <v>DRRHH.6.1.2.1</v>
      </c>
      <c r="D103" s="252" t="s">
        <v>245</v>
      </c>
      <c r="E103" s="175" t="s">
        <v>705</v>
      </c>
      <c r="F103" s="177">
        <f>SUMIFS('Formulario PPGR3 v6'!$I$4:$I$757,'Formulario PPGR3 v6'!$D$4:$D$757,'Formulario PPGR2'!$E$7:$E$367)</f>
        <v>0</v>
      </c>
      <c r="G103" s="27" t="str">
        <f>CONCATENATE(Tabla2[[#This Row],[Código]],".",Tabla2[[#This Row],[No]])</f>
        <v>DRRHH.6.1.2.1.97</v>
      </c>
      <c r="H103" s="27"/>
      <c r="I103" s="27"/>
      <c r="J103" s="27"/>
      <c r="K103" s="27">
        <v>1</v>
      </c>
      <c r="L103" s="27">
        <v>1</v>
      </c>
      <c r="M103" s="27">
        <v>1</v>
      </c>
      <c r="N103" s="27">
        <v>1</v>
      </c>
      <c r="O103" s="29">
        <f>SUM(Tabla2[[#This Row],[T1]:[T4]])</f>
        <v>4</v>
      </c>
      <c r="P103" s="27" t="s">
        <v>694</v>
      </c>
      <c r="Q103" s="27" t="s">
        <v>695</v>
      </c>
      <c r="R103" s="27" t="s">
        <v>700</v>
      </c>
      <c r="S103" s="27" t="s">
        <v>41</v>
      </c>
      <c r="T103" s="27"/>
      <c r="U103" s="286"/>
      <c r="V103" s="286"/>
      <c r="W103" s="286"/>
      <c r="X103" s="27"/>
    </row>
    <row r="104" spans="2:35" s="53" customFormat="1" ht="51" hidden="1" customHeight="1">
      <c r="B104" s="56">
        <v>98</v>
      </c>
      <c r="C104" s="456" t="str">
        <f>VLOOKUP(Tabla2[[#This Row],[Productos ]],Tabla3[[#All],[Productos]:[CODG2]],2,0)</f>
        <v>DRRHH.6.1.2.1</v>
      </c>
      <c r="D104" s="252" t="s">
        <v>240</v>
      </c>
      <c r="E104" s="266" t="s">
        <v>706</v>
      </c>
      <c r="F104" s="177">
        <f>SUMIFS('Formulario PPGR3 v6'!$I$4:$I$757,'Formulario PPGR3 v6'!$D$4:$D$757,'Formulario PPGR2'!$E$7:$E$367)</f>
        <v>0</v>
      </c>
      <c r="G104" s="27" t="str">
        <f>CONCATENATE(Tabla2[[#This Row],[Código]],".",Tabla2[[#This Row],[No]])</f>
        <v>DRRHH.6.1.2.1.98</v>
      </c>
      <c r="H104" s="27"/>
      <c r="I104" s="27"/>
      <c r="J104" s="27"/>
      <c r="K104" s="27">
        <v>1</v>
      </c>
      <c r="L104" s="27">
        <v>1</v>
      </c>
      <c r="M104" s="27">
        <v>1</v>
      </c>
      <c r="N104" s="27">
        <v>1</v>
      </c>
      <c r="O104" s="29">
        <f>SUM(Tabla2[[#This Row],[T1]:[T4]])</f>
        <v>4</v>
      </c>
      <c r="P104" s="27" t="s">
        <v>707</v>
      </c>
      <c r="Q104" s="27" t="s">
        <v>708</v>
      </c>
      <c r="R104" s="27" t="s">
        <v>700</v>
      </c>
      <c r="S104" s="27" t="s">
        <v>41</v>
      </c>
      <c r="T104" s="27"/>
      <c r="U104" s="286"/>
      <c r="V104" s="286"/>
      <c r="W104" s="286"/>
      <c r="X104" s="27"/>
      <c r="Y104" s="267"/>
      <c r="Z104" s="267"/>
      <c r="AA104" s="267"/>
      <c r="AB104" s="267"/>
      <c r="AC104" s="267"/>
      <c r="AD104" s="267"/>
      <c r="AE104" s="267"/>
      <c r="AF104" s="267"/>
      <c r="AG104" s="267"/>
      <c r="AH104" s="267"/>
      <c r="AI104" s="267"/>
    </row>
    <row r="105" spans="2:35" ht="25.5" hidden="1" customHeight="1">
      <c r="B105" s="56">
        <v>99</v>
      </c>
      <c r="C105" s="456" t="str">
        <f>VLOOKUP(Tabla2[[#This Row],[Productos ]],Tabla3[[#All],[Productos]:[CODG2]],2,0)</f>
        <v>DRRHH.6.1.2.1</v>
      </c>
      <c r="D105" s="252" t="s">
        <v>246</v>
      </c>
      <c r="E105" s="175" t="s">
        <v>709</v>
      </c>
      <c r="F105" s="177">
        <f>SUMIFS('Formulario PPGR3 v6'!$I$4:$I$757,'Formulario PPGR3 v6'!$D$4:$D$757,'Formulario PPGR2'!$E$7:$E$367)</f>
        <v>0</v>
      </c>
      <c r="G105" s="27" t="str">
        <f>CONCATENATE(Tabla2[[#This Row],[Código]],".",Tabla2[[#This Row],[No]])</f>
        <v>DRRHH.6.1.2.1.99</v>
      </c>
      <c r="H105" s="27"/>
      <c r="I105" s="27"/>
      <c r="J105" s="27"/>
      <c r="K105" s="27">
        <v>3</v>
      </c>
      <c r="L105" s="27">
        <v>3</v>
      </c>
      <c r="M105" s="27">
        <v>3</v>
      </c>
      <c r="N105" s="27">
        <v>3</v>
      </c>
      <c r="O105" s="29">
        <f>SUM(Tabla2[[#This Row],[T1]:[T4]])</f>
        <v>12</v>
      </c>
      <c r="P105" s="27" t="s">
        <v>686</v>
      </c>
      <c r="Q105" s="27" t="s">
        <v>710</v>
      </c>
      <c r="R105" s="27"/>
      <c r="S105" s="27" t="s">
        <v>41</v>
      </c>
      <c r="T105" s="27"/>
      <c r="U105" s="286"/>
      <c r="V105" s="286"/>
      <c r="W105" s="286"/>
      <c r="X105" s="27"/>
    </row>
    <row r="106" spans="2:35" ht="25.5" hidden="1" customHeight="1">
      <c r="B106" s="56">
        <v>100</v>
      </c>
      <c r="C106" s="456" t="str">
        <f>VLOOKUP(Tabla2[[#This Row],[Productos ]],Tabla3[[#All],[Productos]:[CODG2]],2,0)</f>
        <v>DRRHH.6.1.2.1</v>
      </c>
      <c r="D106" s="252" t="s">
        <v>247</v>
      </c>
      <c r="E106" s="175" t="s">
        <v>711</v>
      </c>
      <c r="F106" s="177">
        <f>SUMIFS('Formulario PPGR3 v6'!$I$4:$I$757,'Formulario PPGR3 v6'!$D$4:$D$757,'Formulario PPGR2'!$E$7:$E$367)</f>
        <v>800000</v>
      </c>
      <c r="G106" s="27" t="str">
        <f>CONCATENATE(Tabla2[[#This Row],[Código]],".",Tabla2[[#This Row],[No]])</f>
        <v>DRRHH.6.1.2.1.100</v>
      </c>
      <c r="H106" s="27"/>
      <c r="I106" s="27"/>
      <c r="J106" s="27"/>
      <c r="K106" s="27">
        <v>1</v>
      </c>
      <c r="L106" s="27">
        <v>1</v>
      </c>
      <c r="M106" s="27">
        <v>1</v>
      </c>
      <c r="N106" s="27">
        <v>1</v>
      </c>
      <c r="O106" s="29">
        <f>SUM(Tabla2[[#This Row],[T1]:[T4]])</f>
        <v>4</v>
      </c>
      <c r="P106" s="27" t="s">
        <v>697</v>
      </c>
      <c r="Q106" s="27" t="s">
        <v>698</v>
      </c>
      <c r="R106" s="27"/>
      <c r="S106" s="27" t="s">
        <v>41</v>
      </c>
      <c r="T106" s="27"/>
      <c r="U106" s="286"/>
      <c r="V106" s="286"/>
      <c r="W106" s="286"/>
      <c r="X106" s="27"/>
    </row>
    <row r="107" spans="2:35" ht="25.5" hidden="1" customHeight="1">
      <c r="B107" s="56">
        <v>101</v>
      </c>
      <c r="C107" s="456" t="str">
        <f>VLOOKUP(Tabla2[[#This Row],[Productos ]],Tabla3[[#All],[Productos]:[CODG2]],2,0)</f>
        <v>DRRHH.6.1.2.1</v>
      </c>
      <c r="D107" s="252" t="s">
        <v>247</v>
      </c>
      <c r="E107" s="175" t="s">
        <v>712</v>
      </c>
      <c r="F107" s="177">
        <f>SUMIFS('Formulario PPGR3 v6'!$I$4:$I$757,'Formulario PPGR3 v6'!$D$4:$D$757,'Formulario PPGR2'!$E$7:$E$367)</f>
        <v>0</v>
      </c>
      <c r="G107" s="27" t="str">
        <f>CONCATENATE(Tabla2[[#This Row],[Código]],".",Tabla2[[#This Row],[No]])</f>
        <v>DRRHH.6.1.2.1.101</v>
      </c>
      <c r="H107" s="27"/>
      <c r="I107" s="27"/>
      <c r="J107" s="27"/>
      <c r="K107" s="27"/>
      <c r="L107" s="27">
        <v>1</v>
      </c>
      <c r="M107" s="27"/>
      <c r="N107" s="27"/>
      <c r="O107" s="29">
        <f>SUM(Tabla2[[#This Row],[T1]:[T4]])</f>
        <v>1</v>
      </c>
      <c r="P107" s="27" t="s">
        <v>697</v>
      </c>
      <c r="Q107" s="27" t="s">
        <v>698</v>
      </c>
      <c r="R107" s="27"/>
      <c r="S107" s="27" t="s">
        <v>41</v>
      </c>
      <c r="T107" s="27"/>
      <c r="U107" s="286"/>
      <c r="V107" s="286"/>
      <c r="W107" s="286"/>
      <c r="X107" s="27"/>
    </row>
    <row r="108" spans="2:35" ht="51" hidden="1" customHeight="1">
      <c r="B108" s="56">
        <v>102</v>
      </c>
      <c r="C108" s="456" t="str">
        <f>VLOOKUP(Tabla2[[#This Row],[Productos ]],Tabla3[[#All],[Productos]:[CODG2]],2,0)</f>
        <v>DPSVDS.1.1.1.1</v>
      </c>
      <c r="D108" s="252" t="s">
        <v>251</v>
      </c>
      <c r="E108" s="175" t="s">
        <v>713</v>
      </c>
      <c r="F108" s="177">
        <f>SUMIFS('Formulario PPGR3 v6'!$I$4:$I$757,'Formulario PPGR3 v6'!$D$4:$D$757,'Formulario PPGR2'!$E$7:$E$367)</f>
        <v>0</v>
      </c>
      <c r="G108" s="27" t="str">
        <f>CONCATENATE(Tabla2[[#This Row],[Código]],".",Tabla2[[#This Row],[No]])</f>
        <v>DPSVDS.1.1.1.1.102</v>
      </c>
      <c r="H108" s="27"/>
      <c r="I108" s="27"/>
      <c r="J108" s="27"/>
      <c r="K108" s="27">
        <v>1</v>
      </c>
      <c r="L108" s="27">
        <v>1</v>
      </c>
      <c r="M108" s="27">
        <v>1</v>
      </c>
      <c r="N108" s="27">
        <v>1</v>
      </c>
      <c r="O108" s="29">
        <f>SUM(Tabla2[[#This Row],[T1]:[T4]])</f>
        <v>4</v>
      </c>
      <c r="P108" s="27" t="s">
        <v>714</v>
      </c>
      <c r="Q108" s="27" t="s">
        <v>637</v>
      </c>
      <c r="R108" s="27"/>
      <c r="S108" s="27" t="s">
        <v>65</v>
      </c>
      <c r="T108" s="27"/>
      <c r="U108" s="286"/>
      <c r="V108" s="286"/>
      <c r="W108" s="286"/>
      <c r="X108" s="27"/>
    </row>
    <row r="109" spans="2:35" ht="38.25" hidden="1" customHeight="1">
      <c r="B109" s="56">
        <v>103</v>
      </c>
      <c r="C109" s="456" t="str">
        <f>VLOOKUP(Tabla2[[#This Row],[Productos ]],Tabla3[[#All],[Productos]:[CODG2]],2,0)</f>
        <v>DPSVDS.1.1.1.1</v>
      </c>
      <c r="D109" s="252" t="s">
        <v>252</v>
      </c>
      <c r="E109" s="175" t="s">
        <v>715</v>
      </c>
      <c r="F109" s="177">
        <f>SUMIFS('Formulario PPGR3 v6'!$I$4:$I$757,'Formulario PPGR3 v6'!$D$4:$D$757,'Formulario PPGR2'!$E$7:$E$367)</f>
        <v>500000</v>
      </c>
      <c r="G109" s="27" t="str">
        <f>CONCATENATE(Tabla2[[#This Row],[Código]],".",Tabla2[[#This Row],[No]])</f>
        <v>DPSVDS.1.1.1.1.103</v>
      </c>
      <c r="H109" s="27"/>
      <c r="I109" s="27"/>
      <c r="J109" s="27"/>
      <c r="K109" s="27">
        <v>1</v>
      </c>
      <c r="L109" s="27">
        <v>1</v>
      </c>
      <c r="M109" s="27">
        <v>1</v>
      </c>
      <c r="N109" s="27">
        <v>1</v>
      </c>
      <c r="O109" s="29">
        <f>SUM(Tabla2[[#This Row],[T1]:[T4]])</f>
        <v>4</v>
      </c>
      <c r="P109" s="27" t="s">
        <v>716</v>
      </c>
      <c r="Q109" s="27"/>
      <c r="R109" s="27"/>
      <c r="S109" s="27" t="s">
        <v>65</v>
      </c>
      <c r="T109" s="27"/>
      <c r="U109" s="286"/>
      <c r="V109" s="286"/>
      <c r="W109" s="286"/>
      <c r="X109" s="27"/>
    </row>
    <row r="110" spans="2:35" ht="38.25" hidden="1" customHeight="1">
      <c r="B110" s="56">
        <v>104</v>
      </c>
      <c r="C110" s="456" t="str">
        <f>VLOOKUP(Tabla2[[#This Row],[Productos ]],Tabla3[[#All],[Productos]:[CODG2]],2,0)</f>
        <v>DPSVDS.1.1.1.1</v>
      </c>
      <c r="D110" s="252" t="s">
        <v>252</v>
      </c>
      <c r="E110" s="175" t="s">
        <v>717</v>
      </c>
      <c r="F110" s="177">
        <f>SUMIFS('Formulario PPGR3 v6'!$I$4:$I$757,'Formulario PPGR3 v6'!$D$4:$D$757,'Formulario PPGR2'!$E$7:$E$367)</f>
        <v>0</v>
      </c>
      <c r="G110" s="27" t="str">
        <f>CONCATENATE(Tabla2[[#This Row],[Código]],".",Tabla2[[#This Row],[No]])</f>
        <v>DPSVDS.1.1.1.1.104</v>
      </c>
      <c r="H110" s="27"/>
      <c r="I110" s="27"/>
      <c r="J110" s="27"/>
      <c r="K110" s="27">
        <v>1</v>
      </c>
      <c r="L110" s="27">
        <v>1</v>
      </c>
      <c r="M110" s="27">
        <v>1</v>
      </c>
      <c r="N110" s="27">
        <v>1</v>
      </c>
      <c r="O110" s="29">
        <f>SUM(Tabla2[[#This Row],[T1]:[T4]])</f>
        <v>4</v>
      </c>
      <c r="P110" s="27" t="s">
        <v>718</v>
      </c>
      <c r="Q110" s="27"/>
      <c r="R110" s="27"/>
      <c r="S110" s="27" t="s">
        <v>65</v>
      </c>
      <c r="T110" s="27"/>
      <c r="U110" s="286"/>
      <c r="V110" s="286"/>
      <c r="W110" s="286"/>
      <c r="X110" s="27"/>
    </row>
    <row r="111" spans="2:35" ht="38.25" hidden="1" customHeight="1">
      <c r="B111" s="56">
        <v>105</v>
      </c>
      <c r="C111" s="456" t="str">
        <f>VLOOKUP(Tabla2[[#This Row],[Productos ]],Tabla3[[#All],[Productos]:[CODG2]],2,0)</f>
        <v>DPSVDS.1.1.1.1</v>
      </c>
      <c r="D111" s="252" t="s">
        <v>252</v>
      </c>
      <c r="E111" s="175" t="s">
        <v>719</v>
      </c>
      <c r="F111" s="177">
        <f>SUMIFS('Formulario PPGR3 v6'!$I$4:$I$757,'Formulario PPGR3 v6'!$D$4:$D$757,'Formulario PPGR2'!$E$7:$E$367)</f>
        <v>0</v>
      </c>
      <c r="G111" s="27" t="str">
        <f>CONCATENATE(Tabla2[[#This Row],[Código]],".",Tabla2[[#This Row],[No]])</f>
        <v>DPSVDS.1.1.1.1.105</v>
      </c>
      <c r="H111" s="27"/>
      <c r="I111" s="27"/>
      <c r="J111" s="27"/>
      <c r="K111" s="27">
        <v>1</v>
      </c>
      <c r="L111" s="27">
        <v>1</v>
      </c>
      <c r="M111" s="27">
        <v>1</v>
      </c>
      <c r="N111" s="27">
        <v>1</v>
      </c>
      <c r="O111" s="29">
        <f>SUM(Tabla2[[#This Row],[T1]:[T4]])</f>
        <v>4</v>
      </c>
      <c r="P111" s="27" t="s">
        <v>714</v>
      </c>
      <c r="Q111" s="27" t="s">
        <v>637</v>
      </c>
      <c r="R111" s="27"/>
      <c r="S111" s="27" t="s">
        <v>65</v>
      </c>
      <c r="T111" s="27"/>
      <c r="U111" s="286"/>
      <c r="V111" s="286"/>
      <c r="W111" s="286"/>
      <c r="X111" s="27"/>
    </row>
    <row r="112" spans="2:35" ht="25.5" hidden="1" customHeight="1">
      <c r="B112" s="56">
        <v>106</v>
      </c>
      <c r="C112" s="456" t="str">
        <f>VLOOKUP(Tabla2[[#This Row],[Productos ]],Tabla3[[#All],[Productos]:[CODG2]],2,0)</f>
        <v>DPSVDS.1.1.1.1</v>
      </c>
      <c r="D112" s="252" t="s">
        <v>253</v>
      </c>
      <c r="E112" s="175" t="s">
        <v>720</v>
      </c>
      <c r="F112" s="177">
        <f>SUMIFS('Formulario PPGR3 v6'!$I$4:$I$757,'Formulario PPGR3 v6'!$D$4:$D$757,'Formulario PPGR2'!$E$7:$E$367)</f>
        <v>0</v>
      </c>
      <c r="G112" s="27" t="str">
        <f>CONCATENATE(Tabla2[[#This Row],[Código]],".",Tabla2[[#This Row],[No]])</f>
        <v>DPSVDS.1.1.1.1.106</v>
      </c>
      <c r="H112" s="27"/>
      <c r="I112" s="27"/>
      <c r="J112" s="27"/>
      <c r="K112" s="27">
        <v>1</v>
      </c>
      <c r="L112" s="27">
        <v>1</v>
      </c>
      <c r="M112" s="27">
        <v>1</v>
      </c>
      <c r="N112" s="27">
        <v>1</v>
      </c>
      <c r="O112" s="29">
        <f>SUM(Tabla2[[#This Row],[T1]:[T4]])</f>
        <v>4</v>
      </c>
      <c r="P112" s="27" t="s">
        <v>716</v>
      </c>
      <c r="Q112" s="27" t="s">
        <v>721</v>
      </c>
      <c r="R112" s="27"/>
      <c r="S112" s="27" t="s">
        <v>65</v>
      </c>
      <c r="T112" s="27"/>
      <c r="U112" s="286"/>
      <c r="V112" s="286"/>
      <c r="W112" s="286"/>
      <c r="X112" s="27"/>
    </row>
    <row r="113" spans="2:24" ht="38.25" hidden="1" customHeight="1">
      <c r="B113" s="56">
        <v>107</v>
      </c>
      <c r="C113" s="456" t="str">
        <f>VLOOKUP(Tabla2[[#This Row],[Productos ]],Tabla3[[#All],[Productos]:[CODG2]],2,0)</f>
        <v>DPSVDS.1.1.1.1</v>
      </c>
      <c r="D113" s="252" t="s">
        <v>254</v>
      </c>
      <c r="E113" s="175" t="s">
        <v>722</v>
      </c>
      <c r="F113" s="177">
        <f>SUMIFS('Formulario PPGR3 v6'!$I$4:$I$757,'Formulario PPGR3 v6'!$D$4:$D$757,'Formulario PPGR2'!$E$7:$E$367)</f>
        <v>0</v>
      </c>
      <c r="G113" s="27" t="str">
        <f>CONCATENATE(Tabla2[[#This Row],[Código]],".",Tabla2[[#This Row],[No]])</f>
        <v>DPSVDS.1.1.1.1.107</v>
      </c>
      <c r="H113" s="27"/>
      <c r="I113" s="27"/>
      <c r="J113" s="27"/>
      <c r="K113" s="27">
        <v>1</v>
      </c>
      <c r="L113" s="27">
        <v>1</v>
      </c>
      <c r="M113" s="27">
        <v>1</v>
      </c>
      <c r="N113" s="27">
        <v>1</v>
      </c>
      <c r="O113" s="29">
        <f>SUM(Tabla2[[#This Row],[T1]:[T4]])</f>
        <v>4</v>
      </c>
      <c r="P113" s="27" t="s">
        <v>723</v>
      </c>
      <c r="Q113" s="27" t="s">
        <v>667</v>
      </c>
      <c r="R113" s="27"/>
      <c r="S113" s="27" t="s">
        <v>65</v>
      </c>
      <c r="T113" s="27"/>
      <c r="U113" s="286"/>
      <c r="V113" s="286"/>
      <c r="W113" s="286"/>
      <c r="X113" s="27"/>
    </row>
    <row r="114" spans="2:24" ht="38.25" hidden="1" customHeight="1">
      <c r="B114" s="56">
        <v>108</v>
      </c>
      <c r="C114" s="456" t="str">
        <f>VLOOKUP(Tabla2[[#This Row],[Productos ]],Tabla3[[#All],[Productos]:[CODG2]],2,0)</f>
        <v>DPSVDS.1.1.1.1</v>
      </c>
      <c r="D114" s="252" t="s">
        <v>254</v>
      </c>
      <c r="E114" s="175" t="s">
        <v>724</v>
      </c>
      <c r="F114" s="177">
        <f>SUMIFS('Formulario PPGR3 v6'!$I$4:$I$757,'Formulario PPGR3 v6'!$D$4:$D$757,'Formulario PPGR2'!$E$7:$E$367)</f>
        <v>0</v>
      </c>
      <c r="G114" s="27" t="str">
        <f>CONCATENATE(Tabla2[[#This Row],[Código]],".",Tabla2[[#This Row],[No]])</f>
        <v>DPSVDS.1.1.1.1.108</v>
      </c>
      <c r="H114" s="27"/>
      <c r="I114" s="27"/>
      <c r="J114" s="27"/>
      <c r="K114" s="27"/>
      <c r="L114" s="27"/>
      <c r="M114" s="27"/>
      <c r="N114" s="27"/>
      <c r="O114" s="29">
        <f>SUM(Tabla2[[#This Row],[T1]:[T4]])</f>
        <v>0</v>
      </c>
      <c r="P114" s="27" t="s">
        <v>514</v>
      </c>
      <c r="Q114" s="27" t="s">
        <v>634</v>
      </c>
      <c r="R114" s="27" t="s">
        <v>505</v>
      </c>
      <c r="S114" s="27" t="s">
        <v>65</v>
      </c>
      <c r="T114" s="27"/>
      <c r="U114" s="286"/>
      <c r="V114" s="286"/>
      <c r="W114" s="286"/>
      <c r="X114" s="27"/>
    </row>
    <row r="115" spans="2:24" ht="38.25" hidden="1" customHeight="1">
      <c r="B115" s="56">
        <v>109</v>
      </c>
      <c r="C115" s="456" t="str">
        <f>VLOOKUP(Tabla2[[#This Row],[Productos ]],Tabla3[[#All],[Productos]:[CODG2]],2,0)</f>
        <v>CG.4.1.1.1</v>
      </c>
      <c r="D115" s="252" t="s">
        <v>256</v>
      </c>
      <c r="E115" s="175" t="s">
        <v>725</v>
      </c>
      <c r="F115" s="177">
        <f>SUMIFS('Formulario PPGR3 v6'!$I$4:$I$757,'Formulario PPGR3 v6'!$D$4:$D$757,'Formulario PPGR2'!$E$7:$E$367)</f>
        <v>150000</v>
      </c>
      <c r="G115" s="27" t="str">
        <f>CONCATENATE(Tabla2[[#This Row],[Código]],".",Tabla2[[#This Row],[No]])</f>
        <v>CG.4.1.1.1.109</v>
      </c>
      <c r="H115" s="27"/>
      <c r="I115" s="27"/>
      <c r="J115" s="27"/>
      <c r="K115" s="27">
        <v>1</v>
      </c>
      <c r="L115" s="27"/>
      <c r="M115" s="27"/>
      <c r="N115" s="27"/>
      <c r="O115" s="29">
        <f>SUM(Tabla2[[#This Row],[T1]:[T4]])</f>
        <v>1</v>
      </c>
      <c r="P115" s="27" t="s">
        <v>726</v>
      </c>
      <c r="Q115" s="27" t="s">
        <v>727</v>
      </c>
      <c r="R115" s="27" t="s">
        <v>728</v>
      </c>
      <c r="S115" s="27" t="s">
        <v>7</v>
      </c>
      <c r="T115" s="27"/>
      <c r="U115" s="286"/>
      <c r="V115" s="286"/>
      <c r="W115" s="286"/>
      <c r="X115" s="27"/>
    </row>
    <row r="116" spans="2:24" ht="38.25" hidden="1" customHeight="1">
      <c r="B116" s="56">
        <v>110</v>
      </c>
      <c r="C116" s="456" t="str">
        <f>VLOOKUP(Tabla2[[#This Row],[Productos ]],Tabla3[[#All],[Productos]:[CODG2]],2,0)</f>
        <v>CG.4.1.1.1</v>
      </c>
      <c r="D116" s="252" t="s">
        <v>256</v>
      </c>
      <c r="E116" s="175" t="s">
        <v>729</v>
      </c>
      <c r="F116" s="177">
        <f>SUMIFS('Formulario PPGR3 v6'!$I$4:$I$757,'Formulario PPGR3 v6'!$D$4:$D$757,'Formulario PPGR2'!$E$7:$E$367)</f>
        <v>0</v>
      </c>
      <c r="G116" s="27" t="str">
        <f>CONCATENATE(Tabla2[[#This Row],[Código]],".",Tabla2[[#This Row],[No]])</f>
        <v>CG.4.1.1.1.110</v>
      </c>
      <c r="H116" s="27"/>
      <c r="I116" s="27"/>
      <c r="J116" s="27"/>
      <c r="K116" s="27"/>
      <c r="L116" s="27">
        <v>1</v>
      </c>
      <c r="M116" s="27"/>
      <c r="N116" s="27"/>
      <c r="O116" s="29">
        <f>SUM(Tabla2[[#This Row],[T1]:[T4]])</f>
        <v>1</v>
      </c>
      <c r="P116" s="27" t="s">
        <v>726</v>
      </c>
      <c r="Q116" s="27" t="s">
        <v>727</v>
      </c>
      <c r="R116" s="27" t="s">
        <v>728</v>
      </c>
      <c r="S116" s="27" t="s">
        <v>7</v>
      </c>
      <c r="T116" s="27"/>
      <c r="U116" s="286"/>
      <c r="V116" s="286"/>
      <c r="W116" s="286"/>
      <c r="X116" s="27"/>
    </row>
    <row r="117" spans="2:24" ht="38.25" hidden="1" customHeight="1">
      <c r="B117" s="56">
        <v>111</v>
      </c>
      <c r="C117" s="456" t="str">
        <f>VLOOKUP(Tabla2[[#This Row],[Productos ]],Tabla3[[#All],[Productos]:[CODG2]],2,0)</f>
        <v>CG.4.1.1.1</v>
      </c>
      <c r="D117" s="252" t="s">
        <v>256</v>
      </c>
      <c r="E117" s="175" t="s">
        <v>730</v>
      </c>
      <c r="F117" s="177">
        <f>SUMIFS('Formulario PPGR3 v6'!$I$4:$I$757,'Formulario PPGR3 v6'!$D$4:$D$757,'Formulario PPGR2'!$E$7:$E$367)</f>
        <v>0</v>
      </c>
      <c r="G117" s="27" t="str">
        <f>CONCATENATE(Tabla2[[#This Row],[Código]],".",Tabla2[[#This Row],[No]])</f>
        <v>CG.4.1.1.1.111</v>
      </c>
      <c r="H117" s="27"/>
      <c r="I117" s="27"/>
      <c r="J117" s="27"/>
      <c r="K117" s="27"/>
      <c r="L117" s="27">
        <v>1</v>
      </c>
      <c r="M117" s="27"/>
      <c r="N117" s="27"/>
      <c r="O117" s="29">
        <f>SUM(Tabla2[[#This Row],[T1]:[T4]])</f>
        <v>1</v>
      </c>
      <c r="P117" s="27" t="s">
        <v>726</v>
      </c>
      <c r="Q117" s="27" t="s">
        <v>727</v>
      </c>
      <c r="R117" s="27" t="s">
        <v>728</v>
      </c>
      <c r="S117" s="27" t="s">
        <v>7</v>
      </c>
      <c r="T117" s="27"/>
      <c r="U117" s="286"/>
      <c r="V117" s="286"/>
      <c r="W117" s="286"/>
      <c r="X117" s="27"/>
    </row>
    <row r="118" spans="2:24" ht="38.25" hidden="1" customHeight="1">
      <c r="B118" s="56">
        <v>112</v>
      </c>
      <c r="C118" s="456" t="str">
        <f>VLOOKUP(Tabla2[[#This Row],[Productos ]],Tabla3[[#All],[Productos]:[CODG2]],2,0)</f>
        <v>CG.4.1.1.1</v>
      </c>
      <c r="D118" s="252" t="s">
        <v>256</v>
      </c>
      <c r="E118" s="175" t="s">
        <v>731</v>
      </c>
      <c r="F118" s="177">
        <f>SUMIFS('Formulario PPGR3 v6'!$I$4:$I$757,'Formulario PPGR3 v6'!$D$4:$D$757,'Formulario PPGR2'!$E$7:$E$367)</f>
        <v>0</v>
      </c>
      <c r="G118" s="27" t="str">
        <f>CONCATENATE(Tabla2[[#This Row],[Código]],".",Tabla2[[#This Row],[No]])</f>
        <v>CG.4.1.1.1.112</v>
      </c>
      <c r="H118" s="27"/>
      <c r="I118" s="27"/>
      <c r="J118" s="27"/>
      <c r="K118" s="27"/>
      <c r="L118" s="27"/>
      <c r="M118" s="27">
        <v>1</v>
      </c>
      <c r="N118" s="27"/>
      <c r="O118" s="29">
        <f>SUM(Tabla2[[#This Row],[T1]:[T4]])</f>
        <v>1</v>
      </c>
      <c r="P118" s="27" t="s">
        <v>726</v>
      </c>
      <c r="Q118" s="27" t="s">
        <v>727</v>
      </c>
      <c r="R118" s="27" t="s">
        <v>728</v>
      </c>
      <c r="S118" s="27" t="s">
        <v>7</v>
      </c>
      <c r="T118" s="27"/>
      <c r="U118" s="286"/>
      <c r="V118" s="286"/>
      <c r="W118" s="286"/>
      <c r="X118" s="27"/>
    </row>
    <row r="119" spans="2:24" ht="38.25" hidden="1" customHeight="1">
      <c r="B119" s="56">
        <v>113</v>
      </c>
      <c r="C119" s="456" t="str">
        <f>VLOOKUP(Tabla2[[#This Row],[Productos ]],Tabla3[[#All],[Productos]:[CODG2]],2,0)</f>
        <v>CG.4.1.1.1</v>
      </c>
      <c r="D119" s="252" t="s">
        <v>256</v>
      </c>
      <c r="E119" s="175" t="s">
        <v>732</v>
      </c>
      <c r="F119" s="177">
        <f>SUMIFS('Formulario PPGR3 v6'!$I$4:$I$757,'Formulario PPGR3 v6'!$D$4:$D$757,'Formulario PPGR2'!$E$7:$E$367)</f>
        <v>0</v>
      </c>
      <c r="G119" s="27" t="str">
        <f>CONCATENATE(Tabla2[[#This Row],[Código]],".",Tabla2[[#This Row],[No]])</f>
        <v>CG.4.1.1.1.113</v>
      </c>
      <c r="H119" s="27"/>
      <c r="I119" s="27"/>
      <c r="J119" s="27"/>
      <c r="K119" s="27"/>
      <c r="L119" s="27"/>
      <c r="M119" s="27"/>
      <c r="N119" s="27">
        <v>1</v>
      </c>
      <c r="O119" s="29">
        <f>SUM(Tabla2[[#This Row],[T1]:[T4]])</f>
        <v>1</v>
      </c>
      <c r="P119" s="27" t="s">
        <v>726</v>
      </c>
      <c r="Q119" s="27" t="s">
        <v>727</v>
      </c>
      <c r="R119" s="27" t="s">
        <v>728</v>
      </c>
      <c r="S119" s="27" t="s">
        <v>7</v>
      </c>
      <c r="T119" s="27"/>
      <c r="U119" s="286"/>
      <c r="V119" s="286"/>
      <c r="W119" s="286"/>
      <c r="X119" s="27"/>
    </row>
    <row r="120" spans="2:24" ht="38.25" hidden="1" customHeight="1">
      <c r="B120" s="56">
        <v>114</v>
      </c>
      <c r="C120" s="456" t="str">
        <f>VLOOKUP(Tabla2[[#This Row],[Productos ]],Tabla3[[#All],[Productos]:[CODG2]],2,0)</f>
        <v>CG.4.1.1.1</v>
      </c>
      <c r="D120" s="252" t="s">
        <v>256</v>
      </c>
      <c r="E120" s="175" t="s">
        <v>733</v>
      </c>
      <c r="F120" s="177">
        <f>SUMIFS('Formulario PPGR3 v6'!$I$4:$I$757,'Formulario PPGR3 v6'!$D$4:$D$757,'Formulario PPGR2'!$E$7:$E$367)</f>
        <v>0</v>
      </c>
      <c r="G120" s="27" t="str">
        <f>CONCATENATE(Tabla2[[#This Row],[Código]],".",Tabla2[[#This Row],[No]])</f>
        <v>CG.4.1.1.1.114</v>
      </c>
      <c r="H120" s="27"/>
      <c r="I120" s="27"/>
      <c r="J120" s="27"/>
      <c r="K120" s="27"/>
      <c r="L120" s="27"/>
      <c r="M120" s="27"/>
      <c r="N120" s="27">
        <v>1</v>
      </c>
      <c r="O120" s="29">
        <f>SUM(Tabla2[[#This Row],[T1]:[T4]])</f>
        <v>1</v>
      </c>
      <c r="P120" s="27" t="s">
        <v>734</v>
      </c>
      <c r="Q120" s="27"/>
      <c r="R120" s="27"/>
      <c r="S120" s="27" t="s">
        <v>7</v>
      </c>
      <c r="T120" s="27"/>
      <c r="U120" s="286"/>
      <c r="V120" s="286"/>
      <c r="W120" s="286"/>
      <c r="X120" s="27"/>
    </row>
    <row r="121" spans="2:24" ht="25.5" hidden="1" customHeight="1">
      <c r="B121" s="56">
        <v>115</v>
      </c>
      <c r="C121" s="456" t="str">
        <f>VLOOKUP(Tabla2[[#This Row],[Productos ]],Tabla3[[#All],[Productos]:[CODG2]],2,0)</f>
        <v>CG.4.1.1.1</v>
      </c>
      <c r="D121" s="252" t="s">
        <v>257</v>
      </c>
      <c r="E121" s="175" t="s">
        <v>735</v>
      </c>
      <c r="F121" s="177">
        <f>SUMIFS('Formulario PPGR3 v6'!$I$4:$I$757,'Formulario PPGR3 v6'!$D$4:$D$757,'Formulario PPGR2'!$E$7:$E$367)</f>
        <v>0</v>
      </c>
      <c r="G121" s="27" t="str">
        <f>CONCATENATE(Tabla2[[#This Row],[Código]],".",Tabla2[[#This Row],[No]])</f>
        <v>CG.4.1.1.1.115</v>
      </c>
      <c r="H121" s="27"/>
      <c r="I121" s="27"/>
      <c r="J121" s="27"/>
      <c r="K121" s="27">
        <v>1</v>
      </c>
      <c r="L121" s="27"/>
      <c r="M121" s="27"/>
      <c r="N121" s="27"/>
      <c r="O121" s="29">
        <f>SUM(Tabla2[[#This Row],[T1]:[T4]])</f>
        <v>1</v>
      </c>
      <c r="P121" s="27" t="s">
        <v>492</v>
      </c>
      <c r="Q121" s="27" t="s">
        <v>736</v>
      </c>
      <c r="R121" s="27"/>
      <c r="S121" s="27" t="s">
        <v>7</v>
      </c>
      <c r="T121" s="27"/>
      <c r="U121" s="286"/>
      <c r="V121" s="286"/>
      <c r="W121" s="286"/>
      <c r="X121" s="27"/>
    </row>
    <row r="122" spans="2:24" ht="63.75" hidden="1" customHeight="1">
      <c r="B122" s="56">
        <v>116</v>
      </c>
      <c r="C122" s="456" t="str">
        <f>VLOOKUP(Tabla2[[#This Row],[Productos ]],Tabla3[[#All],[Productos]:[CODG2]],2,0)</f>
        <v>CG.4.1.1.1</v>
      </c>
      <c r="D122" s="252" t="s">
        <v>258</v>
      </c>
      <c r="E122" s="175" t="s">
        <v>737</v>
      </c>
      <c r="F122" s="177">
        <f>SUMIFS('Formulario PPGR3 v6'!$I$4:$I$757,'Formulario PPGR3 v6'!$D$4:$D$757,'Formulario PPGR2'!$E$7:$E$367)</f>
        <v>0</v>
      </c>
      <c r="G122" s="27" t="str">
        <f>CONCATENATE(Tabla2[[#This Row],[Código]],".",Tabla2[[#This Row],[No]])</f>
        <v>CG.4.1.1.1.116</v>
      </c>
      <c r="H122" s="27"/>
      <c r="I122" s="27"/>
      <c r="J122" s="27"/>
      <c r="K122" s="27">
        <v>1</v>
      </c>
      <c r="L122" s="27">
        <v>1</v>
      </c>
      <c r="M122" s="27">
        <v>1</v>
      </c>
      <c r="N122" s="27"/>
      <c r="O122" s="29">
        <f>SUM(Tabla2[[#This Row],[T1]:[T4]])</f>
        <v>3</v>
      </c>
      <c r="P122" s="27" t="s">
        <v>738</v>
      </c>
      <c r="Q122" s="27" t="s">
        <v>739</v>
      </c>
      <c r="R122" s="27"/>
      <c r="S122" s="27" t="s">
        <v>7</v>
      </c>
      <c r="T122" s="27"/>
      <c r="U122" s="286"/>
      <c r="V122" s="286"/>
      <c r="W122" s="286"/>
      <c r="X122" s="27"/>
    </row>
    <row r="123" spans="2:24" ht="38.25" hidden="1" customHeight="1">
      <c r="B123" s="56">
        <v>117</v>
      </c>
      <c r="C123" s="456" t="str">
        <f>VLOOKUP(Tabla2[[#This Row],[Productos ]],Tabla3[[#All],[Productos]:[CODG2]],2,0)</f>
        <v>CG.4.1.1.1</v>
      </c>
      <c r="D123" s="252" t="s">
        <v>258</v>
      </c>
      <c r="E123" s="175" t="s">
        <v>740</v>
      </c>
      <c r="F123" s="177">
        <f>SUMIFS('Formulario PPGR3 v6'!$I$4:$I$757,'Formulario PPGR3 v6'!$D$4:$D$757,'Formulario PPGR2'!$E$7:$E$367)</f>
        <v>0</v>
      </c>
      <c r="G123" s="27" t="str">
        <f>CONCATENATE(Tabla2[[#This Row],[Código]],".",Tabla2[[#This Row],[No]])</f>
        <v>CG.4.1.1.1.117</v>
      </c>
      <c r="H123" s="27"/>
      <c r="I123" s="27"/>
      <c r="J123" s="27"/>
      <c r="K123" s="27"/>
      <c r="L123" s="27"/>
      <c r="M123" s="27"/>
      <c r="N123" s="27">
        <v>1</v>
      </c>
      <c r="O123" s="29">
        <f>SUM(Tabla2[[#This Row],[T1]:[T4]])</f>
        <v>1</v>
      </c>
      <c r="P123" s="27" t="s">
        <v>741</v>
      </c>
      <c r="Q123" s="27" t="s">
        <v>739</v>
      </c>
      <c r="R123" s="27"/>
      <c r="S123" s="27" t="s">
        <v>7</v>
      </c>
      <c r="T123" s="27"/>
      <c r="U123" s="286"/>
      <c r="V123" s="286"/>
      <c r="W123" s="286"/>
      <c r="X123" s="27"/>
    </row>
    <row r="124" spans="2:24" ht="25.5" hidden="1" customHeight="1">
      <c r="B124" s="56">
        <v>118</v>
      </c>
      <c r="C124" s="456" t="str">
        <f>VLOOKUP(Tabla2[[#This Row],[Productos ]],Tabla3[[#All],[Productos]:[CODG2]],2,0)</f>
        <v>CG.4.1.1.1</v>
      </c>
      <c r="D124" s="252" t="s">
        <v>259</v>
      </c>
      <c r="E124" s="175" t="s">
        <v>742</v>
      </c>
      <c r="F124" s="177">
        <f>SUMIFS('Formulario PPGR3 v6'!$I$4:$I$757,'Formulario PPGR3 v6'!$D$4:$D$757,'Formulario PPGR2'!$E$7:$E$367)</f>
        <v>0</v>
      </c>
      <c r="G124" s="27" t="str">
        <f>CONCATENATE(Tabla2[[#This Row],[Código]],".",Tabla2[[#This Row],[No]])</f>
        <v>CG.4.1.1.1.118</v>
      </c>
      <c r="H124" s="27"/>
      <c r="I124" s="27"/>
      <c r="J124" s="27"/>
      <c r="K124" s="27">
        <v>1</v>
      </c>
      <c r="L124" s="27">
        <v>1</v>
      </c>
      <c r="M124" s="27">
        <v>1</v>
      </c>
      <c r="N124" s="27"/>
      <c r="O124" s="29">
        <f>SUM(Tabla2[[#This Row],[T1]:[T4]])</f>
        <v>3</v>
      </c>
      <c r="P124" s="27" t="s">
        <v>743</v>
      </c>
      <c r="Q124" s="27" t="s">
        <v>739</v>
      </c>
      <c r="R124" s="27"/>
      <c r="S124" s="27" t="s">
        <v>7</v>
      </c>
      <c r="T124" s="27"/>
      <c r="U124" s="286"/>
      <c r="V124" s="286"/>
      <c r="W124" s="286"/>
      <c r="X124" s="27"/>
    </row>
    <row r="125" spans="2:24" ht="51" hidden="1" customHeight="1">
      <c r="B125" s="56">
        <v>119</v>
      </c>
      <c r="C125" s="456" t="str">
        <f>VLOOKUP(Tabla2[[#This Row],[Productos ]],Tabla3[[#All],[Productos]:[CODG2]],2,0)</f>
        <v>CG.4.1.1.1</v>
      </c>
      <c r="D125" s="252" t="s">
        <v>410</v>
      </c>
      <c r="E125" s="175" t="s">
        <v>744</v>
      </c>
      <c r="F125" s="177">
        <f>SUMIFS('Formulario PPGR3 v6'!$I$4:$I$757,'Formulario PPGR3 v6'!$D$4:$D$757,'Formulario PPGR2'!$E$7:$E$367)</f>
        <v>0</v>
      </c>
      <c r="G125" s="27" t="str">
        <f>CONCATENATE(Tabla2[[#This Row],[Código]],".",Tabla2[[#This Row],[No]])</f>
        <v>CG.4.1.1.1.119</v>
      </c>
      <c r="H125" s="27"/>
      <c r="I125" s="27"/>
      <c r="J125" s="27"/>
      <c r="K125" s="27">
        <v>1</v>
      </c>
      <c r="L125" s="27">
        <v>1</v>
      </c>
      <c r="M125" s="27">
        <v>1</v>
      </c>
      <c r="N125" s="27">
        <v>1</v>
      </c>
      <c r="O125" s="29">
        <f>SUM(Tabla2[[#This Row],[T1]:[T4]])</f>
        <v>4</v>
      </c>
      <c r="P125" s="27" t="s">
        <v>745</v>
      </c>
      <c r="Q125" s="27"/>
      <c r="R125" s="27"/>
      <c r="S125" s="27" t="s">
        <v>7</v>
      </c>
      <c r="T125" s="27"/>
      <c r="U125" s="286"/>
      <c r="V125" s="286"/>
      <c r="W125" s="286"/>
      <c r="X125" s="27"/>
    </row>
    <row r="126" spans="2:24" ht="51" hidden="1" customHeight="1">
      <c r="B126" s="56">
        <v>120</v>
      </c>
      <c r="C126" s="456" t="str">
        <f>VLOOKUP(Tabla2[[#This Row],[Productos ]],Tabla3[[#All],[Productos]:[CODG2]],2,0)</f>
        <v>DEMD.1.1.2.1</v>
      </c>
      <c r="D126" s="252" t="s">
        <v>262</v>
      </c>
      <c r="E126" s="175" t="s">
        <v>746</v>
      </c>
      <c r="F126" s="177">
        <f>SUMIFS('Formulario PPGR3 v6'!$I$4:$I$757,'Formulario PPGR3 v6'!$D$4:$D$757,'Formulario PPGR2'!$E$7:$E$367)</f>
        <v>0</v>
      </c>
      <c r="G126" s="27" t="str">
        <f>CONCATENATE(Tabla2[[#This Row],[Código]],".",Tabla2[[#This Row],[No]])</f>
        <v>DEMD.1.1.2.1.120</v>
      </c>
      <c r="H126" s="27"/>
      <c r="I126" s="27"/>
      <c r="J126" s="27"/>
      <c r="K126" s="27">
        <v>1</v>
      </c>
      <c r="L126" s="27"/>
      <c r="M126" s="27"/>
      <c r="N126" s="27"/>
      <c r="O126" s="29">
        <f>SUM(Tabla2[[#This Row],[T1]:[T4]])</f>
        <v>1</v>
      </c>
      <c r="P126" s="27" t="s">
        <v>747</v>
      </c>
      <c r="Q126" s="27" t="s">
        <v>604</v>
      </c>
      <c r="R126" s="27" t="s">
        <v>748</v>
      </c>
      <c r="S126" s="27" t="s">
        <v>77</v>
      </c>
      <c r="T126" s="27"/>
      <c r="U126" s="286"/>
      <c r="V126" s="286"/>
      <c r="W126" s="286"/>
      <c r="X126" s="27"/>
    </row>
    <row r="127" spans="2:24" ht="51" hidden="1" customHeight="1">
      <c r="B127" s="56">
        <v>121</v>
      </c>
      <c r="C127" s="456" t="str">
        <f>VLOOKUP(Tabla2[[#This Row],[Productos ]],Tabla3[[#All],[Productos]:[CODG2]],2,0)</f>
        <v>DEMD.1.1.2.1</v>
      </c>
      <c r="D127" s="252" t="s">
        <v>262</v>
      </c>
      <c r="E127" s="175" t="s">
        <v>749</v>
      </c>
      <c r="F127" s="177">
        <f>SUMIFS('Formulario PPGR3 v6'!$I$4:$I$757,'Formulario PPGR3 v6'!$D$4:$D$757,'Formulario PPGR2'!$E$7:$E$367)</f>
        <v>0</v>
      </c>
      <c r="G127" s="27" t="str">
        <f>CONCATENATE(Tabla2[[#This Row],[Código]],".",Tabla2[[#This Row],[No]])</f>
        <v>DEMD.1.1.2.1.121</v>
      </c>
      <c r="H127" s="27"/>
      <c r="I127" s="27"/>
      <c r="J127" s="27"/>
      <c r="K127" s="27"/>
      <c r="L127" s="27">
        <v>1</v>
      </c>
      <c r="M127" s="27">
        <v>1</v>
      </c>
      <c r="N127" s="27">
        <v>1</v>
      </c>
      <c r="O127" s="29">
        <f>SUM(Tabla2[[#This Row],[T1]:[T4]])</f>
        <v>3</v>
      </c>
      <c r="P127" s="27" t="s">
        <v>747</v>
      </c>
      <c r="Q127" s="27" t="s">
        <v>604</v>
      </c>
      <c r="R127" s="27" t="s">
        <v>748</v>
      </c>
      <c r="S127" s="27" t="s">
        <v>77</v>
      </c>
      <c r="T127" s="27"/>
      <c r="U127" s="286"/>
      <c r="V127" s="286"/>
      <c r="W127" s="286"/>
      <c r="X127" s="27"/>
    </row>
    <row r="128" spans="2:24" ht="38.25" hidden="1" customHeight="1">
      <c r="B128" s="56">
        <v>122</v>
      </c>
      <c r="C128" s="456" t="str">
        <f>VLOOKUP(Tabla2[[#This Row],[Productos ]],Tabla3[[#All],[Productos]:[CODG2]],2,0)</f>
        <v>DEMD.6.1.2.1</v>
      </c>
      <c r="D128" s="252" t="s">
        <v>263</v>
      </c>
      <c r="E128" s="175" t="s">
        <v>750</v>
      </c>
      <c r="F128" s="177">
        <f>SUMIFS('Formulario PPGR3 v6'!$I$4:$I$757,'Formulario PPGR3 v6'!$D$4:$D$757,'Formulario PPGR2'!$E$7:$E$367)</f>
        <v>20550000</v>
      </c>
      <c r="G128" s="27" t="str">
        <f>CONCATENATE(Tabla2[[#This Row],[Código]],".",Tabla2[[#This Row],[No]])</f>
        <v>DEMD.6.1.2.1.122</v>
      </c>
      <c r="H128" s="27"/>
      <c r="I128" s="27"/>
      <c r="J128" s="27"/>
      <c r="K128" s="27">
        <v>3</v>
      </c>
      <c r="L128" s="27">
        <v>3</v>
      </c>
      <c r="M128" s="27">
        <v>3</v>
      </c>
      <c r="N128" s="27">
        <v>3</v>
      </c>
      <c r="O128" s="29">
        <f>SUM(Tabla2[[#This Row],[T1]:[T4]])</f>
        <v>12</v>
      </c>
      <c r="P128" s="27" t="s">
        <v>751</v>
      </c>
      <c r="Q128" s="27" t="s">
        <v>604</v>
      </c>
      <c r="R128" s="27"/>
      <c r="S128" s="27" t="s">
        <v>77</v>
      </c>
      <c r="T128" s="27"/>
      <c r="U128" s="286"/>
      <c r="V128" s="286"/>
      <c r="W128" s="286"/>
      <c r="X128" s="27"/>
    </row>
    <row r="129" spans="2:24" ht="38.25" hidden="1" customHeight="1">
      <c r="B129" s="56">
        <v>123</v>
      </c>
      <c r="C129" s="456" t="str">
        <f>VLOOKUP(Tabla2[[#This Row],[Productos ]],Tabla3[[#All],[Productos]:[CODG2]],2,0)</f>
        <v>DEMD.1.1.2.1</v>
      </c>
      <c r="D129" s="252" t="s">
        <v>262</v>
      </c>
      <c r="E129" s="175" t="s">
        <v>752</v>
      </c>
      <c r="F129" s="177">
        <f>SUMIFS('Formulario PPGR3 v6'!$I$4:$I$757,'Formulario PPGR3 v6'!$D$4:$D$757,'Formulario PPGR2'!$E$7:$E$367)</f>
        <v>0</v>
      </c>
      <c r="G129" s="27" t="str">
        <f>CONCATENATE(Tabla2[[#This Row],[Código]],".",Tabla2[[#This Row],[No]])</f>
        <v>DEMD.1.1.2.1.123</v>
      </c>
      <c r="H129" s="27"/>
      <c r="I129" s="27"/>
      <c r="J129" s="27"/>
      <c r="K129" s="27">
        <v>1</v>
      </c>
      <c r="L129" s="27"/>
      <c r="M129" s="27"/>
      <c r="N129" s="27"/>
      <c r="O129" s="29">
        <f>SUM(Tabla2[[#This Row],[T1]:[T4]])</f>
        <v>1</v>
      </c>
      <c r="P129" s="27" t="s">
        <v>753</v>
      </c>
      <c r="Q129" s="27" t="s">
        <v>754</v>
      </c>
      <c r="R129" s="27"/>
      <c r="S129" s="27" t="s">
        <v>77</v>
      </c>
      <c r="T129" s="27"/>
      <c r="U129" s="286"/>
      <c r="V129" s="286"/>
      <c r="W129" s="286"/>
      <c r="X129" s="27"/>
    </row>
    <row r="130" spans="2:24" ht="25.5" hidden="1" customHeight="1">
      <c r="B130" s="56">
        <v>124</v>
      </c>
      <c r="C130" s="456" t="str">
        <f>VLOOKUP(Tabla2[[#This Row],[Productos ]],Tabla3[[#All],[Productos]:[CODG2]],2,0)</f>
        <v>DF.4.1.1.1</v>
      </c>
      <c r="D130" s="252" t="s">
        <v>265</v>
      </c>
      <c r="E130" s="175" t="s">
        <v>755</v>
      </c>
      <c r="F130" s="177">
        <f>SUMIFS('Formulario PPGR3 v6'!$I$4:$I$757,'Formulario PPGR3 v6'!$D$4:$D$757,'Formulario PPGR2'!$E$7:$E$367)</f>
        <v>0</v>
      </c>
      <c r="G130" s="27" t="str">
        <f>CONCATENATE(Tabla2[[#This Row],[Código]],".",Tabla2[[#This Row],[No]])</f>
        <v>DF.4.1.1.1.124</v>
      </c>
      <c r="H130" s="27"/>
      <c r="I130" s="27"/>
      <c r="J130" s="27"/>
      <c r="K130" s="27">
        <v>1</v>
      </c>
      <c r="L130" s="27"/>
      <c r="M130" s="27">
        <v>1</v>
      </c>
      <c r="N130" s="27"/>
      <c r="O130" s="29">
        <f>SUM(Tabla2[[#This Row],[T1]:[T4]])</f>
        <v>2</v>
      </c>
      <c r="P130" s="27" t="s">
        <v>756</v>
      </c>
      <c r="Q130" s="27" t="s">
        <v>757</v>
      </c>
      <c r="R130" s="27"/>
      <c r="S130" s="27" t="s">
        <v>62</v>
      </c>
      <c r="T130" s="27"/>
      <c r="U130" s="286"/>
      <c r="V130" s="286"/>
      <c r="W130" s="286"/>
      <c r="X130" s="27"/>
    </row>
    <row r="131" spans="2:24" ht="38.25" hidden="1" customHeight="1">
      <c r="B131" s="56">
        <v>125</v>
      </c>
      <c r="C131" s="456" t="str">
        <f>VLOOKUP(Tabla2[[#This Row],[Productos ]],Tabla3[[#All],[Productos]:[CODG2]],2,0)</f>
        <v>DF.4.1.1.2</v>
      </c>
      <c r="D131" s="252" t="s">
        <v>266</v>
      </c>
      <c r="E131" s="175" t="s">
        <v>758</v>
      </c>
      <c r="F131" s="177">
        <f>SUMIFS('Formulario PPGR3 v6'!$I$4:$I$757,'Formulario PPGR3 v6'!$D$4:$D$757,'Formulario PPGR2'!$E$7:$E$367)</f>
        <v>550000</v>
      </c>
      <c r="G131" s="27" t="str">
        <f>CONCATENATE(Tabla2[[#This Row],[Código]],".",Tabla2[[#This Row],[No]])</f>
        <v>DF.4.1.1.2.125</v>
      </c>
      <c r="H131" s="27"/>
      <c r="I131" s="27"/>
      <c r="J131" s="27"/>
      <c r="K131" s="27">
        <v>3</v>
      </c>
      <c r="L131" s="27">
        <v>3</v>
      </c>
      <c r="M131" s="27">
        <v>3</v>
      </c>
      <c r="N131" s="27">
        <v>3</v>
      </c>
      <c r="O131" s="29">
        <f>SUM(Tabla2[[#This Row],[T1]:[T4]])</f>
        <v>12</v>
      </c>
      <c r="P131" s="27" t="s">
        <v>759</v>
      </c>
      <c r="Q131" s="27" t="s">
        <v>760</v>
      </c>
      <c r="R131" s="27"/>
      <c r="S131" s="27" t="s">
        <v>62</v>
      </c>
      <c r="T131" s="27"/>
      <c r="U131" s="286"/>
      <c r="V131" s="286"/>
      <c r="W131" s="286"/>
      <c r="X131" s="27"/>
    </row>
    <row r="132" spans="2:24" ht="38.25" hidden="1" customHeight="1">
      <c r="B132" s="56">
        <v>126</v>
      </c>
      <c r="C132" s="456" t="str">
        <f>VLOOKUP(Tabla2[[#This Row],[Productos ]],Tabla3[[#All],[Productos]:[CODG2]],2,0)</f>
        <v>DF.4.1.1.3</v>
      </c>
      <c r="D132" s="252" t="s">
        <v>267</v>
      </c>
      <c r="E132" s="28" t="s">
        <v>761</v>
      </c>
      <c r="F132" s="177">
        <f>SUMIFS('Formulario PPGR3 v6'!$I$4:$I$757,'Formulario PPGR3 v6'!$D$4:$D$757,'Formulario PPGR2'!$E$7:$E$367)</f>
        <v>0</v>
      </c>
      <c r="G132" s="27" t="str">
        <f>CONCATENATE(Tabla2[[#This Row],[Código]],".",Tabla2[[#This Row],[No]])</f>
        <v>DF.4.1.1.3.126</v>
      </c>
      <c r="H132" s="27"/>
      <c r="I132" s="27"/>
      <c r="J132" s="27"/>
      <c r="K132" s="27">
        <v>1</v>
      </c>
      <c r="L132" s="27"/>
      <c r="M132" s="27">
        <v>1</v>
      </c>
      <c r="N132" s="27"/>
      <c r="O132" s="29">
        <f>SUM(Tabla2[[#This Row],[T1]:[T4]])</f>
        <v>2</v>
      </c>
      <c r="P132" s="27" t="s">
        <v>762</v>
      </c>
      <c r="Q132" s="27" t="s">
        <v>763</v>
      </c>
      <c r="R132" s="27"/>
      <c r="S132" s="27" t="s">
        <v>62</v>
      </c>
      <c r="T132" s="27"/>
      <c r="U132" s="286"/>
      <c r="V132" s="286"/>
      <c r="W132" s="286"/>
      <c r="X132" s="27"/>
    </row>
    <row r="133" spans="2:24" ht="25.5" hidden="1" customHeight="1">
      <c r="B133" s="56">
        <v>127</v>
      </c>
      <c r="C133" s="456" t="str">
        <f>VLOOKUP(Tabla2[[#This Row],[Productos ]],Tabla3[[#All],[Productos]:[CODG2]],2,0)</f>
        <v>DF.4.1.1.2</v>
      </c>
      <c r="D133" s="252" t="s">
        <v>266</v>
      </c>
      <c r="E133" s="175" t="s">
        <v>764</v>
      </c>
      <c r="F133" s="177">
        <f>SUMIFS('Formulario PPGR3 v6'!$I$4:$I$757,'Formulario PPGR3 v6'!$D$4:$D$757,'Formulario PPGR2'!$E$7:$E$367)</f>
        <v>0</v>
      </c>
      <c r="G133" s="27" t="str">
        <f>CONCATENATE(Tabla2[[#This Row],[Código]],".",Tabla2[[#This Row],[No]])</f>
        <v>DF.4.1.1.2.127</v>
      </c>
      <c r="H133" s="27"/>
      <c r="I133" s="27"/>
      <c r="J133" s="27"/>
      <c r="K133" s="27">
        <v>1</v>
      </c>
      <c r="L133" s="27"/>
      <c r="M133" s="27"/>
      <c r="N133" s="27"/>
      <c r="O133" s="29">
        <f>SUM(Tabla2[[#This Row],[T1]:[T4]])</f>
        <v>1</v>
      </c>
      <c r="P133" s="27" t="s">
        <v>765</v>
      </c>
      <c r="Q133" s="27"/>
      <c r="R133" s="27"/>
      <c r="S133" s="27" t="s">
        <v>62</v>
      </c>
      <c r="T133" s="27"/>
      <c r="U133" s="286"/>
      <c r="V133" s="286"/>
      <c r="W133" s="286"/>
      <c r="X133" s="27"/>
    </row>
    <row r="134" spans="2:24" ht="25.5" hidden="1" customHeight="1">
      <c r="B134" s="56">
        <v>128</v>
      </c>
      <c r="C134" s="456" t="str">
        <f>VLOOKUP(Tabla2[[#This Row],[Productos ]],Tabla3[[#All],[Productos]:[CODG2]],2,0)</f>
        <v>DF.4.1.1.3</v>
      </c>
      <c r="D134" s="252" t="s">
        <v>267</v>
      </c>
      <c r="E134" s="28" t="s">
        <v>766</v>
      </c>
      <c r="F134" s="177">
        <f>SUMIFS('Formulario PPGR3 v6'!$I$4:$I$757,'Formulario PPGR3 v6'!$D$4:$D$757,'Formulario PPGR2'!$E$7:$E$367)</f>
        <v>0</v>
      </c>
      <c r="G134" s="27" t="str">
        <f>CONCATENATE(Tabla2[[#This Row],[Código]],".",Tabla2[[#This Row],[No]])</f>
        <v>DF.4.1.1.3.128</v>
      </c>
      <c r="H134" s="27"/>
      <c r="I134" s="27"/>
      <c r="J134" s="27"/>
      <c r="K134" s="27">
        <v>3</v>
      </c>
      <c r="L134" s="27">
        <v>3</v>
      </c>
      <c r="M134" s="27">
        <v>3</v>
      </c>
      <c r="N134" s="27">
        <v>3</v>
      </c>
      <c r="O134" s="29">
        <f>SUM(Tabla2[[#This Row],[T1]:[T4]])</f>
        <v>12</v>
      </c>
      <c r="P134" s="27" t="s">
        <v>767</v>
      </c>
      <c r="Q134" s="27"/>
      <c r="R134" s="27"/>
      <c r="S134" s="27" t="s">
        <v>62</v>
      </c>
      <c r="T134" s="27"/>
      <c r="U134" s="286"/>
      <c r="V134" s="286"/>
      <c r="W134" s="286"/>
      <c r="X134" s="27"/>
    </row>
    <row r="135" spans="2:24" ht="38.25" hidden="1" customHeight="1">
      <c r="B135" s="56">
        <v>129</v>
      </c>
      <c r="C135" s="456" t="str">
        <f>VLOOKUP(Tabla2[[#This Row],[Productos ]],Tabla3[[#All],[Productos]:[CODG2]],2,0)</f>
        <v>DPRL.1.1.1.1</v>
      </c>
      <c r="D135" s="252" t="s">
        <v>269</v>
      </c>
      <c r="E135" s="175" t="s">
        <v>635</v>
      </c>
      <c r="F135" s="177">
        <f>SUMIFS('Formulario PPGR3 v6'!$I$4:$I$757,'Formulario PPGR3 v6'!$D$4:$D$757,'Formulario PPGR2'!$E$7:$E$367)</f>
        <v>0</v>
      </c>
      <c r="G135" s="27" t="str">
        <f>CONCATENATE(Tabla2[[#This Row],[Código]],".",Tabla2[[#This Row],[No]])</f>
        <v>DPRL.1.1.1.1.129</v>
      </c>
      <c r="H135" s="27"/>
      <c r="I135" s="27"/>
      <c r="J135" s="27"/>
      <c r="K135" s="27">
        <v>3</v>
      </c>
      <c r="L135" s="27">
        <v>3</v>
      </c>
      <c r="M135" s="27">
        <v>3</v>
      </c>
      <c r="N135" s="27">
        <v>3</v>
      </c>
      <c r="O135" s="29">
        <f>SUM(Tabla2[[#This Row],[T1]:[T4]])</f>
        <v>12</v>
      </c>
      <c r="P135" s="27" t="s">
        <v>768</v>
      </c>
      <c r="Q135" s="27" t="s">
        <v>769</v>
      </c>
      <c r="R135" s="27" t="s">
        <v>770</v>
      </c>
      <c r="S135" s="27" t="s">
        <v>56</v>
      </c>
      <c r="T135" s="27"/>
      <c r="U135" s="286"/>
      <c r="V135" s="286"/>
      <c r="W135" s="286"/>
      <c r="X135" s="27"/>
    </row>
    <row r="136" spans="2:24" ht="38.25" hidden="1" customHeight="1">
      <c r="B136" s="56">
        <v>130</v>
      </c>
      <c r="C136" s="456" t="str">
        <f>VLOOKUP(Tabla2[[#This Row],[Productos ]],Tabla3[[#All],[Productos]:[CODG2]],2,0)</f>
        <v>DPRL.2.1.2.4</v>
      </c>
      <c r="D136" s="252" t="s">
        <v>424</v>
      </c>
      <c r="E136" s="175" t="s">
        <v>771</v>
      </c>
      <c r="F136" s="177">
        <f>SUMIFS('Formulario PPGR3 v6'!$I$4:$I$757,'Formulario PPGR3 v6'!$D$4:$D$757,'Formulario PPGR2'!$E$7:$E$367)</f>
        <v>0</v>
      </c>
      <c r="G136" s="27" t="str">
        <f>CONCATENATE(Tabla2[[#This Row],[Código]],".",Tabla2[[#This Row],[No]])</f>
        <v>DPRL.2.1.2.4.130</v>
      </c>
      <c r="H136" s="27"/>
      <c r="I136" s="27"/>
      <c r="J136" s="27"/>
      <c r="K136" s="27">
        <v>1</v>
      </c>
      <c r="L136" s="27">
        <v>1</v>
      </c>
      <c r="M136" s="27">
        <v>1</v>
      </c>
      <c r="N136" s="27">
        <v>1</v>
      </c>
      <c r="O136" s="29">
        <f>SUM(Tabla2[[#This Row],[T1]:[T4]])</f>
        <v>4</v>
      </c>
      <c r="P136" s="27" t="s">
        <v>723</v>
      </c>
      <c r="Q136" s="27" t="s">
        <v>772</v>
      </c>
      <c r="R136" s="27" t="s">
        <v>773</v>
      </c>
      <c r="S136" s="27" t="s">
        <v>56</v>
      </c>
      <c r="T136" s="27"/>
      <c r="U136" s="286"/>
      <c r="V136" s="286"/>
      <c r="W136" s="286"/>
      <c r="X136" s="27"/>
    </row>
    <row r="137" spans="2:24" ht="38.25" hidden="1" customHeight="1">
      <c r="B137" s="56">
        <v>131</v>
      </c>
      <c r="C137" s="456" t="str">
        <f>VLOOKUP(Tabla2[[#This Row],[Productos ]],Tabla3[[#All],[Productos]:[CODG2]],2,0)</f>
        <v>DPRL.6.1.2.2</v>
      </c>
      <c r="D137" s="252" t="s">
        <v>422</v>
      </c>
      <c r="E137" s="175" t="s">
        <v>774</v>
      </c>
      <c r="F137" s="177">
        <f>SUMIFS('Formulario PPGR3 v6'!$I$4:$I$757,'Formulario PPGR3 v6'!$D$4:$D$757,'Formulario PPGR2'!$E$7:$E$367)</f>
        <v>0</v>
      </c>
      <c r="G137" s="27" t="str">
        <f>CONCATENATE(Tabla2[[#This Row],[Código]],".",Tabla2[[#This Row],[No]])</f>
        <v>DPRL.6.1.2.2.131</v>
      </c>
      <c r="H137" s="27"/>
      <c r="I137" s="27"/>
      <c r="J137" s="27"/>
      <c r="K137" s="27"/>
      <c r="L137" s="27">
        <v>1</v>
      </c>
      <c r="M137" s="27"/>
      <c r="N137" s="27"/>
      <c r="O137" s="29">
        <f>SUM(Tabla2[[#This Row],[T1]:[T4]])</f>
        <v>1</v>
      </c>
      <c r="P137" s="27" t="s">
        <v>534</v>
      </c>
      <c r="Q137" s="27"/>
      <c r="R137" s="27"/>
      <c r="S137" s="27" t="s">
        <v>56</v>
      </c>
      <c r="T137" s="27"/>
      <c r="U137" s="286"/>
      <c r="V137" s="286"/>
      <c r="W137" s="286"/>
      <c r="X137" s="27"/>
    </row>
    <row r="138" spans="2:24" ht="38.25" hidden="1" customHeight="1">
      <c r="B138" s="56">
        <v>132</v>
      </c>
      <c r="C138" s="456" t="str">
        <f>VLOOKUP(Tabla2[[#This Row],[Productos ]],Tabla3[[#All],[Productos]:[CODG2]],2,0)</f>
        <v>DPRL.6.1.2.2</v>
      </c>
      <c r="D138" s="252" t="s">
        <v>422</v>
      </c>
      <c r="E138" s="175" t="s">
        <v>775</v>
      </c>
      <c r="F138" s="177">
        <f>SUMIFS('Formulario PPGR3 v6'!$I$4:$I$757,'Formulario PPGR3 v6'!$D$4:$D$757,'Formulario PPGR2'!$E$7:$E$367)</f>
        <v>0</v>
      </c>
      <c r="G138" s="27" t="str">
        <f>CONCATENATE(Tabla2[[#This Row],[Código]],".",Tabla2[[#This Row],[No]])</f>
        <v>DPRL.6.1.2.2.132</v>
      </c>
      <c r="H138" s="27"/>
      <c r="I138" s="27"/>
      <c r="J138" s="27"/>
      <c r="K138" s="27"/>
      <c r="L138" s="27">
        <v>1</v>
      </c>
      <c r="M138" s="27">
        <v>1</v>
      </c>
      <c r="N138" s="27">
        <v>1</v>
      </c>
      <c r="O138" s="29">
        <f>SUM(Tabla2[[#This Row],[T1]:[T4]])</f>
        <v>3</v>
      </c>
      <c r="P138" s="27" t="s">
        <v>723</v>
      </c>
      <c r="Q138" s="27" t="s">
        <v>772</v>
      </c>
      <c r="R138" s="27" t="s">
        <v>773</v>
      </c>
      <c r="S138" s="27" t="s">
        <v>56</v>
      </c>
      <c r="T138" s="27"/>
      <c r="U138" s="286"/>
      <c r="V138" s="286"/>
      <c r="W138" s="286"/>
      <c r="X138" s="27"/>
    </row>
    <row r="139" spans="2:24" ht="25.5" hidden="1" customHeight="1">
      <c r="B139" s="56">
        <v>133</v>
      </c>
      <c r="C139" s="456" t="str">
        <f>VLOOKUP(Tabla2[[#This Row],[Productos ]],Tabla3[[#All],[Productos]:[CODG2]],2,0)</f>
        <v>DPRL.2.1.2.3</v>
      </c>
      <c r="D139" s="252" t="s">
        <v>274</v>
      </c>
      <c r="E139" s="175" t="s">
        <v>776</v>
      </c>
      <c r="F139" s="177">
        <f>SUMIFS('Formulario PPGR3 v6'!$I$4:$I$757,'Formulario PPGR3 v6'!$D$4:$D$757,'Formulario PPGR2'!$E$7:$E$367)</f>
        <v>0</v>
      </c>
      <c r="G139" s="27" t="str">
        <f>CONCATENATE(Tabla2[[#This Row],[Código]],".",Tabla2[[#This Row],[No]])</f>
        <v>DPRL.2.1.2.3.133</v>
      </c>
      <c r="H139" s="27"/>
      <c r="I139" s="27"/>
      <c r="J139" s="27"/>
      <c r="K139" s="27">
        <v>3</v>
      </c>
      <c r="L139" s="27">
        <v>3</v>
      </c>
      <c r="M139" s="27">
        <v>3</v>
      </c>
      <c r="N139" s="27">
        <v>3</v>
      </c>
      <c r="O139" s="29">
        <f>SUM(Tabla2[[#This Row],[T1]:[T4]])</f>
        <v>12</v>
      </c>
      <c r="P139" s="27" t="s">
        <v>777</v>
      </c>
      <c r="Q139" s="27" t="s">
        <v>778</v>
      </c>
      <c r="R139" s="27"/>
      <c r="S139" s="27" t="s">
        <v>56</v>
      </c>
      <c r="T139" s="27"/>
      <c r="U139" s="286"/>
      <c r="V139" s="286"/>
      <c r="W139" s="286"/>
      <c r="X139" s="27"/>
    </row>
    <row r="140" spans="2:24" ht="38.25" hidden="1" customHeight="1">
      <c r="B140" s="56">
        <v>134</v>
      </c>
      <c r="C140" s="456" t="str">
        <f>VLOOKUP(Tabla2[[#This Row],[Productos ]],Tabla3[[#All],[Productos]:[CODG2]],2,0)</f>
        <v>DPRL.2.1.2.3</v>
      </c>
      <c r="D140" s="252" t="s">
        <v>274</v>
      </c>
      <c r="E140" s="175" t="s">
        <v>779</v>
      </c>
      <c r="F140" s="177">
        <f>SUMIFS('Formulario PPGR3 v6'!$I$4:$I$757,'Formulario PPGR3 v6'!$D$4:$D$757,'Formulario PPGR2'!$E$7:$E$367)</f>
        <v>0</v>
      </c>
      <c r="G140" s="27" t="str">
        <f>CONCATENATE(Tabla2[[#This Row],[Código]],".",Tabla2[[#This Row],[No]])</f>
        <v>DPRL.2.1.2.3.134</v>
      </c>
      <c r="H140" s="27"/>
      <c r="I140" s="27"/>
      <c r="J140" s="27"/>
      <c r="K140" s="27">
        <v>1</v>
      </c>
      <c r="L140" s="27">
        <v>1</v>
      </c>
      <c r="M140" s="27">
        <v>1</v>
      </c>
      <c r="N140" s="27">
        <v>1</v>
      </c>
      <c r="O140" s="29">
        <f>SUM(Tabla2[[#This Row],[T1]:[T4]])</f>
        <v>4</v>
      </c>
      <c r="P140" s="27" t="s">
        <v>723</v>
      </c>
      <c r="Q140" s="27" t="s">
        <v>772</v>
      </c>
      <c r="R140" s="27" t="s">
        <v>773</v>
      </c>
      <c r="S140" s="27" t="s">
        <v>56</v>
      </c>
      <c r="T140" s="27"/>
      <c r="U140" s="286"/>
      <c r="V140" s="286"/>
      <c r="W140" s="286"/>
      <c r="X140" s="27"/>
    </row>
    <row r="141" spans="2:24" ht="51" hidden="1" customHeight="1">
      <c r="B141" s="56">
        <v>135</v>
      </c>
      <c r="C141" s="456" t="str">
        <f>VLOOKUP(Tabla2[[#This Row],[Productos ]],Tabla3[[#All],[Productos]:[CODG2]],2,0)</f>
        <v>DPRL.2.1.2.4</v>
      </c>
      <c r="D141" s="252" t="s">
        <v>424</v>
      </c>
      <c r="E141" s="175" t="s">
        <v>780</v>
      </c>
      <c r="F141" s="177">
        <f>SUMIFS('Formulario PPGR3 v6'!$I$4:$I$757,'Formulario PPGR3 v6'!$D$4:$D$757,'Formulario PPGR2'!$E$7:$E$367)</f>
        <v>0</v>
      </c>
      <c r="G141" s="27" t="str">
        <f>CONCATENATE(Tabla2[[#This Row],[Código]],".",Tabla2[[#This Row],[No]])</f>
        <v>DPRL.2.1.2.4.135</v>
      </c>
      <c r="H141" s="27"/>
      <c r="I141" s="27"/>
      <c r="J141" s="27"/>
      <c r="K141" s="27"/>
      <c r="L141" s="27">
        <v>1</v>
      </c>
      <c r="M141" s="27"/>
      <c r="N141" s="27"/>
      <c r="O141" s="29">
        <f>SUM(Tabla2[[#This Row],[T1]:[T4]])</f>
        <v>1</v>
      </c>
      <c r="P141" s="27" t="s">
        <v>534</v>
      </c>
      <c r="Q141" s="27"/>
      <c r="R141" s="27"/>
      <c r="S141" s="27" t="s">
        <v>56</v>
      </c>
      <c r="T141" s="27"/>
      <c r="U141" s="286"/>
      <c r="V141" s="286"/>
      <c r="W141" s="286"/>
      <c r="X141" s="27"/>
    </row>
    <row r="142" spans="2:24" ht="51" hidden="1" customHeight="1">
      <c r="B142" s="56">
        <v>136</v>
      </c>
      <c r="C142" s="456" t="str">
        <f>VLOOKUP(Tabla2[[#This Row],[Productos ]],Tabla3[[#All],[Productos]:[CODG2]],2,0)</f>
        <v>DPRL.2.1.2.4</v>
      </c>
      <c r="D142" s="252" t="s">
        <v>424</v>
      </c>
      <c r="E142" s="175" t="s">
        <v>781</v>
      </c>
      <c r="F142" s="177">
        <f>SUMIFS('Formulario PPGR3 v6'!$I$4:$I$757,'Formulario PPGR3 v6'!$D$4:$D$757,'Formulario PPGR2'!$E$7:$E$367)</f>
        <v>500000</v>
      </c>
      <c r="G142" s="27" t="str">
        <f>CONCATENATE(Tabla2[[#This Row],[Código]],".",Tabla2[[#This Row],[No]])</f>
        <v>DPRL.2.1.2.4.136</v>
      </c>
      <c r="H142" s="27"/>
      <c r="I142" s="27"/>
      <c r="J142" s="27"/>
      <c r="K142" s="27"/>
      <c r="L142" s="27">
        <v>1</v>
      </c>
      <c r="M142" s="27">
        <v>1</v>
      </c>
      <c r="N142" s="27">
        <v>1</v>
      </c>
      <c r="O142" s="29">
        <f>SUM(Tabla2[[#This Row],[T1]:[T4]])</f>
        <v>3</v>
      </c>
      <c r="P142" s="27" t="s">
        <v>723</v>
      </c>
      <c r="Q142" s="27" t="s">
        <v>772</v>
      </c>
      <c r="R142" s="27" t="s">
        <v>773</v>
      </c>
      <c r="S142" s="27" t="s">
        <v>56</v>
      </c>
      <c r="T142" s="27"/>
      <c r="U142" s="286"/>
      <c r="V142" s="286"/>
      <c r="W142" s="286"/>
      <c r="X142" s="27"/>
    </row>
    <row r="143" spans="2:24" ht="38.25" hidden="1" customHeight="1">
      <c r="B143" s="56">
        <v>137</v>
      </c>
      <c r="C143" s="456" t="str">
        <f>VLOOKUP(Tabla2[[#This Row],[Productos ]],Tabla3[[#All],[Productos]:[CODG2]],2,0)</f>
        <v>DADM.6.1.2.1</v>
      </c>
      <c r="D143" s="252" t="s">
        <v>279</v>
      </c>
      <c r="E143" s="175" t="s">
        <v>782</v>
      </c>
      <c r="F143" s="177">
        <f>SUMIFS('Formulario PPGR3 v6'!$I$4:$I$757,'Formulario PPGR3 v6'!$D$4:$D$757,'Formulario PPGR2'!$E$7:$E$367)</f>
        <v>78156500</v>
      </c>
      <c r="G143" s="27" t="str">
        <f>CONCATENATE(Tabla2[[#This Row],[Código]],".",Tabla2[[#This Row],[No]])</f>
        <v>DADM.6.1.2.1.137</v>
      </c>
      <c r="H143" s="27"/>
      <c r="I143" s="27"/>
      <c r="J143" s="27"/>
      <c r="K143" s="27">
        <v>3</v>
      </c>
      <c r="L143" s="27">
        <v>3</v>
      </c>
      <c r="M143" s="27">
        <v>3</v>
      </c>
      <c r="N143" s="27">
        <v>3</v>
      </c>
      <c r="O143" s="29">
        <f>SUM(Tabla2[[#This Row],[T1]:[T4]])</f>
        <v>12</v>
      </c>
      <c r="P143" s="27" t="s">
        <v>783</v>
      </c>
      <c r="Q143" s="27" t="s">
        <v>784</v>
      </c>
      <c r="R143" s="27" t="s">
        <v>785</v>
      </c>
      <c r="S143" s="27" t="s">
        <v>66</v>
      </c>
      <c r="T143" s="27" t="s">
        <v>66</v>
      </c>
      <c r="U143" s="286"/>
      <c r="V143" s="286"/>
      <c r="W143" s="286"/>
      <c r="X143" s="27"/>
    </row>
    <row r="144" spans="2:24" ht="38.25" hidden="1" customHeight="1">
      <c r="B144" s="56">
        <v>138</v>
      </c>
      <c r="C144" s="456" t="str">
        <f>VLOOKUP(Tabla2[[#This Row],[Productos ]],Tabla3[[#All],[Productos]:[CODG2]],2,0)</f>
        <v>DADM.6.1.2.2</v>
      </c>
      <c r="D144" s="252" t="s">
        <v>281</v>
      </c>
      <c r="E144" s="175" t="s">
        <v>786</v>
      </c>
      <c r="F144" s="177">
        <f>SUMIFS('Formulario PPGR3 v6'!$I$4:$I$757,'Formulario PPGR3 v6'!$D$4:$D$757,'Formulario PPGR2'!$E$7:$E$367)</f>
        <v>0</v>
      </c>
      <c r="G144" s="27" t="str">
        <f>CONCATENATE(Tabla2[[#This Row],[Código]],".",Tabla2[[#This Row],[No]])</f>
        <v>DADM.6.1.2.2.138</v>
      </c>
      <c r="H144" s="27"/>
      <c r="I144" s="27"/>
      <c r="J144" s="27"/>
      <c r="K144" s="27">
        <v>1</v>
      </c>
      <c r="L144" s="27">
        <v>1</v>
      </c>
      <c r="M144" s="27">
        <v>1</v>
      </c>
      <c r="N144" s="27">
        <v>1</v>
      </c>
      <c r="O144" s="29">
        <f>SUM(Tabla2[[#This Row],[T1]:[T4]])</f>
        <v>4</v>
      </c>
      <c r="P144" s="27" t="s">
        <v>787</v>
      </c>
      <c r="Q144" s="27"/>
      <c r="R144" s="27"/>
      <c r="S144" s="27" t="s">
        <v>66</v>
      </c>
      <c r="T144" s="27" t="s">
        <v>788</v>
      </c>
      <c r="U144" s="286"/>
      <c r="V144" s="286"/>
      <c r="W144" s="286"/>
      <c r="X144" s="27"/>
    </row>
    <row r="145" spans="2:24" ht="38.25" hidden="1" customHeight="1">
      <c r="B145" s="56">
        <v>139</v>
      </c>
      <c r="C145" s="456" t="str">
        <f>VLOOKUP(Tabla2[[#This Row],[Productos ]],Tabla3[[#All],[Productos]:[CODG2]],2,0)</f>
        <v>DADM.6.1.2.3</v>
      </c>
      <c r="D145" s="252" t="s">
        <v>283</v>
      </c>
      <c r="E145" s="175" t="s">
        <v>789</v>
      </c>
      <c r="F145" s="177">
        <f>SUMIFS('Formulario PPGR3 v6'!$I$4:$I$757,'Formulario PPGR3 v6'!$D$4:$D$757,'Formulario PPGR2'!$E$7:$E$367)</f>
        <v>0</v>
      </c>
      <c r="G145" s="27" t="str">
        <f>CONCATENATE(Tabla2[[#This Row],[Código]],".",Tabla2[[#This Row],[No]])</f>
        <v>DADM.6.1.2.3.139</v>
      </c>
      <c r="H145" s="27"/>
      <c r="I145" s="27"/>
      <c r="J145" s="27"/>
      <c r="K145" s="27">
        <v>1</v>
      </c>
      <c r="L145" s="27">
        <v>1</v>
      </c>
      <c r="M145" s="27">
        <v>1</v>
      </c>
      <c r="N145" s="27">
        <v>1</v>
      </c>
      <c r="O145" s="29">
        <f>SUM(Tabla2[[#This Row],[T1]:[T4]])</f>
        <v>4</v>
      </c>
      <c r="P145" s="27" t="s">
        <v>790</v>
      </c>
      <c r="Q145" s="27" t="s">
        <v>791</v>
      </c>
      <c r="R145" s="27" t="s">
        <v>792</v>
      </c>
      <c r="S145" s="27" t="s">
        <v>66</v>
      </c>
      <c r="T145" s="27" t="s">
        <v>793</v>
      </c>
      <c r="U145" s="286"/>
      <c r="V145" s="286"/>
      <c r="W145" s="286"/>
      <c r="X145" s="27"/>
    </row>
    <row r="146" spans="2:24" ht="38.25" hidden="1" customHeight="1">
      <c r="B146" s="56">
        <v>140</v>
      </c>
      <c r="C146" s="456" t="str">
        <f>VLOOKUP(Tabla2[[#This Row],[Productos ]],Tabla3[[#All],[Productos]:[CODG2]],2,0)</f>
        <v>DADM.6.1.2.1</v>
      </c>
      <c r="D146" s="252" t="s">
        <v>279</v>
      </c>
      <c r="E146" s="175" t="s">
        <v>794</v>
      </c>
      <c r="F146" s="177">
        <f>SUMIFS('Formulario PPGR3 v6'!$I$4:$I$757,'Formulario PPGR3 v6'!$D$4:$D$757,'Formulario PPGR2'!$E$7:$E$367)</f>
        <v>0</v>
      </c>
      <c r="G146" s="27" t="str">
        <f>CONCATENATE(Tabla2[[#This Row],[Código]],".",Tabla2[[#This Row],[No]])</f>
        <v>DADM.6.1.2.1.140</v>
      </c>
      <c r="H146" s="27"/>
      <c r="I146" s="27"/>
      <c r="J146" s="27"/>
      <c r="K146" s="27">
        <v>1</v>
      </c>
      <c r="L146" s="27">
        <v>1</v>
      </c>
      <c r="M146" s="27">
        <v>1</v>
      </c>
      <c r="N146" s="27">
        <v>1</v>
      </c>
      <c r="O146" s="29">
        <f>SUM(Tabla2[[#This Row],[T1]:[T4]])</f>
        <v>4</v>
      </c>
      <c r="P146" s="27" t="s">
        <v>795</v>
      </c>
      <c r="Q146" s="27"/>
      <c r="R146" s="27"/>
      <c r="S146" s="27" t="s">
        <v>66</v>
      </c>
      <c r="T146" s="27" t="s">
        <v>66</v>
      </c>
      <c r="U146" s="286"/>
      <c r="V146" s="286"/>
      <c r="W146" s="286"/>
      <c r="X146" s="27"/>
    </row>
    <row r="147" spans="2:24" ht="38.25" hidden="1" customHeight="1">
      <c r="B147" s="56">
        <v>141</v>
      </c>
      <c r="C147" s="456" t="str">
        <f>VLOOKUP(Tabla2[[#This Row],[Productos ]],Tabla3[[#All],[Productos]:[CODG2]],2,0)</f>
        <v>DADM.6.1.2.3</v>
      </c>
      <c r="D147" s="252" t="s">
        <v>283</v>
      </c>
      <c r="E147" s="175" t="s">
        <v>796</v>
      </c>
      <c r="F147" s="177">
        <f>SUMIFS('Formulario PPGR3 v6'!$I$4:$I$757,'Formulario PPGR3 v6'!$D$4:$D$757,'Formulario PPGR2'!$E$7:$E$367)</f>
        <v>0</v>
      </c>
      <c r="G147" s="27" t="str">
        <f>CONCATENATE(Tabla2[[#This Row],[Código]],".",Tabla2[[#This Row],[No]])</f>
        <v>DADM.6.1.2.3.141</v>
      </c>
      <c r="H147" s="27"/>
      <c r="I147" s="27"/>
      <c r="J147" s="27"/>
      <c r="K147" s="27">
        <v>1</v>
      </c>
      <c r="L147" s="27">
        <v>1</v>
      </c>
      <c r="M147" s="27">
        <v>1</v>
      </c>
      <c r="N147" s="27">
        <v>1</v>
      </c>
      <c r="O147" s="29">
        <f>SUM(Tabla2[[#This Row],[T1]:[T4]])</f>
        <v>4</v>
      </c>
      <c r="P147" s="27" t="s">
        <v>797</v>
      </c>
      <c r="Q147" s="27" t="s">
        <v>798</v>
      </c>
      <c r="R147" s="27"/>
      <c r="S147" s="27" t="s">
        <v>66</v>
      </c>
      <c r="T147" s="27" t="s">
        <v>66</v>
      </c>
      <c r="U147" s="286"/>
      <c r="V147" s="286"/>
      <c r="W147" s="286"/>
      <c r="X147" s="27"/>
    </row>
    <row r="148" spans="2:24" ht="38.25" hidden="1" customHeight="1">
      <c r="B148" s="56">
        <v>142</v>
      </c>
      <c r="C148" s="456" t="str">
        <f>VLOOKUP(Tabla2[[#This Row],[Productos ]],Tabla3[[#All],[Productos]:[CODG2]],2,0)</f>
        <v>DADM.6.1.2.3</v>
      </c>
      <c r="D148" s="252" t="s">
        <v>283</v>
      </c>
      <c r="E148" s="175" t="s">
        <v>799</v>
      </c>
      <c r="F148" s="177">
        <f>SUMIFS('Formulario PPGR3 v6'!$I$4:$I$757,'Formulario PPGR3 v6'!$D$4:$D$757,'Formulario PPGR2'!$E$7:$E$367)</f>
        <v>0</v>
      </c>
      <c r="G148" s="27" t="str">
        <f>CONCATENATE(Tabla2[[#This Row],[Código]],".",Tabla2[[#This Row],[No]])</f>
        <v>DADM.6.1.2.3.142</v>
      </c>
      <c r="H148" s="27"/>
      <c r="I148" s="27"/>
      <c r="J148" s="27"/>
      <c r="K148" s="27">
        <v>1</v>
      </c>
      <c r="L148" s="27">
        <v>1</v>
      </c>
      <c r="M148" s="27">
        <v>1</v>
      </c>
      <c r="N148" s="27">
        <v>1</v>
      </c>
      <c r="O148" s="29">
        <f>SUM(Tabla2[[#This Row],[T1]:[T4]])</f>
        <v>4</v>
      </c>
      <c r="P148" s="27" t="s">
        <v>800</v>
      </c>
      <c r="Q148" s="27"/>
      <c r="R148" s="27"/>
      <c r="S148" s="27" t="s">
        <v>66</v>
      </c>
      <c r="T148" s="27" t="s">
        <v>793</v>
      </c>
      <c r="U148" s="286"/>
      <c r="V148" s="286"/>
      <c r="W148" s="286"/>
      <c r="X148" s="27"/>
    </row>
    <row r="149" spans="2:24" ht="66.95" hidden="1" customHeight="1">
      <c r="B149" s="56">
        <v>143</v>
      </c>
      <c r="C149" s="456" t="str">
        <f>VLOOKUP(Tabla2[[#This Row],[Productos ]],Tabla3[[#All],[Productos]:[CODG2]],2,0)</f>
        <v>DADM.6.1.2.3</v>
      </c>
      <c r="D149" s="252" t="s">
        <v>283</v>
      </c>
      <c r="E149" s="175" t="s">
        <v>801</v>
      </c>
      <c r="F149" s="286">
        <f>SUMIFS('Formulario PPGR3 v6'!$I$4:$I$757,'Formulario PPGR3 v6'!$D$4:$D$757,'Formulario PPGR2'!$E$7:$E$367)</f>
        <v>0</v>
      </c>
      <c r="G149" s="27" t="str">
        <f>CONCATENATE(Tabla2[[#This Row],[Código]],".",Tabla2[[#This Row],[No]])</f>
        <v>DADM.6.1.2.3.143</v>
      </c>
      <c r="H149" s="27"/>
      <c r="I149" s="27"/>
      <c r="J149" s="27"/>
      <c r="K149" s="27"/>
      <c r="L149" s="27"/>
      <c r="M149" s="27"/>
      <c r="N149" s="27">
        <v>1</v>
      </c>
      <c r="O149" s="29">
        <f>SUM(Tabla2[[#This Row],[T1]:[T4]])</f>
        <v>1</v>
      </c>
      <c r="P149" s="27" t="s">
        <v>802</v>
      </c>
      <c r="Q149" s="27"/>
      <c r="R149" s="27"/>
      <c r="S149" s="27" t="s">
        <v>66</v>
      </c>
      <c r="T149" s="27" t="s">
        <v>793</v>
      </c>
      <c r="U149" s="286"/>
      <c r="V149" s="286"/>
      <c r="W149" s="286"/>
      <c r="X149" s="27"/>
    </row>
    <row r="150" spans="2:24" ht="38.25" hidden="1" customHeight="1">
      <c r="B150" s="56">
        <v>144</v>
      </c>
      <c r="C150" s="456" t="str">
        <f>VLOOKUP(Tabla2[[#This Row],[Productos ]],Tabla3[[#All],[Productos]:[CODG2]],2,0)</f>
        <v>DADM.6.1.2.2</v>
      </c>
      <c r="D150" s="252" t="s">
        <v>281</v>
      </c>
      <c r="E150" s="175" t="s">
        <v>803</v>
      </c>
      <c r="F150" s="177">
        <f>SUMIFS('Formulario PPGR3 v6'!$I$4:$I$757,'Formulario PPGR3 v6'!$D$4:$D$757,'Formulario PPGR2'!$E$7:$E$367)</f>
        <v>0</v>
      </c>
      <c r="G150" s="27" t="str">
        <f>CONCATENATE(Tabla2[[#This Row],[Código]],".",Tabla2[[#This Row],[No]])</f>
        <v>DADM.6.1.2.2.144</v>
      </c>
      <c r="H150" s="27"/>
      <c r="I150" s="27"/>
      <c r="J150" s="27"/>
      <c r="K150" s="27">
        <v>1</v>
      </c>
      <c r="L150" s="27"/>
      <c r="M150" s="27"/>
      <c r="N150" s="27"/>
      <c r="O150" s="29">
        <f>SUM(Tabla2[[#This Row],[T1]:[T4]])</f>
        <v>1</v>
      </c>
      <c r="P150" s="27" t="s">
        <v>804</v>
      </c>
      <c r="Q150" s="27" t="s">
        <v>535</v>
      </c>
      <c r="R150" s="27" t="s">
        <v>805</v>
      </c>
      <c r="S150" s="27" t="s">
        <v>66</v>
      </c>
      <c r="T150" s="27"/>
      <c r="U150" s="286"/>
      <c r="V150" s="286"/>
      <c r="W150" s="286"/>
      <c r="X150" s="27"/>
    </row>
    <row r="151" spans="2:24" ht="38.25" hidden="1" customHeight="1">
      <c r="B151" s="56">
        <v>145</v>
      </c>
      <c r="C151" s="456" t="str">
        <f>VLOOKUP(Tabla2[[#This Row],[Productos ]],Tabla3[[#All],[Productos]:[CODG2]],2,0)</f>
        <v>DADM.6.1.2.2</v>
      </c>
      <c r="D151" s="252" t="s">
        <v>281</v>
      </c>
      <c r="E151" s="175" t="s">
        <v>806</v>
      </c>
      <c r="F151" s="286">
        <f>SUMIFS('Formulario PPGR3 v6'!$I$4:$I$757,'Formulario PPGR3 v6'!$D$4:$D$757,'Formulario PPGR2'!$E$7:$E$367)</f>
        <v>0</v>
      </c>
      <c r="G151" s="27" t="str">
        <f>CONCATENATE(Tabla2[[#This Row],[Código]],".",Tabla2[[#This Row],[No]])</f>
        <v>DADM.6.1.2.2.145</v>
      </c>
      <c r="H151" s="27"/>
      <c r="I151" s="27"/>
      <c r="J151" s="27"/>
      <c r="K151" s="27"/>
      <c r="L151" s="27">
        <v>1</v>
      </c>
      <c r="M151" s="27">
        <v>1</v>
      </c>
      <c r="N151" s="27">
        <v>1</v>
      </c>
      <c r="O151" s="29">
        <f>SUM(Tabla2[[#This Row],[T1]:[T4]])</f>
        <v>3</v>
      </c>
      <c r="P151" s="27" t="s">
        <v>807</v>
      </c>
      <c r="Q151" s="27"/>
      <c r="R151" s="27"/>
      <c r="S151" s="27" t="s">
        <v>66</v>
      </c>
      <c r="T151" s="27" t="s">
        <v>788</v>
      </c>
      <c r="U151" s="286"/>
      <c r="V151" s="286"/>
      <c r="W151" s="286"/>
      <c r="X151" s="27"/>
    </row>
    <row r="152" spans="2:24" ht="38.25" hidden="1" customHeight="1">
      <c r="B152" s="56">
        <v>146</v>
      </c>
      <c r="C152" s="456" t="str">
        <f>VLOOKUP(Tabla2[[#This Row],[Productos ]],Tabla3[[#All],[Productos]:[CODG2]],2,0)</f>
        <v>DADM.6.1.2.2</v>
      </c>
      <c r="D152" s="252" t="s">
        <v>281</v>
      </c>
      <c r="E152" s="175" t="s">
        <v>808</v>
      </c>
      <c r="F152" s="177">
        <f>SUMIFS('Formulario PPGR3 v6'!$I$4:$I$757,'Formulario PPGR3 v6'!$D$4:$D$757,'Formulario PPGR2'!$E$7:$E$367)</f>
        <v>0</v>
      </c>
      <c r="G152" s="27" t="str">
        <f>CONCATENATE(Tabla2[[#This Row],[Código]],".",Tabla2[[#This Row],[No]])</f>
        <v>DADM.6.1.2.2.146</v>
      </c>
      <c r="H152" s="27"/>
      <c r="I152" s="27"/>
      <c r="J152" s="27"/>
      <c r="K152" s="27">
        <v>1</v>
      </c>
      <c r="L152" s="27"/>
      <c r="M152" s="27"/>
      <c r="N152" s="27"/>
      <c r="O152" s="29">
        <f>SUM(Tabla2[[#This Row],[T1]:[T4]])</f>
        <v>1</v>
      </c>
      <c r="P152" s="27" t="s">
        <v>804</v>
      </c>
      <c r="Q152" s="27" t="s">
        <v>535</v>
      </c>
      <c r="R152" s="27" t="s">
        <v>809</v>
      </c>
      <c r="S152" s="27" t="s">
        <v>66</v>
      </c>
      <c r="T152" s="27"/>
      <c r="U152" s="286"/>
      <c r="V152" s="286"/>
      <c r="W152" s="286"/>
      <c r="X152" s="27"/>
    </row>
    <row r="153" spans="2:24" ht="51" hidden="1" customHeight="1">
      <c r="B153" s="56">
        <v>147</v>
      </c>
      <c r="C153" s="456" t="str">
        <f>VLOOKUP(Tabla2[[#This Row],[Productos ]],Tabla3[[#All],[Productos]:[CODG2]],2,0)</f>
        <v>DPD.2.1.1.1</v>
      </c>
      <c r="D153" s="252" t="s">
        <v>286</v>
      </c>
      <c r="E153" s="175" t="s">
        <v>810</v>
      </c>
      <c r="F153" s="177">
        <f>SUMIFS('Formulario PPGR3 v6'!$I$4:$I$757,'Formulario PPGR3 v6'!$D$4:$D$757,'Formulario PPGR2'!$E$7:$E$367)</f>
        <v>0</v>
      </c>
      <c r="G153" s="27" t="str">
        <f>CONCATENATE(Tabla2[[#This Row],[Código]],".",Tabla2[[#This Row],[No]])</f>
        <v>DPD.2.1.1.1.147</v>
      </c>
      <c r="H153" s="27"/>
      <c r="I153" s="27"/>
      <c r="J153" s="27"/>
      <c r="K153" s="27">
        <v>1</v>
      </c>
      <c r="L153" s="27">
        <v>1</v>
      </c>
      <c r="M153" s="27"/>
      <c r="N153" s="27"/>
      <c r="O153" s="29">
        <f>SUM(Tabla2[[#This Row],[T1]:[T4]])</f>
        <v>2</v>
      </c>
      <c r="P153" s="27" t="s">
        <v>811</v>
      </c>
      <c r="Q153" s="27" t="s">
        <v>812</v>
      </c>
      <c r="R153" s="27"/>
      <c r="S153" s="27" t="s">
        <v>24</v>
      </c>
      <c r="T153" s="27" t="s">
        <v>813</v>
      </c>
      <c r="U153" s="286"/>
      <c r="V153" s="286"/>
      <c r="W153" s="286"/>
      <c r="X153" s="27"/>
    </row>
    <row r="154" spans="2:24" ht="38.25" hidden="1" customHeight="1">
      <c r="B154" s="56">
        <v>148</v>
      </c>
      <c r="C154" s="456" t="str">
        <f>VLOOKUP(Tabla2[[#This Row],[Productos ]],Tabla3[[#All],[Productos]:[CODG2]],2,0)</f>
        <v>DPD.2.1.1.1</v>
      </c>
      <c r="D154" s="252" t="s">
        <v>286</v>
      </c>
      <c r="E154" s="175" t="s">
        <v>814</v>
      </c>
      <c r="F154" s="177">
        <f>SUMIFS('Formulario PPGR3 v6'!$I$4:$I$757,'Formulario PPGR3 v6'!$D$4:$D$757,'Formulario PPGR2'!$E$7:$E$367)</f>
        <v>0</v>
      </c>
      <c r="G154" s="27" t="str">
        <f>CONCATENATE(Tabla2[[#This Row],[Código]],".",Tabla2[[#This Row],[No]])</f>
        <v>DPD.2.1.1.1.148</v>
      </c>
      <c r="H154" s="27"/>
      <c r="I154" s="27"/>
      <c r="J154" s="27"/>
      <c r="K154" s="27"/>
      <c r="L154" s="27">
        <v>1</v>
      </c>
      <c r="M154" s="27">
        <v>1</v>
      </c>
      <c r="N154" s="27"/>
      <c r="O154" s="29">
        <f>SUM(Tabla2[[#This Row],[T1]:[T4]])</f>
        <v>2</v>
      </c>
      <c r="P154" s="27" t="s">
        <v>815</v>
      </c>
      <c r="Q154" s="27" t="s">
        <v>505</v>
      </c>
      <c r="R154" s="27" t="s">
        <v>816</v>
      </c>
      <c r="S154" s="27" t="s">
        <v>24</v>
      </c>
      <c r="T154" s="27" t="s">
        <v>813</v>
      </c>
      <c r="U154" s="286"/>
      <c r="V154" s="286"/>
      <c r="W154" s="286"/>
      <c r="X154" s="27"/>
    </row>
    <row r="155" spans="2:24" ht="25.5" hidden="1" customHeight="1">
      <c r="B155" s="56">
        <v>149</v>
      </c>
      <c r="C155" s="456" t="str">
        <f>VLOOKUP(Tabla2[[#This Row],[Productos ]],Tabla3[[#All],[Productos]:[CODG2]],2,0)</f>
        <v>DPD.2.1.1.1</v>
      </c>
      <c r="D155" s="252" t="s">
        <v>286</v>
      </c>
      <c r="E155" s="175" t="s">
        <v>817</v>
      </c>
      <c r="F155" s="177">
        <f>SUMIFS('Formulario PPGR3 v6'!$I$4:$I$757,'Formulario PPGR3 v6'!$D$4:$D$757,'Formulario PPGR2'!$E$7:$E$367)</f>
        <v>0</v>
      </c>
      <c r="G155" s="27" t="str">
        <f>CONCATENATE(Tabla2[[#This Row],[Código]],".",Tabla2[[#This Row],[No]])</f>
        <v>DPD.2.1.1.1.149</v>
      </c>
      <c r="H155" s="27"/>
      <c r="I155" s="27"/>
      <c r="J155" s="27"/>
      <c r="K155" s="27"/>
      <c r="L155" s="27">
        <v>1</v>
      </c>
      <c r="M155" s="27"/>
      <c r="N155" s="27">
        <v>1</v>
      </c>
      <c r="O155" s="29">
        <f>SUM(Tabla2[[#This Row],[T1]:[T4]])</f>
        <v>2</v>
      </c>
      <c r="P155" s="27" t="s">
        <v>488</v>
      </c>
      <c r="Q155" s="27" t="s">
        <v>818</v>
      </c>
      <c r="R155" s="27" t="s">
        <v>819</v>
      </c>
      <c r="S155" s="27" t="s">
        <v>24</v>
      </c>
      <c r="T155" s="27" t="s">
        <v>813</v>
      </c>
      <c r="U155" s="286"/>
      <c r="V155" s="286"/>
      <c r="W155" s="286"/>
      <c r="X155" s="27"/>
    </row>
    <row r="156" spans="2:24" ht="38.25" hidden="1" customHeight="1">
      <c r="B156" s="56">
        <v>150</v>
      </c>
      <c r="C156" s="456" t="str">
        <f>VLOOKUP(Tabla2[[#This Row],[Productos ]],Tabla3[[#All],[Productos]:[CODG2]],2,0)</f>
        <v>DPD.2.1.1.1</v>
      </c>
      <c r="D156" s="252" t="s">
        <v>286</v>
      </c>
      <c r="E156" s="175" t="s">
        <v>820</v>
      </c>
      <c r="F156" s="177">
        <f>SUMIFS('Formulario PPGR3 v6'!$I$4:$I$757,'Formulario PPGR3 v6'!$D$4:$D$757,'Formulario PPGR2'!$E$7:$E$367)</f>
        <v>0</v>
      </c>
      <c r="G156" s="27" t="str">
        <f>CONCATENATE(Tabla2[[#This Row],[Código]],".",Tabla2[[#This Row],[No]])</f>
        <v>DPD.2.1.1.1.150</v>
      </c>
      <c r="H156" s="27"/>
      <c r="I156" s="27"/>
      <c r="J156" s="27"/>
      <c r="K156" s="27"/>
      <c r="L156" s="27"/>
      <c r="M156" s="27">
        <v>1</v>
      </c>
      <c r="N156" s="27"/>
      <c r="O156" s="29">
        <f>SUM(Tabla2[[#This Row],[T1]:[T4]])</f>
        <v>1</v>
      </c>
      <c r="P156" s="27" t="s">
        <v>821</v>
      </c>
      <c r="Q156" s="27" t="s">
        <v>822</v>
      </c>
      <c r="R156" s="27" t="s">
        <v>819</v>
      </c>
      <c r="S156" s="27" t="s">
        <v>24</v>
      </c>
      <c r="T156" s="27" t="s">
        <v>813</v>
      </c>
      <c r="U156" s="286"/>
      <c r="V156" s="286"/>
      <c r="W156" s="286"/>
      <c r="X156" s="27"/>
    </row>
    <row r="157" spans="2:24" ht="38.25" hidden="1" customHeight="1">
      <c r="B157" s="56">
        <v>151</v>
      </c>
      <c r="C157" s="456" t="str">
        <f>VLOOKUP(Tabla2[[#This Row],[Productos ]],Tabla3[[#All],[Productos]:[CODG2]],2,0)</f>
        <v>DPD.2.1.1.1</v>
      </c>
      <c r="D157" s="252" t="s">
        <v>286</v>
      </c>
      <c r="E157" s="175" t="s">
        <v>823</v>
      </c>
      <c r="F157" s="177">
        <f>SUMIFS('Formulario PPGR3 v6'!$I$4:$I$757,'Formulario PPGR3 v6'!$D$4:$D$757,'Formulario PPGR2'!$E$7:$E$367)</f>
        <v>0</v>
      </c>
      <c r="G157" s="27" t="str">
        <f>CONCATENATE(Tabla2[[#This Row],[Código]],".",Tabla2[[#This Row],[No]])</f>
        <v>DPD.2.1.1.1.151</v>
      </c>
      <c r="H157" s="27"/>
      <c r="I157" s="27"/>
      <c r="J157" s="27"/>
      <c r="K157" s="27">
        <v>1</v>
      </c>
      <c r="L157" s="27"/>
      <c r="M157" s="27">
        <v>1</v>
      </c>
      <c r="N157" s="27"/>
      <c r="O157" s="29">
        <f>SUM(Tabla2[[#This Row],[T1]:[T4]])</f>
        <v>2</v>
      </c>
      <c r="P157" s="27" t="s">
        <v>824</v>
      </c>
      <c r="Q157" s="27" t="s">
        <v>825</v>
      </c>
      <c r="R157" s="27"/>
      <c r="S157" s="27" t="s">
        <v>24</v>
      </c>
      <c r="T157" s="27" t="s">
        <v>813</v>
      </c>
      <c r="U157" s="286"/>
      <c r="V157" s="286"/>
      <c r="W157" s="286"/>
      <c r="X157" s="27"/>
    </row>
    <row r="158" spans="2:24" ht="76.5" hidden="1" customHeight="1">
      <c r="B158" s="56">
        <v>152</v>
      </c>
      <c r="C158" s="456" t="str">
        <f>VLOOKUP(Tabla2[[#This Row],[Productos ]],Tabla3[[#All],[Productos]:[CODG2]],2,0)</f>
        <v>DPD.2.1.1.2</v>
      </c>
      <c r="D158" s="252" t="s">
        <v>433</v>
      </c>
      <c r="E158" s="175" t="s">
        <v>826</v>
      </c>
      <c r="F158" s="177">
        <f>SUMIFS('Formulario PPGR3 v6'!$I$4:$I$757,'Formulario PPGR3 v6'!$D$4:$D$757,'Formulario PPGR2'!$E$7:$E$367)</f>
        <v>700000</v>
      </c>
      <c r="G158" s="27" t="str">
        <f>CONCATENATE(Tabla2[[#This Row],[Código]],".",Tabla2[[#This Row],[No]])</f>
        <v>DPD.2.1.1.2.152</v>
      </c>
      <c r="H158" s="27"/>
      <c r="I158" s="27"/>
      <c r="J158" s="27"/>
      <c r="K158" s="27">
        <v>1</v>
      </c>
      <c r="L158" s="27">
        <v>1</v>
      </c>
      <c r="M158" s="27">
        <v>1</v>
      </c>
      <c r="N158" s="27">
        <v>1</v>
      </c>
      <c r="O158" s="29">
        <f>SUM(Tabla2[[#This Row],[T1]:[T4]])</f>
        <v>4</v>
      </c>
      <c r="P158" s="27" t="s">
        <v>488</v>
      </c>
      <c r="Q158" s="27" t="s">
        <v>818</v>
      </c>
      <c r="R158" s="27" t="s">
        <v>819</v>
      </c>
      <c r="S158" s="27" t="s">
        <v>24</v>
      </c>
      <c r="T158" s="27" t="s">
        <v>813</v>
      </c>
      <c r="U158" s="286"/>
      <c r="V158" s="286"/>
      <c r="W158" s="286"/>
      <c r="X158" s="27"/>
    </row>
    <row r="159" spans="2:24" ht="76.5" hidden="1" customHeight="1">
      <c r="B159" s="56">
        <v>153</v>
      </c>
      <c r="C159" s="456" t="str">
        <f>VLOOKUP(Tabla2[[#This Row],[Productos ]],Tabla3[[#All],[Productos]:[CODG2]],2,0)</f>
        <v>DPD.2.1.1.2</v>
      </c>
      <c r="D159" s="252" t="s">
        <v>433</v>
      </c>
      <c r="E159" s="175" t="s">
        <v>827</v>
      </c>
      <c r="F159" s="177">
        <f>SUMIFS('Formulario PPGR3 v6'!$I$4:$I$757,'Formulario PPGR3 v6'!$D$4:$D$757,'Formulario PPGR2'!$E$7:$E$367)</f>
        <v>0</v>
      </c>
      <c r="G159" s="27" t="str">
        <f>CONCATENATE(Tabla2[[#This Row],[Código]],".",Tabla2[[#This Row],[No]])</f>
        <v>DPD.2.1.1.2.153</v>
      </c>
      <c r="H159" s="27"/>
      <c r="I159" s="27"/>
      <c r="J159" s="27"/>
      <c r="K159" s="27">
        <v>1</v>
      </c>
      <c r="L159" s="27"/>
      <c r="M159" s="27"/>
      <c r="N159" s="27"/>
      <c r="O159" s="29">
        <f>SUM(Tabla2[[#This Row],[T1]:[T4]])</f>
        <v>1</v>
      </c>
      <c r="P159" s="27" t="s">
        <v>828</v>
      </c>
      <c r="Q159" s="27" t="s">
        <v>488</v>
      </c>
      <c r="R159" s="27" t="s">
        <v>829</v>
      </c>
      <c r="S159" s="27" t="s">
        <v>24</v>
      </c>
      <c r="T159" s="27" t="s">
        <v>813</v>
      </c>
      <c r="U159" s="286"/>
      <c r="V159" s="286"/>
      <c r="W159" s="286"/>
      <c r="X159" s="27"/>
    </row>
    <row r="160" spans="2:24" ht="38.25" hidden="1" customHeight="1">
      <c r="B160" s="56">
        <v>154</v>
      </c>
      <c r="C160" s="456" t="str">
        <f>VLOOKUP(Tabla2[[#This Row],[Productos ]],Tabla3[[#All],[Productos]:[CODG2]],2,0)</f>
        <v>DPD.2.1.1.3</v>
      </c>
      <c r="D160" s="252" t="s">
        <v>289</v>
      </c>
      <c r="E160" s="175" t="s">
        <v>830</v>
      </c>
      <c r="F160" s="177">
        <f>SUMIFS('Formulario PPGR3 v6'!$I$4:$I$757,'Formulario PPGR3 v6'!$D$4:$D$757,'Formulario PPGR2'!$E$7:$E$367)</f>
        <v>0</v>
      </c>
      <c r="G160" s="27" t="str">
        <f>CONCATENATE(Tabla2[[#This Row],[Código]],".",Tabla2[[#This Row],[No]])</f>
        <v>DPD.2.1.1.3.154</v>
      </c>
      <c r="H160" s="27"/>
      <c r="I160" s="27"/>
      <c r="J160" s="27"/>
      <c r="K160" s="27">
        <v>1</v>
      </c>
      <c r="L160" s="27"/>
      <c r="M160" s="27"/>
      <c r="N160" s="27"/>
      <c r="O160" s="29">
        <f>SUM(Tabla2[[#This Row],[T1]:[T4]])</f>
        <v>1</v>
      </c>
      <c r="P160" s="27" t="s">
        <v>831</v>
      </c>
      <c r="Q160" s="27" t="s">
        <v>832</v>
      </c>
      <c r="R160" s="27"/>
      <c r="S160" s="27" t="s">
        <v>24</v>
      </c>
      <c r="T160" s="27" t="s">
        <v>813</v>
      </c>
      <c r="U160" s="286"/>
      <c r="V160" s="286"/>
      <c r="W160" s="286"/>
      <c r="X160" s="27"/>
    </row>
    <row r="161" spans="2:24" ht="38.25" hidden="1" customHeight="1">
      <c r="B161" s="56">
        <v>155</v>
      </c>
      <c r="C161" s="456" t="str">
        <f>VLOOKUP(Tabla2[[#This Row],[Productos ]],Tabla3[[#All],[Productos]:[CODG2]],2,0)</f>
        <v>DPD.2.1.1.3</v>
      </c>
      <c r="D161" s="252" t="s">
        <v>289</v>
      </c>
      <c r="E161" s="175" t="s">
        <v>833</v>
      </c>
      <c r="F161" s="177">
        <f>SUMIFS('Formulario PPGR3 v6'!$I$4:$I$757,'Formulario PPGR3 v6'!$D$4:$D$757,'Formulario PPGR2'!$E$7:$E$367)</f>
        <v>0</v>
      </c>
      <c r="G161" s="27" t="str">
        <f>CONCATENATE(Tabla2[[#This Row],[Código]],".",Tabla2[[#This Row],[No]])</f>
        <v>DPD.2.1.1.3.155</v>
      </c>
      <c r="H161" s="27"/>
      <c r="I161" s="27"/>
      <c r="J161" s="27"/>
      <c r="K161" s="27"/>
      <c r="L161" s="27">
        <v>1</v>
      </c>
      <c r="M161" s="27">
        <v>1</v>
      </c>
      <c r="N161" s="27">
        <v>1</v>
      </c>
      <c r="O161" s="29">
        <f>SUM(Tabla2[[#This Row],[T1]:[T4]])</f>
        <v>3</v>
      </c>
      <c r="P161" s="27" t="s">
        <v>834</v>
      </c>
      <c r="Q161" s="27"/>
      <c r="R161" s="27"/>
      <c r="S161" s="27" t="s">
        <v>24</v>
      </c>
      <c r="T161" s="27" t="s">
        <v>813</v>
      </c>
      <c r="U161" s="286"/>
      <c r="V161" s="286"/>
      <c r="W161" s="286"/>
      <c r="X161" s="27"/>
    </row>
    <row r="162" spans="2:24" ht="51" hidden="1" customHeight="1">
      <c r="B162" s="56">
        <v>156</v>
      </c>
      <c r="C162" s="456" t="str">
        <f>VLOOKUP(Tabla2[[#This Row],[Productos ]],Tabla3[[#All],[Productos]:[CODG2]],2,0)</f>
        <v>DPD.2.1.1.5</v>
      </c>
      <c r="D162" s="252" t="s">
        <v>291</v>
      </c>
      <c r="E162" s="175" t="s">
        <v>835</v>
      </c>
      <c r="F162" s="177">
        <f>SUMIFS('Formulario PPGR3 v6'!$I$4:$I$757,'Formulario PPGR3 v6'!$D$4:$D$757,'Formulario PPGR2'!$E$7:$E$367)</f>
        <v>0</v>
      </c>
      <c r="G162" s="27" t="str">
        <f>CONCATENATE(Tabla2[[#This Row],[Código]],".",Tabla2[[#This Row],[No]])</f>
        <v>DPD.2.1.1.5.156</v>
      </c>
      <c r="H162" s="27"/>
      <c r="I162" s="27"/>
      <c r="J162" s="27"/>
      <c r="K162" s="27">
        <v>1</v>
      </c>
      <c r="L162" s="27">
        <v>1</v>
      </c>
      <c r="M162" s="27">
        <v>1</v>
      </c>
      <c r="N162" s="27">
        <v>1</v>
      </c>
      <c r="O162" s="29">
        <f>SUM(Tabla2[[#This Row],[T1]:[T4]])</f>
        <v>4</v>
      </c>
      <c r="P162" s="27" t="s">
        <v>836</v>
      </c>
      <c r="Q162" s="27" t="s">
        <v>837</v>
      </c>
      <c r="R162" s="27" t="s">
        <v>838</v>
      </c>
      <c r="S162" s="27" t="s">
        <v>24</v>
      </c>
      <c r="T162" s="27" t="s">
        <v>813</v>
      </c>
      <c r="U162" s="286"/>
      <c r="V162" s="286"/>
      <c r="W162" s="286"/>
      <c r="X162" s="27"/>
    </row>
    <row r="163" spans="2:24" ht="51" hidden="1" customHeight="1">
      <c r="B163" s="56">
        <v>157</v>
      </c>
      <c r="C163" s="456" t="str">
        <f>VLOOKUP(Tabla2[[#This Row],[Productos ]],Tabla3[[#All],[Productos]:[CODG2]],2,0)</f>
        <v>DPD.2.1.1.5</v>
      </c>
      <c r="D163" s="252" t="s">
        <v>291</v>
      </c>
      <c r="E163" s="175" t="s">
        <v>839</v>
      </c>
      <c r="F163" s="177">
        <f>SUMIFS('Formulario PPGR3 v6'!$I$4:$I$757,'Formulario PPGR3 v6'!$D$4:$D$757,'Formulario PPGR2'!$E$7:$E$367)</f>
        <v>0</v>
      </c>
      <c r="G163" s="27" t="str">
        <f>CONCATENATE(Tabla2[[#This Row],[Código]],".",Tabla2[[#This Row],[No]])</f>
        <v>DPD.2.1.1.5.157</v>
      </c>
      <c r="H163" s="27"/>
      <c r="I163" s="27"/>
      <c r="J163" s="27"/>
      <c r="K163" s="27"/>
      <c r="L163" s="27"/>
      <c r="M163" s="27">
        <v>1</v>
      </c>
      <c r="N163" s="27"/>
      <c r="O163" s="29">
        <f>SUM(Tabla2[[#This Row],[T1]:[T4]])</f>
        <v>1</v>
      </c>
      <c r="P163" s="27" t="s">
        <v>840</v>
      </c>
      <c r="Q163" s="27" t="s">
        <v>841</v>
      </c>
      <c r="R163" s="27" t="s">
        <v>492</v>
      </c>
      <c r="S163" s="27" t="s">
        <v>24</v>
      </c>
      <c r="T163" s="27" t="s">
        <v>813</v>
      </c>
      <c r="U163" s="286"/>
      <c r="V163" s="286"/>
      <c r="W163" s="286"/>
      <c r="X163" s="27"/>
    </row>
    <row r="164" spans="2:24" ht="51" hidden="1" customHeight="1">
      <c r="B164" s="56">
        <v>158</v>
      </c>
      <c r="C164" s="456" t="str">
        <f>VLOOKUP(Tabla2[[#This Row],[Productos ]],Tabla3[[#All],[Productos]:[CODG2]],2,0)</f>
        <v>DPD.2.1.1.5</v>
      </c>
      <c r="D164" s="252" t="s">
        <v>291</v>
      </c>
      <c r="E164" s="175" t="s">
        <v>842</v>
      </c>
      <c r="F164" s="177">
        <f>SUMIFS('Formulario PPGR3 v6'!$I$4:$I$757,'Formulario PPGR3 v6'!$D$4:$D$757,'Formulario PPGR2'!$E$7:$E$367)</f>
        <v>0</v>
      </c>
      <c r="G164" s="27" t="str">
        <f>CONCATENATE(Tabla2[[#This Row],[Código]],".",Tabla2[[#This Row],[No]])</f>
        <v>DPD.2.1.1.5.158</v>
      </c>
      <c r="H164" s="27"/>
      <c r="I164" s="27"/>
      <c r="J164" s="27"/>
      <c r="K164" s="27"/>
      <c r="L164" s="27"/>
      <c r="M164" s="27">
        <v>1</v>
      </c>
      <c r="N164" s="27"/>
      <c r="O164" s="29">
        <f>SUM(Tabla2[[#This Row],[T1]:[T4]])</f>
        <v>1</v>
      </c>
      <c r="P164" s="27" t="s">
        <v>840</v>
      </c>
      <c r="Q164" s="27" t="s">
        <v>841</v>
      </c>
      <c r="R164" s="27" t="s">
        <v>492</v>
      </c>
      <c r="S164" s="27" t="s">
        <v>24</v>
      </c>
      <c r="T164" s="27" t="s">
        <v>813</v>
      </c>
      <c r="U164" s="286"/>
      <c r="V164" s="286"/>
      <c r="W164" s="286"/>
      <c r="X164" s="27"/>
    </row>
    <row r="165" spans="2:24" ht="38.25" hidden="1" customHeight="1">
      <c r="B165" s="56">
        <v>159</v>
      </c>
      <c r="C165" s="456" t="str">
        <f>VLOOKUP(Tabla2[[#This Row],[Productos ]],Tabla3[[#All],[Productos]:[CODG2]],2,0)</f>
        <v>DPD.2.1.1.1</v>
      </c>
      <c r="D165" s="252" t="s">
        <v>286</v>
      </c>
      <c r="E165" s="175" t="s">
        <v>843</v>
      </c>
      <c r="F165" s="177">
        <f>SUMIFS('Formulario PPGR3 v6'!$I$4:$I$757,'Formulario PPGR3 v6'!$D$4:$D$757,'Formulario PPGR2'!$E$7:$E$367)</f>
        <v>0</v>
      </c>
      <c r="G165" s="27" t="str">
        <f>CONCATENATE(Tabla2[[#This Row],[Código]],".",Tabla2[[#This Row],[No]])</f>
        <v>DPD.2.1.1.1.159</v>
      </c>
      <c r="H165" s="27"/>
      <c r="I165" s="27"/>
      <c r="J165" s="27"/>
      <c r="K165" s="27"/>
      <c r="L165" s="27">
        <v>1</v>
      </c>
      <c r="M165" s="27"/>
      <c r="N165" s="27">
        <v>1</v>
      </c>
      <c r="O165" s="29">
        <f>SUM(Tabla2[[#This Row],[T1]:[T4]])</f>
        <v>2</v>
      </c>
      <c r="P165" s="27" t="s">
        <v>844</v>
      </c>
      <c r="Q165" s="27" t="s">
        <v>845</v>
      </c>
      <c r="R165" s="27" t="s">
        <v>846</v>
      </c>
      <c r="S165" s="27" t="s">
        <v>24</v>
      </c>
      <c r="T165" s="27" t="s">
        <v>813</v>
      </c>
      <c r="U165" s="286"/>
      <c r="V165" s="286"/>
      <c r="W165" s="286"/>
      <c r="X165" s="27"/>
    </row>
    <row r="166" spans="2:24" s="383" customFormat="1" ht="51" hidden="1" customHeight="1">
      <c r="B166" s="465">
        <v>160</v>
      </c>
      <c r="C166" s="461" t="str">
        <f>VLOOKUP(Tabla2[[#This Row],[Productos ]],Tabla3[[#All],[Productos]:[CODG2]],2,0)</f>
        <v>DPD.2.1.1.5</v>
      </c>
      <c r="D166" s="462" t="s">
        <v>291</v>
      </c>
      <c r="E166" s="380" t="s">
        <v>847</v>
      </c>
      <c r="F166" s="381">
        <f>SUMIFS('Formulario PPGR3 v6'!$I$4:$I$757,'Formulario PPGR3 v6'!$D$4:$D$757,'Formulario PPGR2'!$E$7:$E$367)</f>
        <v>0</v>
      </c>
      <c r="G166" s="382" t="str">
        <f>CONCATENATE(Tabla2[[#This Row],[Código]],".",Tabla2[[#This Row],[No]])</f>
        <v>DPD.2.1.1.5.160</v>
      </c>
      <c r="H166" s="382"/>
      <c r="I166" s="382"/>
      <c r="J166" s="382"/>
      <c r="K166" s="382">
        <v>1</v>
      </c>
      <c r="L166" s="382">
        <v>1</v>
      </c>
      <c r="M166" s="382">
        <v>1</v>
      </c>
      <c r="N166" s="382">
        <v>1</v>
      </c>
      <c r="O166" s="463">
        <f>SUM(Tabla2[[#This Row],[T1]:[T4]])</f>
        <v>4</v>
      </c>
      <c r="P166" s="382" t="s">
        <v>848</v>
      </c>
      <c r="Q166" s="382" t="s">
        <v>849</v>
      </c>
      <c r="R166" s="382" t="s">
        <v>850</v>
      </c>
      <c r="S166" s="382" t="s">
        <v>24</v>
      </c>
      <c r="T166" s="382" t="s">
        <v>813</v>
      </c>
      <c r="U166" s="286"/>
      <c r="V166" s="286"/>
      <c r="W166" s="286"/>
      <c r="X166" s="27"/>
    </row>
    <row r="167" spans="2:24" ht="51" hidden="1" customHeight="1">
      <c r="B167" s="56">
        <v>161</v>
      </c>
      <c r="C167" s="456" t="str">
        <f>VLOOKUP(Tabla2[[#This Row],[Productos ]],Tabla3[[#All],[Productos]:[CODG2]],2,0)</f>
        <v>DPD.6.1.2.1</v>
      </c>
      <c r="D167" s="252" t="s">
        <v>293</v>
      </c>
      <c r="E167" s="175" t="s">
        <v>851</v>
      </c>
      <c r="F167" s="177">
        <f>SUMIFS('Formulario PPGR3 v6'!$I$4:$I$757,'Formulario PPGR3 v6'!$D$4:$D$757,'Formulario PPGR2'!$E$7:$E$367)</f>
        <v>0</v>
      </c>
      <c r="G167" s="27" t="str">
        <f>CONCATENATE(Tabla2[[#This Row],[Código]],".",Tabla2[[#This Row],[No]])</f>
        <v>DPD.6.1.2.1.161</v>
      </c>
      <c r="H167" s="27"/>
      <c r="I167" s="27"/>
      <c r="J167" s="27"/>
      <c r="K167" s="27">
        <v>1</v>
      </c>
      <c r="L167" s="27">
        <v>1</v>
      </c>
      <c r="M167" s="27">
        <v>1</v>
      </c>
      <c r="N167" s="27">
        <v>1</v>
      </c>
      <c r="O167" s="29">
        <f>SUM(Tabla2[[#This Row],[T1]:[T4]])</f>
        <v>4</v>
      </c>
      <c r="P167" s="27" t="s">
        <v>852</v>
      </c>
      <c r="Q167" s="27" t="s">
        <v>560</v>
      </c>
      <c r="R167" s="27" t="s">
        <v>853</v>
      </c>
      <c r="S167" s="27" t="s">
        <v>24</v>
      </c>
      <c r="T167" s="27" t="s">
        <v>46</v>
      </c>
      <c r="U167" s="286"/>
      <c r="V167" s="286"/>
      <c r="W167" s="286"/>
      <c r="X167" s="27"/>
    </row>
    <row r="168" spans="2:24" ht="51" hidden="1" customHeight="1">
      <c r="B168" s="56">
        <v>162</v>
      </c>
      <c r="C168" s="456" t="str">
        <f>VLOOKUP(Tabla2[[#This Row],[Productos ]],Tabla3[[#All],[Productos]:[CODG2]],2,0)</f>
        <v>DPD.6.1.2.1</v>
      </c>
      <c r="D168" s="252" t="s">
        <v>293</v>
      </c>
      <c r="E168" s="175" t="s">
        <v>854</v>
      </c>
      <c r="F168" s="177">
        <f>SUMIFS('Formulario PPGR3 v6'!$I$4:$I$757,'Formulario PPGR3 v6'!$D$4:$D$757,'Formulario PPGR2'!$E$7:$E$367)</f>
        <v>0</v>
      </c>
      <c r="G168" s="27" t="str">
        <f>CONCATENATE(Tabla2[[#This Row],[Código]],".",Tabla2[[#This Row],[No]])</f>
        <v>DPD.6.1.2.1.162</v>
      </c>
      <c r="H168" s="27"/>
      <c r="I168" s="27"/>
      <c r="J168" s="27"/>
      <c r="K168" s="27">
        <v>1</v>
      </c>
      <c r="L168" s="27">
        <v>1</v>
      </c>
      <c r="M168" s="27">
        <v>1</v>
      </c>
      <c r="N168" s="27">
        <v>1</v>
      </c>
      <c r="O168" s="29">
        <f>SUM(Tabla2[[#This Row],[T1]:[T4]])</f>
        <v>4</v>
      </c>
      <c r="P168" s="27" t="s">
        <v>855</v>
      </c>
      <c r="Q168" s="27" t="s">
        <v>856</v>
      </c>
      <c r="R168" s="27" t="s">
        <v>853</v>
      </c>
      <c r="S168" s="27" t="s">
        <v>24</v>
      </c>
      <c r="T168" s="27" t="s">
        <v>46</v>
      </c>
      <c r="U168" s="286"/>
      <c r="V168" s="286"/>
      <c r="W168" s="286"/>
      <c r="X168" s="27"/>
    </row>
    <row r="169" spans="2:24" ht="51" hidden="1" customHeight="1">
      <c r="B169" s="56">
        <v>163</v>
      </c>
      <c r="C169" s="456" t="str">
        <f>VLOOKUP(Tabla2[[#This Row],[Productos ]],Tabla3[[#All],[Productos]:[CODG2]],2,0)</f>
        <v>DPD.6.1.2.1</v>
      </c>
      <c r="D169" s="252" t="s">
        <v>293</v>
      </c>
      <c r="E169" s="175" t="s">
        <v>857</v>
      </c>
      <c r="F169" s="177">
        <f>SUMIFS('Formulario PPGR3 v6'!$I$4:$I$757,'Formulario PPGR3 v6'!$D$4:$D$757,'Formulario PPGR2'!$E$7:$E$367)</f>
        <v>0</v>
      </c>
      <c r="G169" s="27" t="str">
        <f>CONCATENATE(Tabla2[[#This Row],[Código]],".",Tabla2[[#This Row],[No]])</f>
        <v>DPD.6.1.2.1.163</v>
      </c>
      <c r="H169" s="27"/>
      <c r="I169" s="27"/>
      <c r="J169" s="27"/>
      <c r="K169" s="27">
        <v>1</v>
      </c>
      <c r="L169" s="27">
        <v>1</v>
      </c>
      <c r="M169" s="27">
        <v>1</v>
      </c>
      <c r="N169" s="27">
        <v>1</v>
      </c>
      <c r="O169" s="29">
        <f>SUM(Tabla2[[#This Row],[T1]:[T4]])</f>
        <v>4</v>
      </c>
      <c r="P169" s="27" t="s">
        <v>855</v>
      </c>
      <c r="Q169" s="27" t="s">
        <v>856</v>
      </c>
      <c r="R169" s="27" t="s">
        <v>853</v>
      </c>
      <c r="S169" s="27" t="s">
        <v>24</v>
      </c>
      <c r="T169" s="27" t="s">
        <v>46</v>
      </c>
      <c r="U169" s="286"/>
      <c r="V169" s="286"/>
      <c r="W169" s="286"/>
      <c r="X169" s="27"/>
    </row>
    <row r="170" spans="2:24" ht="38.25" hidden="1" customHeight="1">
      <c r="B170" s="56">
        <v>164</v>
      </c>
      <c r="C170" s="456" t="str">
        <f>VLOOKUP(Tabla2[[#This Row],[Productos ]],Tabla3[[#All],[Productos]:[CODG2]],2,0)</f>
        <v>DPD.6.1.2.2</v>
      </c>
      <c r="D170" s="252" t="s">
        <v>294</v>
      </c>
      <c r="E170" s="175" t="s">
        <v>858</v>
      </c>
      <c r="F170" s="177">
        <f>SUMIFS('Formulario PPGR3 v6'!$I$4:$I$757,'Formulario PPGR3 v6'!$D$4:$D$757,'Formulario PPGR2'!$E$7:$E$367)</f>
        <v>0</v>
      </c>
      <c r="G170" s="27" t="str">
        <f>CONCATENATE(Tabla2[[#This Row],[Código]],".",Tabla2[[#This Row],[No]])</f>
        <v>DPD.6.1.2.2.164</v>
      </c>
      <c r="H170" s="27"/>
      <c r="I170" s="27"/>
      <c r="J170" s="27"/>
      <c r="K170" s="27">
        <v>1</v>
      </c>
      <c r="L170" s="27">
        <v>1</v>
      </c>
      <c r="M170" s="27">
        <v>1</v>
      </c>
      <c r="N170" s="27">
        <v>1</v>
      </c>
      <c r="O170" s="29">
        <f>SUM(Tabla2[[#This Row],[T1]:[T4]])</f>
        <v>4</v>
      </c>
      <c r="P170" s="27" t="s">
        <v>859</v>
      </c>
      <c r="Q170" s="27" t="s">
        <v>860</v>
      </c>
      <c r="R170" s="27" t="s">
        <v>861</v>
      </c>
      <c r="S170" s="27" t="s">
        <v>24</v>
      </c>
      <c r="T170" s="27" t="s">
        <v>39</v>
      </c>
      <c r="U170" s="286"/>
      <c r="V170" s="286"/>
      <c r="W170" s="286"/>
      <c r="X170" s="27"/>
    </row>
    <row r="171" spans="2:24" ht="25.5" hidden="1" customHeight="1">
      <c r="B171" s="56">
        <v>165</v>
      </c>
      <c r="C171" s="456" t="str">
        <f>VLOOKUP(Tabla2[[#This Row],[Productos ]],Tabla3[[#All],[Productos]:[CODG2]],2,0)</f>
        <v>DPD.6.1.2.2</v>
      </c>
      <c r="D171" s="252" t="s">
        <v>294</v>
      </c>
      <c r="E171" s="175" t="s">
        <v>862</v>
      </c>
      <c r="F171" s="177">
        <f>SUMIFS('Formulario PPGR3 v6'!$I$4:$I$757,'Formulario PPGR3 v6'!$D$4:$D$757,'Formulario PPGR2'!$E$7:$E$367)</f>
        <v>0</v>
      </c>
      <c r="G171" s="27" t="str">
        <f>CONCATENATE(Tabla2[[#This Row],[Código]],".",Tabla2[[#This Row],[No]])</f>
        <v>DPD.6.1.2.2.165</v>
      </c>
      <c r="H171" s="27"/>
      <c r="I171" s="27"/>
      <c r="J171" s="27"/>
      <c r="K171" s="27">
        <v>1</v>
      </c>
      <c r="L171" s="27">
        <v>1</v>
      </c>
      <c r="M171" s="27">
        <v>1</v>
      </c>
      <c r="N171" s="27">
        <v>1</v>
      </c>
      <c r="O171" s="29">
        <f>SUM(Tabla2[[#This Row],[T1]:[T4]])</f>
        <v>4</v>
      </c>
      <c r="P171" s="27" t="s">
        <v>859</v>
      </c>
      <c r="Q171" s="27" t="s">
        <v>863</v>
      </c>
      <c r="R171" s="27" t="s">
        <v>861</v>
      </c>
      <c r="S171" s="27" t="s">
        <v>24</v>
      </c>
      <c r="T171" s="27" t="s">
        <v>39</v>
      </c>
      <c r="U171" s="286"/>
      <c r="V171" s="286"/>
      <c r="W171" s="286"/>
      <c r="X171" s="27"/>
    </row>
    <row r="172" spans="2:24" ht="38.25" hidden="1" customHeight="1">
      <c r="B172" s="56">
        <v>166</v>
      </c>
      <c r="C172" s="456" t="str">
        <f>VLOOKUP(Tabla2[[#This Row],[Productos ]],Tabla3[[#All],[Productos]:[CODG2]],2,0)</f>
        <v>DPD.6.1.2.2</v>
      </c>
      <c r="D172" s="252" t="s">
        <v>294</v>
      </c>
      <c r="E172" s="175" t="s">
        <v>864</v>
      </c>
      <c r="F172" s="177">
        <f>SUMIFS('Formulario PPGR3 v6'!$I$4:$I$757,'Formulario PPGR3 v6'!$D$4:$D$757,'Formulario PPGR2'!$E$7:$E$367)</f>
        <v>0</v>
      </c>
      <c r="G172" s="27" t="str">
        <f>CONCATENATE(Tabla2[[#This Row],[Código]],".",Tabla2[[#This Row],[No]])</f>
        <v>DPD.6.1.2.2.166</v>
      </c>
      <c r="H172" s="27"/>
      <c r="I172" s="27"/>
      <c r="J172" s="27"/>
      <c r="K172" s="27">
        <v>1</v>
      </c>
      <c r="L172" s="27">
        <v>1</v>
      </c>
      <c r="M172" s="27">
        <v>1</v>
      </c>
      <c r="N172" s="27">
        <v>1</v>
      </c>
      <c r="O172" s="29">
        <f>SUM(Tabla2[[#This Row],[T1]:[T4]])</f>
        <v>4</v>
      </c>
      <c r="P172" s="27" t="s">
        <v>859</v>
      </c>
      <c r="Q172" s="27" t="s">
        <v>865</v>
      </c>
      <c r="R172" s="27" t="s">
        <v>861</v>
      </c>
      <c r="S172" s="27" t="s">
        <v>24</v>
      </c>
      <c r="T172" s="27" t="s">
        <v>39</v>
      </c>
      <c r="U172" s="286"/>
      <c r="V172" s="286"/>
      <c r="W172" s="286"/>
      <c r="X172" s="27"/>
    </row>
    <row r="173" spans="2:24" ht="38.25" hidden="1" customHeight="1">
      <c r="B173" s="56">
        <v>167</v>
      </c>
      <c r="C173" s="456" t="str">
        <f>VLOOKUP(Tabla2[[#This Row],[Productos ]],Tabla3[[#All],[Productos]:[CODG2]],2,0)</f>
        <v>DPD.6.1.2.1</v>
      </c>
      <c r="D173" s="252" t="s">
        <v>295</v>
      </c>
      <c r="E173" s="284" t="s">
        <v>866</v>
      </c>
      <c r="F173" s="177">
        <f>SUMIFS('Formulario PPGR3 v6'!$I$4:$I$757,'Formulario PPGR3 v6'!$D$4:$D$757,'Formulario PPGR2'!$E$7:$E$367)</f>
        <v>0</v>
      </c>
      <c r="G173" s="27" t="str">
        <f>CONCATENATE(Tabla2[[#This Row],[Código]],".",Tabla2[[#This Row],[No]])</f>
        <v>DPD.6.1.2.1.167</v>
      </c>
      <c r="H173" s="27"/>
      <c r="I173" s="27"/>
      <c r="J173" s="27"/>
      <c r="K173" s="27">
        <v>1</v>
      </c>
      <c r="L173" s="27"/>
      <c r="M173" s="27"/>
      <c r="N173" s="27"/>
      <c r="O173" s="29">
        <f>SUM(Tabla2[[#This Row],[T1]:[T4]])</f>
        <v>1</v>
      </c>
      <c r="P173" s="27" t="s">
        <v>867</v>
      </c>
      <c r="Q173" s="27" t="s">
        <v>868</v>
      </c>
      <c r="R173" s="27" t="s">
        <v>869</v>
      </c>
      <c r="S173" s="27" t="s">
        <v>24</v>
      </c>
      <c r="T173" s="27" t="s">
        <v>39</v>
      </c>
      <c r="U173" s="286"/>
      <c r="V173" s="286"/>
      <c r="W173" s="286"/>
      <c r="X173" s="27"/>
    </row>
    <row r="174" spans="2:24" ht="38.25" hidden="1" customHeight="1">
      <c r="B174" s="56">
        <v>168</v>
      </c>
      <c r="C174" s="456" t="str">
        <f>VLOOKUP(Tabla2[[#This Row],[Productos ]],Tabla3[[#All],[Productos]:[CODG2]],2,0)</f>
        <v>DPD.6.1.2.1</v>
      </c>
      <c r="D174" s="252" t="s">
        <v>295</v>
      </c>
      <c r="E174" s="175" t="s">
        <v>870</v>
      </c>
      <c r="F174" s="177">
        <f>SUMIFS('Formulario PPGR3 v6'!$I$4:$I$757,'Formulario PPGR3 v6'!$D$4:$D$757,'Formulario PPGR2'!$E$7:$E$367)</f>
        <v>0</v>
      </c>
      <c r="G174" s="27" t="str">
        <f>CONCATENATE(Tabla2[[#This Row],[Código]],".",Tabla2[[#This Row],[No]])</f>
        <v>DPD.6.1.2.1.168</v>
      </c>
      <c r="H174" s="27"/>
      <c r="I174" s="27"/>
      <c r="J174" s="27"/>
      <c r="K174" s="27">
        <v>1</v>
      </c>
      <c r="L174" s="27">
        <v>1</v>
      </c>
      <c r="M174" s="27">
        <v>1</v>
      </c>
      <c r="N174" s="27">
        <v>1</v>
      </c>
      <c r="O174" s="29">
        <f>SUM(Tabla2[[#This Row],[T1]:[T4]])</f>
        <v>4</v>
      </c>
      <c r="P174" s="27" t="s">
        <v>871</v>
      </c>
      <c r="Q174" s="27" t="s">
        <v>872</v>
      </c>
      <c r="R174" s="27" t="s">
        <v>873</v>
      </c>
      <c r="S174" s="27" t="s">
        <v>24</v>
      </c>
      <c r="T174" s="27" t="s">
        <v>39</v>
      </c>
      <c r="U174" s="286"/>
      <c r="V174" s="286"/>
      <c r="W174" s="286"/>
      <c r="X174" s="27"/>
    </row>
    <row r="175" spans="2:24" ht="38.25" hidden="1" customHeight="1">
      <c r="B175" s="56">
        <v>169</v>
      </c>
      <c r="C175" s="456" t="str">
        <f>VLOOKUP(Tabla2[[#This Row],[Productos ]],Tabla3[[#All],[Productos]:[CODG2]],2,0)</f>
        <v>DPD.6.1.2.1</v>
      </c>
      <c r="D175" s="252" t="s">
        <v>295</v>
      </c>
      <c r="E175" s="175" t="s">
        <v>874</v>
      </c>
      <c r="F175" s="177">
        <f>SUMIFS('Formulario PPGR3 v6'!$I$4:$I$757,'Formulario PPGR3 v6'!$D$4:$D$757,'Formulario PPGR2'!$E$7:$E$367)</f>
        <v>2700000</v>
      </c>
      <c r="G175" s="27" t="str">
        <f>CONCATENATE(Tabla2[[#This Row],[Código]],".",Tabla2[[#This Row],[No]])</f>
        <v>DPD.6.1.2.1.169</v>
      </c>
      <c r="H175" s="27"/>
      <c r="I175" s="27"/>
      <c r="J175" s="27"/>
      <c r="K175" s="27"/>
      <c r="L175" s="27">
        <v>1</v>
      </c>
      <c r="M175" s="27"/>
      <c r="N175" s="27"/>
      <c r="O175" s="29">
        <f>SUM(Tabla2[[#This Row],[T1]:[T4]])</f>
        <v>1</v>
      </c>
      <c r="P175" s="27" t="s">
        <v>875</v>
      </c>
      <c r="Q175" s="27" t="s">
        <v>876</v>
      </c>
      <c r="R175" s="27" t="s">
        <v>868</v>
      </c>
      <c r="S175" s="27" t="s">
        <v>24</v>
      </c>
      <c r="T175" s="27" t="s">
        <v>39</v>
      </c>
      <c r="U175" s="286"/>
      <c r="V175" s="286"/>
      <c r="W175" s="286"/>
      <c r="X175" s="27"/>
    </row>
    <row r="176" spans="2:24" ht="51" hidden="1" customHeight="1">
      <c r="B176" s="56">
        <v>170</v>
      </c>
      <c r="C176" s="456" t="str">
        <f>VLOOKUP(Tabla2[[#This Row],[Productos ]],Tabla3[[#All],[Productos]:[CODG2]],2,0)</f>
        <v>DPD.6.1.2.2</v>
      </c>
      <c r="D176" s="252" t="s">
        <v>442</v>
      </c>
      <c r="E176" s="175" t="s">
        <v>877</v>
      </c>
      <c r="F176" s="177">
        <f>SUMIFS('Formulario PPGR3 v6'!$I$4:$I$757,'Formulario PPGR3 v6'!$D$4:$D$757,'Formulario PPGR2'!$E$7:$E$367)</f>
        <v>0</v>
      </c>
      <c r="G176" s="27" t="str">
        <f>CONCATENATE(Tabla2[[#This Row],[Código]],".",Tabla2[[#This Row],[No]])</f>
        <v>DPD.6.1.2.2.170</v>
      </c>
      <c r="H176" s="27"/>
      <c r="I176" s="27"/>
      <c r="J176" s="27"/>
      <c r="K176" s="27">
        <v>1</v>
      </c>
      <c r="L176" s="27">
        <v>1</v>
      </c>
      <c r="M176" s="27"/>
      <c r="N176" s="27"/>
      <c r="O176" s="29">
        <f>SUM(Tabla2[[#This Row],[T1]:[T4]])</f>
        <v>2</v>
      </c>
      <c r="P176" s="27" t="s">
        <v>878</v>
      </c>
      <c r="Q176" s="27" t="s">
        <v>868</v>
      </c>
      <c r="R176" s="27" t="s">
        <v>869</v>
      </c>
      <c r="S176" s="27" t="s">
        <v>24</v>
      </c>
      <c r="T176" s="27" t="s">
        <v>39</v>
      </c>
      <c r="U176" s="286"/>
      <c r="V176" s="286"/>
      <c r="W176" s="286"/>
      <c r="X176" s="27"/>
    </row>
    <row r="177" spans="2:24" ht="63.75" hidden="1" customHeight="1">
      <c r="B177" s="56">
        <v>171</v>
      </c>
      <c r="C177" s="456" t="str">
        <f>VLOOKUP(Tabla2[[#This Row],[Productos ]],Tabla3[[#All],[Productos]:[CODG2]],2,0)</f>
        <v>DPD.6.1.2.2</v>
      </c>
      <c r="D177" s="252" t="s">
        <v>442</v>
      </c>
      <c r="E177" s="175" t="s">
        <v>879</v>
      </c>
      <c r="F177" s="177">
        <f>SUMIFS('Formulario PPGR3 v6'!$I$4:$I$757,'Formulario PPGR3 v6'!$D$4:$D$757,'Formulario PPGR2'!$E$7:$E$367)</f>
        <v>0</v>
      </c>
      <c r="G177" s="27" t="str">
        <f>CONCATENATE(Tabla2[[#This Row],[Código]],".",Tabla2[[#This Row],[No]])</f>
        <v>DPD.6.1.2.2.171</v>
      </c>
      <c r="H177" s="27"/>
      <c r="I177" s="27"/>
      <c r="J177" s="27"/>
      <c r="K177" s="27"/>
      <c r="L177" s="27">
        <v>1</v>
      </c>
      <c r="M177" s="27"/>
      <c r="N177" s="27"/>
      <c r="O177" s="29">
        <f>SUM(Tabla2[[#This Row],[T1]:[T4]])</f>
        <v>1</v>
      </c>
      <c r="P177" s="27" t="s">
        <v>880</v>
      </c>
      <c r="Q177" s="27" t="s">
        <v>868</v>
      </c>
      <c r="R177" s="27" t="s">
        <v>869</v>
      </c>
      <c r="S177" s="27" t="s">
        <v>24</v>
      </c>
      <c r="T177" s="27" t="s">
        <v>39</v>
      </c>
      <c r="U177" s="286"/>
      <c r="V177" s="286"/>
      <c r="W177" s="286"/>
      <c r="X177" s="27"/>
    </row>
    <row r="178" spans="2:24" ht="25.5" hidden="1" customHeight="1">
      <c r="B178" s="56">
        <v>172</v>
      </c>
      <c r="C178" s="456" t="str">
        <f>VLOOKUP(Tabla2[[#This Row],[Productos ]],Tabla3[[#All],[Productos]:[CODG2]],2,0)</f>
        <v>DPD.6.1.2.2</v>
      </c>
      <c r="D178" s="252" t="s">
        <v>442</v>
      </c>
      <c r="E178" s="175" t="s">
        <v>881</v>
      </c>
      <c r="F178" s="177">
        <f>SUMIFS('Formulario PPGR3 v6'!$I$4:$I$757,'Formulario PPGR3 v6'!$D$4:$D$757,'Formulario PPGR2'!$E$7:$E$367)</f>
        <v>0</v>
      </c>
      <c r="G178" s="27" t="str">
        <f>CONCATENATE(Tabla2[[#This Row],[Código]],".",Tabla2[[#This Row],[No]])</f>
        <v>DPD.6.1.2.2.172</v>
      </c>
      <c r="H178" s="27"/>
      <c r="I178" s="27"/>
      <c r="J178" s="27"/>
      <c r="K178" s="27"/>
      <c r="L178" s="27"/>
      <c r="M178" s="27">
        <v>1</v>
      </c>
      <c r="N178" s="27">
        <v>1</v>
      </c>
      <c r="O178" s="29">
        <f>SUM(Tabla2[[#This Row],[T1]:[T4]])</f>
        <v>2</v>
      </c>
      <c r="P178" s="27" t="s">
        <v>859</v>
      </c>
      <c r="Q178" s="27" t="s">
        <v>868</v>
      </c>
      <c r="R178" s="27" t="s">
        <v>869</v>
      </c>
      <c r="S178" s="27" t="s">
        <v>24</v>
      </c>
      <c r="T178" s="27" t="s">
        <v>39</v>
      </c>
      <c r="U178" s="286"/>
      <c r="V178" s="286"/>
      <c r="W178" s="286"/>
      <c r="X178" s="27"/>
    </row>
    <row r="179" spans="2:24" ht="38.25" customHeight="1">
      <c r="B179" s="56">
        <v>173</v>
      </c>
      <c r="C179" s="456" t="str">
        <f>VLOOKUP(Tabla2[[#This Row],[Productos ]],Tabla3[[#All],[Productos]:[CODG2]],2,0)</f>
        <v>DPD.5.1.1.1</v>
      </c>
      <c r="D179" s="252" t="s">
        <v>452</v>
      </c>
      <c r="E179" s="175" t="s">
        <v>882</v>
      </c>
      <c r="F179" s="177">
        <f>SUMIFS('Formulario PPGR3 v6'!$I$4:$I$757,'Formulario PPGR3 v6'!$D$4:$D$757,'Formulario PPGR2'!$E$7:$E$367)</f>
        <v>0</v>
      </c>
      <c r="G179" s="27" t="str">
        <f>CONCATENATE(Tabla2[[#This Row],[Código]],".",Tabla2[[#This Row],[No]])</f>
        <v>DPD.5.1.1.1.173</v>
      </c>
      <c r="H179" s="27"/>
      <c r="I179" s="27"/>
      <c r="J179" s="27"/>
      <c r="K179" s="27"/>
      <c r="L179" s="27">
        <v>1</v>
      </c>
      <c r="M179" s="27">
        <v>1</v>
      </c>
      <c r="N179" s="27"/>
      <c r="O179" s="29">
        <f>SUM(Tabla2[[#This Row],[T1]:[T4]])</f>
        <v>2</v>
      </c>
      <c r="P179" s="27" t="s">
        <v>883</v>
      </c>
      <c r="Q179" s="27" t="s">
        <v>884</v>
      </c>
      <c r="R179" s="27" t="s">
        <v>885</v>
      </c>
      <c r="S179" s="27" t="s">
        <v>24</v>
      </c>
      <c r="T179" s="27" t="s">
        <v>43</v>
      </c>
      <c r="U179" s="286"/>
      <c r="V179" s="286"/>
      <c r="W179" s="286"/>
      <c r="X179" s="27"/>
    </row>
    <row r="180" spans="2:24" ht="38.25" customHeight="1">
      <c r="B180" s="56">
        <v>174</v>
      </c>
      <c r="C180" s="456" t="str">
        <f>VLOOKUP(Tabla2[[#This Row],[Productos ]],Tabla3[[#All],[Productos]:[CODG2]],2,0)</f>
        <v>DPD.5.1.1.1</v>
      </c>
      <c r="D180" s="252" t="s">
        <v>134</v>
      </c>
      <c r="E180" s="175" t="s">
        <v>886</v>
      </c>
      <c r="F180" s="177">
        <f>SUMIFS('Formulario PPGR3 v6'!$I$4:$I$757,'Formulario PPGR3 v6'!$D$4:$D$757,'Formulario PPGR2'!$E$7:$E$367)</f>
        <v>0</v>
      </c>
      <c r="G180" s="27" t="str">
        <f>CONCATENATE(Tabla2[[#This Row],[Código]],".",Tabla2[[#This Row],[No]])</f>
        <v>DPD.5.1.1.1.174</v>
      </c>
      <c r="H180" s="27"/>
      <c r="I180" s="27"/>
      <c r="J180" s="27"/>
      <c r="K180" s="27"/>
      <c r="L180" s="27">
        <v>1</v>
      </c>
      <c r="M180" s="27">
        <v>1</v>
      </c>
      <c r="N180" s="27">
        <v>1</v>
      </c>
      <c r="O180" s="29">
        <f>SUM(Tabla2[[#This Row],[T1]:[T4]])</f>
        <v>3</v>
      </c>
      <c r="P180" s="27" t="s">
        <v>887</v>
      </c>
      <c r="Q180" s="27"/>
      <c r="R180" s="27"/>
      <c r="S180" s="27" t="s">
        <v>24</v>
      </c>
      <c r="T180" s="27" t="s">
        <v>43</v>
      </c>
      <c r="U180" s="286"/>
      <c r="V180" s="286"/>
      <c r="W180" s="286"/>
      <c r="X180" s="27"/>
    </row>
    <row r="181" spans="2:24" ht="25.5" customHeight="1">
      <c r="B181" s="56">
        <v>175</v>
      </c>
      <c r="C181" s="456" t="str">
        <f>VLOOKUP(Tabla2[[#This Row],[Productos ]],Tabla3[[#All],[Productos]:[CODG2]],2,0)</f>
        <v>DPD.5.1.1.2</v>
      </c>
      <c r="D181" s="252" t="s">
        <v>307</v>
      </c>
      <c r="E181" s="175" t="s">
        <v>888</v>
      </c>
      <c r="F181" s="177">
        <f>SUMIFS('Formulario PPGR3 v6'!$I$4:$I$757,'Formulario PPGR3 v6'!$D$4:$D$757,'Formulario PPGR2'!$E$7:$E$367)</f>
        <v>0</v>
      </c>
      <c r="G181" s="27" t="str">
        <f>CONCATENATE(Tabla2[[#This Row],[Código]],".",Tabla2[[#This Row],[No]])</f>
        <v>DPD.5.1.1.2.175</v>
      </c>
      <c r="H181" s="27"/>
      <c r="I181" s="27"/>
      <c r="J181" s="27"/>
      <c r="K181" s="27"/>
      <c r="L181" s="27">
        <v>1</v>
      </c>
      <c r="M181" s="27"/>
      <c r="N181" s="27">
        <v>1</v>
      </c>
      <c r="O181" s="29">
        <f>SUM(Tabla2[[#This Row],[T1]:[T4]])</f>
        <v>2</v>
      </c>
      <c r="P181" s="27" t="s">
        <v>567</v>
      </c>
      <c r="Q181" s="27"/>
      <c r="R181" s="27"/>
      <c r="S181" s="27" t="s">
        <v>24</v>
      </c>
      <c r="T181" s="27" t="s">
        <v>43</v>
      </c>
      <c r="U181" s="286"/>
      <c r="V181" s="286"/>
      <c r="W181" s="286"/>
      <c r="X181" s="27"/>
    </row>
    <row r="182" spans="2:24" ht="38.25" customHeight="1">
      <c r="B182" s="56">
        <v>176</v>
      </c>
      <c r="C182" s="456" t="str">
        <f>VLOOKUP(Tabla2[[#This Row],[Productos ]],Tabla3[[#All],[Productos]:[CODG2]],2,0)</f>
        <v>DPD.5.1.1.1</v>
      </c>
      <c r="D182" s="252" t="s">
        <v>452</v>
      </c>
      <c r="E182" s="175" t="s">
        <v>889</v>
      </c>
      <c r="F182" s="177">
        <f>SUMIFS('Formulario PPGR3 v6'!$I$4:$I$757,'Formulario PPGR3 v6'!$D$4:$D$757,'Formulario PPGR2'!$E$7:$E$367)</f>
        <v>0</v>
      </c>
      <c r="G182" s="27" t="str">
        <f>CONCATENATE(Tabla2[[#This Row],[Código]],".",Tabla2[[#This Row],[No]])</f>
        <v>DPD.5.1.1.1.176</v>
      </c>
      <c r="H182" s="27"/>
      <c r="I182" s="27"/>
      <c r="J182" s="27"/>
      <c r="K182" s="27"/>
      <c r="L182" s="27">
        <v>1</v>
      </c>
      <c r="M182" s="27"/>
      <c r="N182" s="27">
        <v>1</v>
      </c>
      <c r="O182" s="29">
        <f>SUM(Tabla2[[#This Row],[T1]:[T4]])</f>
        <v>2</v>
      </c>
      <c r="P182" s="27" t="s">
        <v>572</v>
      </c>
      <c r="Q182" s="27" t="s">
        <v>674</v>
      </c>
      <c r="R182" s="27"/>
      <c r="S182" s="27" t="s">
        <v>24</v>
      </c>
      <c r="T182" s="27" t="s">
        <v>43</v>
      </c>
      <c r="U182" s="286"/>
      <c r="V182" s="286"/>
      <c r="W182" s="286"/>
      <c r="X182" s="27"/>
    </row>
    <row r="183" spans="2:24" ht="51" customHeight="1">
      <c r="B183" s="56">
        <v>177</v>
      </c>
      <c r="C183" s="456" t="str">
        <f>VLOOKUP(Tabla2[[#This Row],[Productos ]],Tabla3[[#All],[Productos]:[CODG2]],2,0)</f>
        <v>DPD.5.1.1.1</v>
      </c>
      <c r="D183" s="252" t="s">
        <v>134</v>
      </c>
      <c r="E183" s="175" t="s">
        <v>569</v>
      </c>
      <c r="F183" s="177">
        <f>SUMIFS('Formulario PPGR3 v6'!$I$4:$I$757,'Formulario PPGR3 v6'!$D$4:$D$757,'Formulario PPGR2'!$E$7:$E$367)</f>
        <v>0</v>
      </c>
      <c r="G183" s="27" t="str">
        <f>CONCATENATE(Tabla2[[#This Row],[Código]],".",Tabla2[[#This Row],[No]])</f>
        <v>DPD.5.1.1.1.177</v>
      </c>
      <c r="H183" s="27"/>
      <c r="I183" s="27"/>
      <c r="J183" s="27"/>
      <c r="K183" s="27"/>
      <c r="L183" s="27">
        <v>1</v>
      </c>
      <c r="M183" s="27"/>
      <c r="N183" s="27">
        <v>1</v>
      </c>
      <c r="O183" s="29">
        <f>SUM(Tabla2[[#This Row],[T1]:[T4]])</f>
        <v>2</v>
      </c>
      <c r="P183" s="27" t="s">
        <v>570</v>
      </c>
      <c r="Q183" s="27" t="s">
        <v>890</v>
      </c>
      <c r="R183" s="27"/>
      <c r="S183" s="27" t="s">
        <v>24</v>
      </c>
      <c r="T183" s="27" t="s">
        <v>43</v>
      </c>
      <c r="U183" s="286"/>
      <c r="V183" s="286"/>
      <c r="W183" s="286"/>
      <c r="X183" s="27"/>
    </row>
    <row r="184" spans="2:24" ht="51" customHeight="1">
      <c r="B184" s="56">
        <v>178</v>
      </c>
      <c r="C184" s="456" t="str">
        <f>VLOOKUP(Tabla2[[#This Row],[Productos ]],Tabla3[[#All],[Productos]:[CODG2]],2,0)</f>
        <v>DPD.5.1.1.1</v>
      </c>
      <c r="D184" s="252" t="s">
        <v>134</v>
      </c>
      <c r="E184" s="175" t="s">
        <v>891</v>
      </c>
      <c r="F184" s="177">
        <f>SUMIFS('Formulario PPGR3 v6'!$I$4:$I$757,'Formulario PPGR3 v6'!$D$4:$D$757,'Formulario PPGR2'!$E$7:$E$367)</f>
        <v>0</v>
      </c>
      <c r="G184" s="27" t="str">
        <f>CONCATENATE(Tabla2[[#This Row],[Código]],".",Tabla2[[#This Row],[No]])</f>
        <v>DPD.5.1.1.1.178</v>
      </c>
      <c r="H184" s="27"/>
      <c r="I184" s="27"/>
      <c r="J184" s="27"/>
      <c r="K184" s="27">
        <v>1</v>
      </c>
      <c r="L184" s="27">
        <v>1</v>
      </c>
      <c r="M184" s="27">
        <v>1</v>
      </c>
      <c r="N184" s="27">
        <v>1</v>
      </c>
      <c r="O184" s="29">
        <f>SUM(Tabla2[[#This Row],[T1]:[T4]])</f>
        <v>4</v>
      </c>
      <c r="P184" s="27" t="s">
        <v>572</v>
      </c>
      <c r="Q184" s="27" t="s">
        <v>892</v>
      </c>
      <c r="R184" s="27"/>
      <c r="S184" s="27" t="s">
        <v>24</v>
      </c>
      <c r="T184" s="27" t="s">
        <v>43</v>
      </c>
      <c r="U184" s="286"/>
      <c r="V184" s="286"/>
      <c r="W184" s="286"/>
      <c r="X184" s="27"/>
    </row>
    <row r="185" spans="2:24" ht="38.25" customHeight="1">
      <c r="B185" s="56">
        <v>179</v>
      </c>
      <c r="C185" s="456" t="str">
        <f>VLOOKUP(Tabla2[[#This Row],[Productos ]],Tabla3[[#All],[Productos]:[CODG2]],2,0)</f>
        <v>DPD.5.1.1.1</v>
      </c>
      <c r="D185" s="252" t="s">
        <v>134</v>
      </c>
      <c r="E185" s="175" t="s">
        <v>568</v>
      </c>
      <c r="F185" s="177">
        <f>SUMIFS('Formulario PPGR3 v6'!$I$4:$I$757,'Formulario PPGR3 v6'!$D$4:$D$757,'Formulario PPGR2'!$E$7:$E$367)</f>
        <v>0</v>
      </c>
      <c r="G185" s="27" t="str">
        <f>CONCATENATE(Tabla2[[#This Row],[Código]],".",Tabla2[[#This Row],[No]])</f>
        <v>DPD.5.1.1.1.179</v>
      </c>
      <c r="H185" s="27"/>
      <c r="I185" s="27"/>
      <c r="J185" s="27"/>
      <c r="K185" s="27">
        <v>1</v>
      </c>
      <c r="L185" s="27">
        <v>1</v>
      </c>
      <c r="M185" s="27">
        <v>1</v>
      </c>
      <c r="N185" s="27">
        <v>1</v>
      </c>
      <c r="O185" s="29">
        <f>SUM(Tabla2[[#This Row],[T1]:[T4]])</f>
        <v>4</v>
      </c>
      <c r="P185" s="27" t="s">
        <v>883</v>
      </c>
      <c r="Q185" s="27" t="s">
        <v>893</v>
      </c>
      <c r="R185" s="27" t="s">
        <v>885</v>
      </c>
      <c r="S185" s="27" t="s">
        <v>24</v>
      </c>
      <c r="T185" s="27" t="s">
        <v>43</v>
      </c>
      <c r="U185" s="286"/>
      <c r="V185" s="286"/>
      <c r="W185" s="286"/>
      <c r="X185" s="27"/>
    </row>
    <row r="186" spans="2:24" ht="38.25" customHeight="1">
      <c r="B186" s="56">
        <v>180</v>
      </c>
      <c r="C186" s="456" t="str">
        <f>VLOOKUP(Tabla2[[#This Row],[Productos ]],Tabla3[[#All],[Productos]:[CODG2]],2,0)</f>
        <v>DPD.5.1.1.1</v>
      </c>
      <c r="D186" s="252" t="s">
        <v>134</v>
      </c>
      <c r="E186" s="175" t="s">
        <v>894</v>
      </c>
      <c r="F186" s="177">
        <f>SUMIFS('Formulario PPGR3 v6'!$I$4:$I$757,'Formulario PPGR3 v6'!$D$4:$D$757,'Formulario PPGR2'!$E$7:$E$367)</f>
        <v>0</v>
      </c>
      <c r="G186" s="27" t="str">
        <f>CONCATENATE(Tabla2[[#This Row],[Código]],".",Tabla2[[#This Row],[No]])</f>
        <v>DPD.5.1.1.1.180</v>
      </c>
      <c r="H186" s="27"/>
      <c r="I186" s="27"/>
      <c r="J186" s="27"/>
      <c r="K186" s="27"/>
      <c r="L186" s="27"/>
      <c r="M186" s="27">
        <v>1</v>
      </c>
      <c r="N186" s="27"/>
      <c r="O186" s="29">
        <f>SUM(Tabla2[[#This Row],[T1]:[T4]])</f>
        <v>1</v>
      </c>
      <c r="P186" s="27" t="s">
        <v>895</v>
      </c>
      <c r="Q186" s="27"/>
      <c r="R186" s="27"/>
      <c r="S186" s="27" t="s">
        <v>24</v>
      </c>
      <c r="T186" s="27" t="s">
        <v>43</v>
      </c>
      <c r="U186" s="286"/>
      <c r="V186" s="286"/>
      <c r="W186" s="286"/>
      <c r="X186" s="27"/>
    </row>
    <row r="187" spans="2:24" ht="38.25" customHeight="1">
      <c r="B187" s="56">
        <v>181</v>
      </c>
      <c r="C187" s="456" t="str">
        <f>VLOOKUP(Tabla2[[#This Row],[Productos ]],Tabla3[[#All],[Productos]:[CODG2]],2,0)</f>
        <v>DPD.5.1.1.1</v>
      </c>
      <c r="D187" s="252" t="s">
        <v>134</v>
      </c>
      <c r="E187" s="175" t="s">
        <v>564</v>
      </c>
      <c r="F187" s="177">
        <f>SUMIFS('Formulario PPGR3 v6'!$I$4:$I$757,'Formulario PPGR3 v6'!$D$4:$D$757,'Formulario PPGR2'!$E$7:$E$367)</f>
        <v>0</v>
      </c>
      <c r="G187" s="27" t="str">
        <f>CONCATENATE(Tabla2[[#This Row],[Código]],".",Tabla2[[#This Row],[No]])</f>
        <v>DPD.5.1.1.1.181</v>
      </c>
      <c r="H187" s="27"/>
      <c r="I187" s="27"/>
      <c r="J187" s="27"/>
      <c r="K187" s="27">
        <v>1</v>
      </c>
      <c r="L187" s="27">
        <v>1</v>
      </c>
      <c r="M187" s="27">
        <v>1</v>
      </c>
      <c r="N187" s="27">
        <v>1</v>
      </c>
      <c r="O187" s="29">
        <f>SUM(Tabla2[[#This Row],[T1]:[T4]])</f>
        <v>4</v>
      </c>
      <c r="P187" s="27" t="s">
        <v>883</v>
      </c>
      <c r="Q187" s="27" t="s">
        <v>893</v>
      </c>
      <c r="R187" s="27" t="s">
        <v>885</v>
      </c>
      <c r="S187" s="27" t="s">
        <v>24</v>
      </c>
      <c r="T187" s="27" t="s">
        <v>43</v>
      </c>
      <c r="U187" s="286"/>
      <c r="V187" s="286"/>
      <c r="W187" s="286"/>
      <c r="X187" s="27"/>
    </row>
    <row r="188" spans="2:24" ht="74.25" customHeight="1">
      <c r="B188" s="56">
        <v>182</v>
      </c>
      <c r="C188" s="456" t="str">
        <f>VLOOKUP(Tabla2[[#This Row],[Productos ]],Tabla3[[#All],[Productos]:[CODG2]],2,0)</f>
        <v>DPD.5.1.1.1</v>
      </c>
      <c r="D188" s="252" t="s">
        <v>134</v>
      </c>
      <c r="E188" s="175" t="s">
        <v>138</v>
      </c>
      <c r="F188" s="286">
        <f>SUMIFS('Formulario PPGR3 v6'!$I$4:$I$757,'Formulario PPGR3 v6'!$D$4:$D$757,'Formulario PPGR2'!$E$7:$E$367)</f>
        <v>0</v>
      </c>
      <c r="G188" s="27" t="str">
        <f>CONCATENATE(Tabla2[[#This Row],[Código]],".",Tabla2[[#This Row],[No]])</f>
        <v>DPD.5.1.1.1.182</v>
      </c>
      <c r="H188" s="27"/>
      <c r="I188" s="27"/>
      <c r="J188" s="27"/>
      <c r="K188" s="27"/>
      <c r="L188" s="27"/>
      <c r="M188" s="27">
        <v>1</v>
      </c>
      <c r="N188" s="27"/>
      <c r="O188" s="29">
        <f>SUM(Tabla2[[#This Row],[T1]:[T4]])</f>
        <v>1</v>
      </c>
      <c r="P188" s="27" t="s">
        <v>137</v>
      </c>
      <c r="Q188" s="27"/>
      <c r="R188" s="27"/>
      <c r="S188" s="27" t="s">
        <v>24</v>
      </c>
      <c r="T188" s="27" t="s">
        <v>43</v>
      </c>
      <c r="U188" s="286"/>
      <c r="V188" s="286"/>
      <c r="W188" s="286"/>
      <c r="X188" s="27"/>
    </row>
    <row r="189" spans="2:24" ht="43.5" customHeight="1">
      <c r="B189" s="56">
        <v>183</v>
      </c>
      <c r="C189" s="456" t="str">
        <f>VLOOKUP(Tabla2[[#This Row],[Productos ]],Tabla3[[#All],[Productos]:[CODG2]],2,0)</f>
        <v>DPD.5.1.1.1</v>
      </c>
      <c r="D189" s="252" t="s">
        <v>134</v>
      </c>
      <c r="E189" s="175" t="s">
        <v>135</v>
      </c>
      <c r="F189" s="286">
        <f>SUMIFS('Formulario PPGR3 v6'!$I$4:$I$757,'Formulario PPGR3 v6'!$D$4:$D$757,'Formulario PPGR2'!$E$7:$E$367)</f>
        <v>0</v>
      </c>
      <c r="G189" s="27" t="str">
        <f>CONCATENATE(Tabla2[[#This Row],[Código]],".",Tabla2[[#This Row],[No]])</f>
        <v>DPD.5.1.1.1.183</v>
      </c>
      <c r="H189" s="27"/>
      <c r="I189" s="27"/>
      <c r="J189" s="27"/>
      <c r="K189" s="27"/>
      <c r="L189" s="27"/>
      <c r="M189" s="27">
        <v>1</v>
      </c>
      <c r="N189" s="27"/>
      <c r="O189" s="29">
        <f>SUM(Tabla2[[#This Row],[T1]:[T4]])</f>
        <v>1</v>
      </c>
      <c r="P189" s="27" t="s">
        <v>137</v>
      </c>
      <c r="Q189" s="27"/>
      <c r="R189" s="27"/>
      <c r="S189" s="27" t="s">
        <v>24</v>
      </c>
      <c r="T189" s="27" t="s">
        <v>43</v>
      </c>
      <c r="U189" s="286"/>
      <c r="V189" s="286"/>
      <c r="W189" s="286"/>
      <c r="X189" s="27"/>
    </row>
    <row r="190" spans="2:24" ht="42" customHeight="1">
      <c r="B190" s="56">
        <v>184</v>
      </c>
      <c r="C190" s="456" t="str">
        <f>VLOOKUP(Tabla2[[#This Row],[Productos ]],Tabla3[[#All],[Productos]:[CODG2]],2,0)</f>
        <v>DPD.5.1.1.1</v>
      </c>
      <c r="D190" s="252" t="s">
        <v>452</v>
      </c>
      <c r="E190" s="175" t="s">
        <v>896</v>
      </c>
      <c r="F190" s="177">
        <f>SUMIFS('Formulario PPGR3 v6'!$I$4:$I$757,'Formulario PPGR3 v6'!$D$4:$D$757,'Formulario PPGR2'!$E$7:$E$367)</f>
        <v>0</v>
      </c>
      <c r="G190" s="27" t="str">
        <f>CONCATENATE(Tabla2[[#This Row],[Código]],".",Tabla2[[#This Row],[No]])</f>
        <v>DPD.5.1.1.1.184</v>
      </c>
      <c r="H190" s="27"/>
      <c r="I190" s="27"/>
      <c r="J190" s="27"/>
      <c r="K190" s="27">
        <v>1</v>
      </c>
      <c r="L190" s="27">
        <v>1</v>
      </c>
      <c r="M190" s="27">
        <v>1</v>
      </c>
      <c r="N190" s="27">
        <v>1</v>
      </c>
      <c r="O190" s="29">
        <f>SUM(Tabla2[[#This Row],[T1]:[T4]])</f>
        <v>4</v>
      </c>
      <c r="P190" s="27" t="s">
        <v>897</v>
      </c>
      <c r="Q190" s="27"/>
      <c r="R190" s="27"/>
      <c r="S190" s="27" t="s">
        <v>24</v>
      </c>
      <c r="T190" s="27" t="s">
        <v>43</v>
      </c>
      <c r="U190" s="286"/>
      <c r="V190" s="286"/>
      <c r="W190" s="286"/>
      <c r="X190" s="27"/>
    </row>
    <row r="191" spans="2:24" ht="38.25">
      <c r="B191" s="56">
        <v>185</v>
      </c>
      <c r="C191" s="456" t="str">
        <f>VLOOKUP(Tabla2[[#This Row],[Productos ]],Tabla3[[#All],[Productos]:[CODG2]],2,0)</f>
        <v>DPD.6.1.2.4</v>
      </c>
      <c r="D191" s="252" t="s">
        <v>333</v>
      </c>
      <c r="E191" s="175" t="s">
        <v>898</v>
      </c>
      <c r="F191" s="177">
        <f>SUMIFS('Formulario PPGR3 v6'!$I$4:$I$757,'Formulario PPGR3 v6'!$D$4:$D$757,'Formulario PPGR2'!$E$7:$E$367)</f>
        <v>0</v>
      </c>
      <c r="G191" s="27" t="str">
        <f>CONCATENATE(Tabla2[[#This Row],[Código]],".",Tabla2[[#This Row],[No]])</f>
        <v>DPD.6.1.2.4.185</v>
      </c>
      <c r="H191" s="27"/>
      <c r="I191" s="27"/>
      <c r="J191" s="27"/>
      <c r="K191" s="27">
        <v>1</v>
      </c>
      <c r="L191" s="27">
        <v>1</v>
      </c>
      <c r="M191" s="27">
        <v>1</v>
      </c>
      <c r="N191" s="27">
        <v>1</v>
      </c>
      <c r="O191" s="29">
        <f>SUM(Tabla2[[#This Row],[T1]:[T4]])</f>
        <v>4</v>
      </c>
      <c r="P191" s="27" t="s">
        <v>137</v>
      </c>
      <c r="Q191" s="27" t="s">
        <v>899</v>
      </c>
      <c r="R191" s="27"/>
      <c r="S191" s="27" t="s">
        <v>24</v>
      </c>
      <c r="T191" s="27" t="s">
        <v>486</v>
      </c>
      <c r="U191" s="286"/>
      <c r="V191" s="286"/>
      <c r="W191" s="286"/>
      <c r="X191" s="27"/>
    </row>
    <row r="192" spans="2:24" ht="25.5" hidden="1" customHeight="1">
      <c r="B192" s="56">
        <v>186</v>
      </c>
      <c r="C192" s="456" t="str">
        <f>VLOOKUP(Tabla2[[#This Row],[Productos ]],Tabla3[[#All],[Productos]:[CODG2]],2,0)</f>
        <v>DPD.6.1.1.6</v>
      </c>
      <c r="D192" s="252" t="s">
        <v>450</v>
      </c>
      <c r="E192" s="175" t="s">
        <v>900</v>
      </c>
      <c r="F192" s="177">
        <f>SUMIFS('Formulario PPGR3 v6'!$I$4:$I$757,'Formulario PPGR3 v6'!$D$4:$D$757,'Formulario PPGR2'!$E$7:$E$367)</f>
        <v>0</v>
      </c>
      <c r="G192" s="27" t="str">
        <f>CONCATENATE(Tabla2[[#This Row],[Código]],".",Tabla2[[#This Row],[No]])</f>
        <v>DPD.6.1.1.6.186</v>
      </c>
      <c r="H192" s="27"/>
      <c r="I192" s="27"/>
      <c r="J192" s="27"/>
      <c r="K192" s="27">
        <v>1</v>
      </c>
      <c r="L192" s="27"/>
      <c r="M192" s="27"/>
      <c r="N192" s="27"/>
      <c r="O192" s="29">
        <f>SUM(Tabla2[[#This Row],[T1]:[T4]])</f>
        <v>1</v>
      </c>
      <c r="P192" s="27" t="s">
        <v>505</v>
      </c>
      <c r="Q192" s="27" t="s">
        <v>634</v>
      </c>
      <c r="R192" s="27" t="s">
        <v>901</v>
      </c>
      <c r="S192" s="27" t="s">
        <v>24</v>
      </c>
      <c r="T192" s="27" t="s">
        <v>37</v>
      </c>
      <c r="U192" s="286"/>
      <c r="V192" s="286"/>
      <c r="W192" s="286"/>
      <c r="X192" s="27"/>
    </row>
    <row r="193" spans="2:24" ht="25.5" hidden="1" customHeight="1">
      <c r="B193" s="56">
        <v>187</v>
      </c>
      <c r="C193" s="456" t="str">
        <f>VLOOKUP(Tabla2[[#This Row],[Productos ]],Tabla3[[#All],[Productos]:[CODG2]],2,0)</f>
        <v>GG.6.1.2.1</v>
      </c>
      <c r="D193" s="252" t="s">
        <v>463</v>
      </c>
      <c r="E193" s="175" t="s">
        <v>902</v>
      </c>
      <c r="F193" s="177">
        <f>SUMIFS('Formulario PPGR3 v6'!$I$4:$I$757,'Formulario PPGR3 v6'!$D$4:$D$757,'Formulario PPGR2'!$E$7:$E$367)</f>
        <v>32780000</v>
      </c>
      <c r="G193" s="27" t="str">
        <f>CONCATENATE(Tabla2[[#This Row],[Código]],".",Tabla2[[#This Row],[No]])</f>
        <v>GG.6.1.2.1.187</v>
      </c>
      <c r="H193" s="27"/>
      <c r="I193" s="27"/>
      <c r="J193" s="27"/>
      <c r="K193" s="27">
        <v>3</v>
      </c>
      <c r="L193" s="27">
        <v>3</v>
      </c>
      <c r="M193" s="27">
        <v>3</v>
      </c>
      <c r="N193" s="27">
        <v>3</v>
      </c>
      <c r="O193" s="29">
        <v>12</v>
      </c>
      <c r="P193" s="27" t="s">
        <v>903</v>
      </c>
      <c r="Q193" s="27" t="s">
        <v>904</v>
      </c>
      <c r="R193" s="27" t="s">
        <v>905</v>
      </c>
      <c r="S193" s="27" t="s">
        <v>3</v>
      </c>
      <c r="T193" s="27" t="s">
        <v>55</v>
      </c>
      <c r="U193" s="286"/>
      <c r="V193" s="286"/>
      <c r="W193" s="286"/>
      <c r="X193" s="27"/>
    </row>
    <row r="194" spans="2:24" ht="25.5" hidden="1" customHeight="1">
      <c r="B194" s="56">
        <v>188</v>
      </c>
      <c r="C194" s="456" t="str">
        <f>VLOOKUP(Tabla2[[#This Row],[Productos ]],Tabla3[[#All],[Productos]:[CODG2]],2,0)</f>
        <v>GG.6.1.2.1</v>
      </c>
      <c r="D194" s="252" t="s">
        <v>463</v>
      </c>
      <c r="E194" s="175" t="s">
        <v>906</v>
      </c>
      <c r="F194" s="177">
        <f>SUMIFS('Formulario PPGR3 v6'!$I$4:$I$757,'Formulario PPGR3 v6'!$D$4:$D$757,'Formulario PPGR2'!$E$7:$E$367)</f>
        <v>0</v>
      </c>
      <c r="G194" s="27" t="str">
        <f>CONCATENATE(Tabla2[[#This Row],[Código]],".",Tabla2[[#This Row],[No]])</f>
        <v>GG.6.1.2.1.188</v>
      </c>
      <c r="H194" s="27"/>
      <c r="I194" s="27"/>
      <c r="J194" s="27"/>
      <c r="K194" s="27">
        <v>3</v>
      </c>
      <c r="L194" s="27">
        <v>3</v>
      </c>
      <c r="M194" s="27">
        <v>3</v>
      </c>
      <c r="N194" s="27">
        <v>3</v>
      </c>
      <c r="O194" s="29">
        <v>12</v>
      </c>
      <c r="P194" s="27" t="s">
        <v>903</v>
      </c>
      <c r="Q194" s="27" t="s">
        <v>904</v>
      </c>
      <c r="R194" s="27" t="s">
        <v>905</v>
      </c>
      <c r="S194" s="27" t="s">
        <v>3</v>
      </c>
      <c r="T194" s="27" t="s">
        <v>55</v>
      </c>
      <c r="U194" s="286"/>
      <c r="V194" s="286"/>
      <c r="W194" s="286"/>
      <c r="X194" s="27"/>
    </row>
    <row r="195" spans="2:24" ht="38.25" hidden="1" customHeight="1">
      <c r="B195" s="56">
        <v>189</v>
      </c>
      <c r="C195" s="456" t="str">
        <f>VLOOKUP(Tabla2[[#This Row],[Productos ]],Tabla3[[#All],[Productos]:[CODG2]],2,0)</f>
        <v>GG.6.1.2.1</v>
      </c>
      <c r="D195" s="252" t="s">
        <v>466</v>
      </c>
      <c r="E195" s="175" t="s">
        <v>907</v>
      </c>
      <c r="F195" s="177">
        <f>SUMIFS('Formulario PPGR3 v6'!$I$4:$I$757,'Formulario PPGR3 v6'!$D$4:$D$757,'Formulario PPGR2'!$E$7:$E$367)</f>
        <v>0</v>
      </c>
      <c r="G195" s="27" t="str">
        <f>CONCATENATE(Tabla2[[#This Row],[Código]],".",Tabla2[[#This Row],[No]])</f>
        <v>GG.6.1.2.1.189</v>
      </c>
      <c r="H195" s="27"/>
      <c r="I195" s="27"/>
      <c r="J195" s="27"/>
      <c r="K195" s="27">
        <v>3</v>
      </c>
      <c r="L195" s="27">
        <v>3</v>
      </c>
      <c r="M195" s="27">
        <v>3</v>
      </c>
      <c r="N195" s="27">
        <v>3</v>
      </c>
      <c r="O195" s="29">
        <v>12</v>
      </c>
      <c r="P195" s="27" t="s">
        <v>903</v>
      </c>
      <c r="Q195" s="27" t="s">
        <v>904</v>
      </c>
      <c r="R195" s="27" t="s">
        <v>905</v>
      </c>
      <c r="S195" s="27" t="s">
        <v>3</v>
      </c>
      <c r="T195" s="27" t="s">
        <v>55</v>
      </c>
      <c r="U195" s="286"/>
      <c r="V195" s="286"/>
      <c r="W195" s="286"/>
      <c r="X195" s="27"/>
    </row>
    <row r="196" spans="2:24" ht="38.25" hidden="1" customHeight="1">
      <c r="B196" s="56">
        <v>190</v>
      </c>
      <c r="C196" s="456" t="str">
        <f>VLOOKUP(Tabla2[[#This Row],[Productos ]],Tabla3[[#All],[Productos]:[CODG2]],2,0)</f>
        <v>GG.6.1.2.1</v>
      </c>
      <c r="D196" s="252" t="s">
        <v>461</v>
      </c>
      <c r="E196" s="175" t="s">
        <v>908</v>
      </c>
      <c r="F196" s="177">
        <f>SUMIFS('Formulario PPGR3 v6'!$I$4:$I$757,'Formulario PPGR3 v6'!$D$4:$D$757,'Formulario PPGR2'!$E$7:$E$367)</f>
        <v>0</v>
      </c>
      <c r="G196" s="27" t="str">
        <f>CONCATENATE(Tabla2[[#This Row],[Código]],".",Tabla2[[#This Row],[No]])</f>
        <v>GG.6.1.2.1.190</v>
      </c>
      <c r="H196" s="27"/>
      <c r="I196" s="27"/>
      <c r="J196" s="27"/>
      <c r="K196" s="27">
        <v>1</v>
      </c>
      <c r="L196" s="27"/>
      <c r="M196" s="27"/>
      <c r="N196" s="27"/>
      <c r="O196" s="29">
        <v>1</v>
      </c>
      <c r="P196" s="27" t="s">
        <v>636</v>
      </c>
      <c r="Q196" s="27" t="s">
        <v>909</v>
      </c>
      <c r="R196" s="27" t="s">
        <v>594</v>
      </c>
      <c r="S196" s="27" t="s">
        <v>3</v>
      </c>
      <c r="T196" s="27"/>
      <c r="U196" s="286"/>
      <c r="V196" s="286"/>
      <c r="W196" s="286"/>
      <c r="X196" s="27"/>
    </row>
    <row r="197" spans="2:24" ht="38.25" hidden="1" customHeight="1">
      <c r="B197" s="56">
        <v>191</v>
      </c>
      <c r="C197" s="456" t="str">
        <f>VLOOKUP(Tabla2[[#This Row],[Productos ]],Tabla3[[#All],[Productos]:[CODG2]],2,0)</f>
        <v>GG.6.1.2.1</v>
      </c>
      <c r="D197" s="252" t="s">
        <v>469</v>
      </c>
      <c r="E197" s="175" t="s">
        <v>910</v>
      </c>
      <c r="F197" s="177">
        <f>SUMIFS('Formulario PPGR3 v6'!$I$4:$I$757,'Formulario PPGR3 v6'!$D$4:$D$757,'Formulario PPGR2'!$E$7:$E$367)</f>
        <v>800000</v>
      </c>
      <c r="G197" s="27" t="str">
        <f>CONCATENATE(Tabla2[[#This Row],[Código]],".",Tabla2[[#This Row],[No]])</f>
        <v>GG.6.1.2.1.191</v>
      </c>
      <c r="H197" s="27"/>
      <c r="I197" s="27"/>
      <c r="J197" s="27"/>
      <c r="K197" s="27">
        <v>1</v>
      </c>
      <c r="L197" s="27">
        <v>1</v>
      </c>
      <c r="M197" s="27">
        <v>1</v>
      </c>
      <c r="N197" s="27">
        <v>1</v>
      </c>
      <c r="O197" s="29">
        <v>4</v>
      </c>
      <c r="P197" s="27" t="s">
        <v>911</v>
      </c>
      <c r="Q197" s="27" t="s">
        <v>647</v>
      </c>
      <c r="R197" s="27" t="s">
        <v>816</v>
      </c>
      <c r="S197" s="27" t="s">
        <v>3</v>
      </c>
      <c r="T197" s="27"/>
      <c r="U197" s="286"/>
      <c r="V197" s="286"/>
      <c r="W197" s="286"/>
      <c r="X197" s="27"/>
    </row>
    <row r="198" spans="2:24" ht="38.25" hidden="1" customHeight="1">
      <c r="B198" s="56">
        <v>192</v>
      </c>
      <c r="C198" s="456" t="str">
        <f>VLOOKUP(Tabla2[[#This Row],[Productos ]],Tabla3[[#All],[Productos]:[CODG2]],2,0)</f>
        <v>GG.6.1.2.1</v>
      </c>
      <c r="D198" s="252" t="s">
        <v>469</v>
      </c>
      <c r="E198" s="175" t="s">
        <v>912</v>
      </c>
      <c r="F198" s="177">
        <f>SUMIFS('Formulario PPGR3 v6'!$I$4:$I$757,'Formulario PPGR3 v6'!$D$4:$D$757,'Formulario PPGR2'!$E$7:$E$367)</f>
        <v>0</v>
      </c>
      <c r="G198" s="27" t="str">
        <f>CONCATENATE(Tabla2[[#This Row],[Código]],".",Tabla2[[#This Row],[No]])</f>
        <v>GG.6.1.2.1.192</v>
      </c>
      <c r="H198" s="27"/>
      <c r="I198" s="27"/>
      <c r="J198" s="27"/>
      <c r="K198" s="27">
        <v>1</v>
      </c>
      <c r="L198" s="27">
        <v>1</v>
      </c>
      <c r="M198" s="27">
        <v>1</v>
      </c>
      <c r="N198" s="27">
        <v>1</v>
      </c>
      <c r="O198" s="29">
        <v>4</v>
      </c>
      <c r="P198" s="27" t="s">
        <v>911</v>
      </c>
      <c r="Q198" s="27" t="s">
        <v>647</v>
      </c>
      <c r="R198" s="27" t="s">
        <v>816</v>
      </c>
      <c r="S198" s="27" t="s">
        <v>3</v>
      </c>
      <c r="T198" s="27"/>
      <c r="U198" s="286"/>
      <c r="V198" s="286"/>
      <c r="W198" s="286"/>
      <c r="X198" s="27"/>
    </row>
    <row r="199" spans="2:24" ht="38.25" hidden="1" customHeight="1">
      <c r="B199" s="56">
        <v>193</v>
      </c>
      <c r="C199" s="456" t="str">
        <f>VLOOKUP(Tabla2[[#This Row],[Productos ]],Tabla3[[#All],[Productos]:[CODG2]],2,0)</f>
        <v>GG.6.1.2.1</v>
      </c>
      <c r="D199" s="252" t="s">
        <v>466</v>
      </c>
      <c r="E199" s="175" t="s">
        <v>913</v>
      </c>
      <c r="F199" s="177">
        <f>SUMIFS('Formulario PPGR3 v6'!$I$4:$I$757,'Formulario PPGR3 v6'!$D$4:$D$757,'Formulario PPGR2'!$E$7:$E$367)</f>
        <v>0</v>
      </c>
      <c r="G199" s="27" t="str">
        <f>CONCATENATE(Tabla2[[#This Row],[Código]],".",Tabla2[[#This Row],[No]])</f>
        <v>GG.6.1.2.1.193</v>
      </c>
      <c r="H199" s="27"/>
      <c r="I199" s="27"/>
      <c r="J199" s="27"/>
      <c r="K199" s="27">
        <v>1</v>
      </c>
      <c r="L199" s="27">
        <v>1</v>
      </c>
      <c r="M199" s="27">
        <v>1</v>
      </c>
      <c r="N199" s="27">
        <v>1</v>
      </c>
      <c r="O199" s="29">
        <v>4</v>
      </c>
      <c r="P199" s="27" t="s">
        <v>914</v>
      </c>
      <c r="Q199" s="27" t="s">
        <v>915</v>
      </c>
      <c r="R199" s="27"/>
      <c r="S199" s="27" t="s">
        <v>3</v>
      </c>
      <c r="T199" s="27"/>
      <c r="U199" s="286"/>
      <c r="V199" s="286"/>
      <c r="W199" s="286"/>
      <c r="X199" s="27"/>
    </row>
    <row r="200" spans="2:24" ht="38.25" hidden="1" customHeight="1">
      <c r="B200" s="56">
        <v>194</v>
      </c>
      <c r="C200" s="456" t="str">
        <f>VLOOKUP(Tabla2[[#This Row],[Productos ]],Tabla3[[#All],[Productos]:[CODG2]],2,0)</f>
        <v>GG.6.1.2.1</v>
      </c>
      <c r="D200" s="252" t="s">
        <v>309</v>
      </c>
      <c r="E200" s="175" t="s">
        <v>916</v>
      </c>
      <c r="F200" s="177">
        <v>850000</v>
      </c>
      <c r="G200" s="27" t="str">
        <f>CONCATENATE(Tabla2[[#This Row],[Código]],".",Tabla2[[#This Row],[No]])</f>
        <v>GG.6.1.2.1.194</v>
      </c>
      <c r="H200" s="27"/>
      <c r="I200" s="27"/>
      <c r="J200" s="27"/>
      <c r="K200" s="27">
        <v>1</v>
      </c>
      <c r="L200" s="27">
        <v>1</v>
      </c>
      <c r="M200" s="27">
        <v>1</v>
      </c>
      <c r="N200" s="27">
        <v>1</v>
      </c>
      <c r="O200" s="29">
        <v>4</v>
      </c>
      <c r="P200" s="27" t="s">
        <v>917</v>
      </c>
      <c r="Q200" s="27" t="s">
        <v>918</v>
      </c>
      <c r="R200" s="27" t="s">
        <v>919</v>
      </c>
      <c r="S200" s="27" t="s">
        <v>3</v>
      </c>
      <c r="T200" s="27"/>
      <c r="U200" s="286"/>
      <c r="V200" s="286"/>
      <c r="W200" s="286"/>
      <c r="X200" s="27"/>
    </row>
    <row r="201" spans="2:24" ht="38.25" hidden="1" customHeight="1">
      <c r="B201" s="56">
        <v>195</v>
      </c>
      <c r="C201" s="456" t="str">
        <f>VLOOKUP(Tabla2[[#This Row],[Productos ]],Tabla3[[#All],[Productos]:[CODG2]],2,0)</f>
        <v>GG.6.1.2.1</v>
      </c>
      <c r="D201" s="252" t="s">
        <v>309</v>
      </c>
      <c r="E201" s="175" t="s">
        <v>920</v>
      </c>
      <c r="F201" s="177">
        <f>SUMIFS('Formulario PPGR3 v6'!$I$4:$I$757,'Formulario PPGR3 v6'!$D$4:$D$757,'Formulario PPGR2'!$E$7:$E$367)</f>
        <v>0</v>
      </c>
      <c r="G201" s="27" t="str">
        <f>CONCATENATE(Tabla2[[#This Row],[Código]],".",Tabla2[[#This Row],[No]])</f>
        <v>GG.6.1.2.1.195</v>
      </c>
      <c r="H201" s="27"/>
      <c r="I201" s="27"/>
      <c r="J201" s="27"/>
      <c r="K201" s="27">
        <v>1</v>
      </c>
      <c r="L201" s="27">
        <v>1</v>
      </c>
      <c r="M201" s="27">
        <v>1</v>
      </c>
      <c r="N201" s="27">
        <v>1</v>
      </c>
      <c r="O201" s="29">
        <v>4</v>
      </c>
      <c r="P201" s="27" t="s">
        <v>921</v>
      </c>
      <c r="Q201" s="27" t="s">
        <v>634</v>
      </c>
      <c r="R201" s="27" t="s">
        <v>901</v>
      </c>
      <c r="S201" s="27" t="s">
        <v>3</v>
      </c>
      <c r="T201" s="27"/>
      <c r="U201" s="286"/>
      <c r="V201" s="286"/>
      <c r="W201" s="286"/>
      <c r="X201" s="27"/>
    </row>
    <row r="202" spans="2:24" ht="38.25" hidden="1" customHeight="1">
      <c r="B202" s="56">
        <v>196</v>
      </c>
      <c r="C202" s="456" t="str">
        <f>VLOOKUP(Tabla2[[#This Row],[Productos ]],Tabla3[[#All],[Productos]:[CODG2]],2,0)</f>
        <v>DPD.6.1.1.1</v>
      </c>
      <c r="D202" s="252" t="s">
        <v>298</v>
      </c>
      <c r="E202" s="175" t="s">
        <v>922</v>
      </c>
      <c r="F202" s="177">
        <v>0</v>
      </c>
      <c r="G202" s="27" t="str">
        <f>CONCATENATE(Tabla2[[#This Row],[Código]],".",Tabla2[[#This Row],[No]])</f>
        <v>DPD.6.1.1.1.196</v>
      </c>
      <c r="H202" s="27"/>
      <c r="I202" s="27"/>
      <c r="J202" s="27"/>
      <c r="K202" s="27">
        <v>1</v>
      </c>
      <c r="L202" s="27"/>
      <c r="M202" s="27"/>
      <c r="N202" s="27"/>
      <c r="O202" s="29">
        <v>1</v>
      </c>
      <c r="P202" s="27" t="s">
        <v>923</v>
      </c>
      <c r="Q202" s="27"/>
      <c r="R202" s="27"/>
      <c r="S202" s="27" t="s">
        <v>24</v>
      </c>
      <c r="T202" s="27" t="s">
        <v>37</v>
      </c>
      <c r="U202" s="452"/>
      <c r="V202" s="452"/>
      <c r="W202" s="452"/>
      <c r="X202" s="447"/>
    </row>
    <row r="203" spans="2:24" ht="38.25" hidden="1">
      <c r="B203" s="56">
        <v>197</v>
      </c>
      <c r="C203" s="456" t="str">
        <f>VLOOKUP(Tabla2[[#This Row],[Productos ]],Tabla3[[#All],[Productos]:[CODG2]],2,0)</f>
        <v>DPD.6.1.1.1</v>
      </c>
      <c r="D203" s="252" t="s">
        <v>298</v>
      </c>
      <c r="E203" s="175" t="s">
        <v>924</v>
      </c>
      <c r="F203" s="177">
        <v>0</v>
      </c>
      <c r="G203" s="27" t="str">
        <f>CONCATENATE(Tabla2[[#This Row],[Código]],".",Tabla2[[#This Row],[No]])</f>
        <v>DPD.6.1.1.1.197</v>
      </c>
      <c r="H203" s="27"/>
      <c r="I203" s="27"/>
      <c r="J203" s="27"/>
      <c r="K203" s="27">
        <v>1</v>
      </c>
      <c r="L203" s="27"/>
      <c r="M203" s="27"/>
      <c r="N203" s="27"/>
      <c r="O203" s="29">
        <v>1</v>
      </c>
      <c r="P203" s="27" t="s">
        <v>923</v>
      </c>
      <c r="Q203" s="27"/>
      <c r="R203" s="27"/>
      <c r="S203" s="27" t="s">
        <v>24</v>
      </c>
      <c r="T203" s="27" t="s">
        <v>37</v>
      </c>
      <c r="U203" s="452"/>
      <c r="V203" s="452"/>
      <c r="W203" s="452"/>
      <c r="X203" s="447"/>
    </row>
    <row r="204" spans="2:24" ht="25.5" hidden="1">
      <c r="B204" s="56">
        <v>198</v>
      </c>
      <c r="C204" s="456" t="str">
        <f>VLOOKUP(Tabla2[[#This Row],[Productos ]],Tabla3[[#All],[Productos]:[CODG2]],2,0)</f>
        <v>DPD.6.1.1.1</v>
      </c>
      <c r="D204" s="252" t="s">
        <v>298</v>
      </c>
      <c r="E204" s="175" t="s">
        <v>925</v>
      </c>
      <c r="F204" s="177">
        <v>0</v>
      </c>
      <c r="G204" s="27" t="str">
        <f>CONCATENATE(Tabla2[[#This Row],[Código]],".",Tabla2[[#This Row],[No]])</f>
        <v>DPD.6.1.1.1.198</v>
      </c>
      <c r="H204" s="27"/>
      <c r="I204" s="27"/>
      <c r="J204" s="27"/>
      <c r="K204" s="27">
        <v>1</v>
      </c>
      <c r="L204" s="27">
        <v>1</v>
      </c>
      <c r="M204" s="27">
        <v>1</v>
      </c>
      <c r="N204" s="27">
        <v>1</v>
      </c>
      <c r="O204" s="29">
        <v>4</v>
      </c>
      <c r="P204" s="27" t="s">
        <v>926</v>
      </c>
      <c r="Q204" s="27"/>
      <c r="R204" s="27"/>
      <c r="S204" s="27" t="s">
        <v>24</v>
      </c>
      <c r="T204" s="27" t="s">
        <v>37</v>
      </c>
      <c r="U204" s="452"/>
      <c r="V204" s="452"/>
      <c r="W204" s="452"/>
      <c r="X204" s="447"/>
    </row>
    <row r="205" spans="2:24" ht="38.25" hidden="1">
      <c r="B205" s="56">
        <v>199</v>
      </c>
      <c r="C205" s="456" t="str">
        <f>VLOOKUP(Tabla2[[#This Row],[Productos ]],Tabla3[[#All],[Productos]:[CODG2]],2,0)</f>
        <v>DPD.6.1.1.2</v>
      </c>
      <c r="D205" s="252" t="s">
        <v>130</v>
      </c>
      <c r="E205" s="175" t="s">
        <v>927</v>
      </c>
      <c r="F205" s="177">
        <v>0</v>
      </c>
      <c r="G205" s="27" t="str">
        <f>CONCATENATE(Tabla2[[#This Row],[Código]],".",Tabla2[[#This Row],[No]])</f>
        <v>DPD.6.1.1.2.199</v>
      </c>
      <c r="H205" s="27"/>
      <c r="I205" s="27"/>
      <c r="J205" s="27"/>
      <c r="K205" s="27">
        <v>1</v>
      </c>
      <c r="L205" s="27">
        <v>1</v>
      </c>
      <c r="M205" s="27">
        <v>1</v>
      </c>
      <c r="N205" s="27">
        <v>1</v>
      </c>
      <c r="O205" s="29">
        <v>4</v>
      </c>
      <c r="P205" s="27" t="s">
        <v>928</v>
      </c>
      <c r="Q205" s="27"/>
      <c r="R205" s="27"/>
      <c r="S205" s="27" t="s">
        <v>24</v>
      </c>
      <c r="T205" s="27" t="s">
        <v>37</v>
      </c>
      <c r="U205" s="452"/>
      <c r="V205" s="452"/>
      <c r="W205" s="452"/>
      <c r="X205" s="447"/>
    </row>
    <row r="206" spans="2:24" ht="25.5" hidden="1">
      <c r="B206" s="56">
        <v>200</v>
      </c>
      <c r="C206" s="456" t="str">
        <f>VLOOKUP(Tabla2[[#This Row],[Productos ]],Tabla3[[#All],[Productos]:[CODG2]],2,0)</f>
        <v>DPD.6.1.1.2</v>
      </c>
      <c r="D206" s="252" t="s">
        <v>130</v>
      </c>
      <c r="E206" s="175" t="s">
        <v>929</v>
      </c>
      <c r="F206" s="177">
        <v>0</v>
      </c>
      <c r="G206" s="27" t="str">
        <f>CONCATENATE(Tabla2[[#This Row],[Código]],".",Tabla2[[#This Row],[No]])</f>
        <v>DPD.6.1.1.2.200</v>
      </c>
      <c r="H206" s="27"/>
      <c r="I206" s="27"/>
      <c r="J206" s="27"/>
      <c r="K206" s="27">
        <v>1</v>
      </c>
      <c r="L206" s="27"/>
      <c r="M206" s="27">
        <v>1</v>
      </c>
      <c r="N206" s="27"/>
      <c r="O206" s="29">
        <v>2</v>
      </c>
      <c r="P206" s="27" t="s">
        <v>930</v>
      </c>
      <c r="Q206" s="27"/>
      <c r="R206" s="27"/>
      <c r="S206" s="27" t="s">
        <v>24</v>
      </c>
      <c r="T206" s="27" t="s">
        <v>37</v>
      </c>
      <c r="U206" s="452"/>
      <c r="V206" s="452"/>
      <c r="W206" s="452"/>
      <c r="X206" s="447"/>
    </row>
    <row r="207" spans="2:24" ht="25.5" hidden="1">
      <c r="B207" s="56">
        <v>201</v>
      </c>
      <c r="C207" s="456" t="str">
        <f>VLOOKUP(Tabla2[[#This Row],[Productos ]],Tabla3[[#All],[Productos]:[CODG2]],2,0)</f>
        <v>DPD.6.1.1.3</v>
      </c>
      <c r="D207" s="252" t="s">
        <v>299</v>
      </c>
      <c r="E207" s="175" t="s">
        <v>931</v>
      </c>
      <c r="F207" s="177">
        <v>0</v>
      </c>
      <c r="G207" s="27" t="str">
        <f>CONCATENATE(Tabla2[[#This Row],[Código]],".",Tabla2[[#This Row],[No]])</f>
        <v>DPD.6.1.1.3.201</v>
      </c>
      <c r="H207" s="27"/>
      <c r="I207" s="27"/>
      <c r="J207" s="27"/>
      <c r="K207" s="27">
        <v>1</v>
      </c>
      <c r="L207" s="27"/>
      <c r="M207" s="27"/>
      <c r="N207" s="27"/>
      <c r="O207" s="29">
        <v>1</v>
      </c>
      <c r="P207" s="27" t="s">
        <v>932</v>
      </c>
      <c r="Q207" s="27"/>
      <c r="R207" s="27"/>
      <c r="S207" s="27" t="s">
        <v>24</v>
      </c>
      <c r="T207" s="27" t="s">
        <v>37</v>
      </c>
      <c r="U207" s="452"/>
      <c r="V207" s="452"/>
      <c r="W207" s="452"/>
      <c r="X207" s="447"/>
    </row>
    <row r="208" spans="2:24" ht="25.5" hidden="1">
      <c r="B208" s="56">
        <v>202</v>
      </c>
      <c r="C208" s="456" t="str">
        <f>VLOOKUP(Tabla2[[#This Row],[Productos ]],Tabla3[[#All],[Productos]:[CODG2]],2,0)</f>
        <v>DPD.6.1.1.3</v>
      </c>
      <c r="D208" s="252" t="s">
        <v>299</v>
      </c>
      <c r="E208" s="175" t="s">
        <v>933</v>
      </c>
      <c r="F208" s="177">
        <v>0</v>
      </c>
      <c r="G208" s="27" t="str">
        <f>CONCATENATE(Tabla2[[#This Row],[Código]],".",Tabla2[[#This Row],[No]])</f>
        <v>DPD.6.1.1.3.202</v>
      </c>
      <c r="H208" s="27"/>
      <c r="I208" s="27"/>
      <c r="J208" s="27"/>
      <c r="K208" s="27"/>
      <c r="L208" s="27">
        <v>1</v>
      </c>
      <c r="M208" s="27">
        <v>1</v>
      </c>
      <c r="N208" s="27">
        <v>1</v>
      </c>
      <c r="O208" s="29">
        <v>3</v>
      </c>
      <c r="P208" s="27" t="s">
        <v>934</v>
      </c>
      <c r="Q208" s="27" t="s">
        <v>935</v>
      </c>
      <c r="R208" s="27"/>
      <c r="S208" s="27" t="s">
        <v>24</v>
      </c>
      <c r="T208" s="27" t="s">
        <v>37</v>
      </c>
      <c r="U208" s="452"/>
      <c r="V208" s="452"/>
      <c r="W208" s="452"/>
      <c r="X208" s="447"/>
    </row>
    <row r="209" spans="2:24" ht="38.25" hidden="1">
      <c r="B209" s="56">
        <v>203</v>
      </c>
      <c r="C209" s="456" t="str">
        <f>VLOOKUP(Tabla2[[#This Row],[Productos ]],Tabla3[[#All],[Productos]:[CODG2]],2,0)</f>
        <v>DPD.6.1.1.4</v>
      </c>
      <c r="D209" s="252" t="s">
        <v>300</v>
      </c>
      <c r="E209" s="175" t="s">
        <v>936</v>
      </c>
      <c r="F209" s="177">
        <v>0</v>
      </c>
      <c r="G209" s="27" t="str">
        <f>CONCATENATE(Tabla2[[#This Row],[Código]],".",Tabla2[[#This Row],[No]])</f>
        <v>DPD.6.1.1.4.203</v>
      </c>
      <c r="H209" s="27"/>
      <c r="I209" s="27"/>
      <c r="J209" s="27"/>
      <c r="K209" s="27">
        <v>4</v>
      </c>
      <c r="L209" s="27">
        <v>4</v>
      </c>
      <c r="M209" s="27">
        <v>4</v>
      </c>
      <c r="N209" s="27">
        <v>4</v>
      </c>
      <c r="O209" s="29">
        <v>16</v>
      </c>
      <c r="P209" s="27" t="s">
        <v>937</v>
      </c>
      <c r="Q209" s="27" t="s">
        <v>938</v>
      </c>
      <c r="R209" s="27"/>
      <c r="S209" s="27" t="s">
        <v>24</v>
      </c>
      <c r="T209" s="27" t="s">
        <v>37</v>
      </c>
      <c r="U209" s="452"/>
      <c r="V209" s="452"/>
      <c r="W209" s="452"/>
      <c r="X209" s="447"/>
    </row>
    <row r="210" spans="2:24" ht="25.5" hidden="1">
      <c r="B210" s="56">
        <v>204</v>
      </c>
      <c r="C210" s="456" t="str">
        <f>VLOOKUP(Tabla2[[#This Row],[Productos ]],Tabla3[[#All],[Productos]:[CODG2]],2,0)</f>
        <v>DPD.6.1.1.4</v>
      </c>
      <c r="D210" s="252" t="s">
        <v>300</v>
      </c>
      <c r="E210" s="175" t="s">
        <v>939</v>
      </c>
      <c r="F210" s="177">
        <v>0</v>
      </c>
      <c r="G210" s="27" t="str">
        <f>CONCATENATE(Tabla2[[#This Row],[Código]],".",Tabla2[[#This Row],[No]])</f>
        <v>DPD.6.1.1.4.204</v>
      </c>
      <c r="H210" s="27"/>
      <c r="I210" s="27"/>
      <c r="J210" s="27"/>
      <c r="K210" s="27"/>
      <c r="L210" s="27"/>
      <c r="M210" s="27"/>
      <c r="N210" s="27"/>
      <c r="O210" s="29"/>
      <c r="P210" s="27" t="s">
        <v>940</v>
      </c>
      <c r="Q210" s="27"/>
      <c r="R210" s="27"/>
      <c r="S210" s="27" t="s">
        <v>24</v>
      </c>
      <c r="T210" s="27" t="s">
        <v>37</v>
      </c>
      <c r="U210" s="452"/>
      <c r="V210" s="452"/>
      <c r="W210" s="452"/>
      <c r="X210" s="447"/>
    </row>
    <row r="211" spans="2:24" ht="25.5" hidden="1">
      <c r="B211" s="56">
        <v>205</v>
      </c>
      <c r="C211" s="456" t="str">
        <f>VLOOKUP(Tabla2[[#This Row],[Productos ]],Tabla3[[#All],[Productos]:[CODG2]],2,0)</f>
        <v>DPD.6.1.1.5</v>
      </c>
      <c r="D211" s="252" t="s">
        <v>301</v>
      </c>
      <c r="E211" s="175" t="s">
        <v>941</v>
      </c>
      <c r="F211" s="177">
        <v>0</v>
      </c>
      <c r="G211" s="27" t="str">
        <f>CONCATENATE(Tabla2[[#This Row],[Código]],".",Tabla2[[#This Row],[No]])</f>
        <v>DPD.6.1.1.5.205</v>
      </c>
      <c r="H211" s="27"/>
      <c r="I211" s="27"/>
      <c r="J211" s="27"/>
      <c r="K211" s="27">
        <v>1</v>
      </c>
      <c r="L211" s="27"/>
      <c r="M211" s="27"/>
      <c r="N211" s="27"/>
      <c r="O211" s="29">
        <v>1</v>
      </c>
      <c r="P211" s="27" t="s">
        <v>942</v>
      </c>
      <c r="Q211" s="27"/>
      <c r="R211" s="27"/>
      <c r="S211" s="27" t="s">
        <v>24</v>
      </c>
      <c r="T211" s="27" t="s">
        <v>37</v>
      </c>
      <c r="U211" s="452"/>
      <c r="V211" s="452"/>
      <c r="W211" s="452"/>
      <c r="X211" s="447"/>
    </row>
    <row r="212" spans="2:24" ht="25.5" hidden="1">
      <c r="B212" s="56">
        <v>206</v>
      </c>
      <c r="C212" s="456" t="str">
        <f>VLOOKUP(Tabla2[[#This Row],[Productos ]],Tabla3[[#All],[Productos]:[CODG2]],2,0)</f>
        <v>DPD.6.1.1.5</v>
      </c>
      <c r="D212" s="252" t="s">
        <v>301</v>
      </c>
      <c r="E212" s="175" t="s">
        <v>943</v>
      </c>
      <c r="F212" s="177">
        <v>0</v>
      </c>
      <c r="G212" s="27" t="str">
        <f>CONCATENATE(Tabla2[[#This Row],[Código]],".",Tabla2[[#This Row],[No]])</f>
        <v>DPD.6.1.1.5.206</v>
      </c>
      <c r="H212" s="27"/>
      <c r="I212" s="27"/>
      <c r="J212" s="27"/>
      <c r="K212" s="27">
        <v>1</v>
      </c>
      <c r="L212" s="27"/>
      <c r="M212" s="27">
        <v>1</v>
      </c>
      <c r="N212" s="27"/>
      <c r="O212" s="29">
        <v>2</v>
      </c>
      <c r="P212" s="27" t="s">
        <v>944</v>
      </c>
      <c r="Q212" s="27"/>
      <c r="R212" s="27"/>
      <c r="S212" s="27" t="s">
        <v>24</v>
      </c>
      <c r="T212" s="27" t="s">
        <v>37</v>
      </c>
      <c r="U212" s="452"/>
      <c r="V212" s="452"/>
      <c r="W212" s="452"/>
      <c r="X212" s="447"/>
    </row>
    <row r="213" spans="2:24" ht="25.5" hidden="1">
      <c r="B213" s="56">
        <v>207</v>
      </c>
      <c r="C213" s="456" t="str">
        <f>VLOOKUP(Tabla2[[#This Row],[Productos ]],Tabla3[[#All],[Productos]:[CODG2]],2,0)</f>
        <v>DPD.6.1.1.1</v>
      </c>
      <c r="D213" s="270" t="s">
        <v>298</v>
      </c>
      <c r="E213" s="175" t="s">
        <v>945</v>
      </c>
      <c r="F213" s="177">
        <v>0</v>
      </c>
      <c r="G213" s="27" t="str">
        <f>CONCATENATE(Tabla2[[#This Row],[Código]],".",Tabla2[[#This Row],[No]])</f>
        <v>DPD.6.1.1.1.207</v>
      </c>
      <c r="H213" s="27"/>
      <c r="I213" s="27"/>
      <c r="J213" s="27"/>
      <c r="K213" s="27"/>
      <c r="L213" s="27">
        <v>1</v>
      </c>
      <c r="M213" s="27"/>
      <c r="N213" s="27"/>
      <c r="O213" s="29">
        <f>SUM(K213:N213)</f>
        <v>1</v>
      </c>
      <c r="P213" s="27" t="s">
        <v>946</v>
      </c>
      <c r="Q213" s="27" t="s">
        <v>947</v>
      </c>
      <c r="R213" s="27"/>
      <c r="S213" s="27" t="s">
        <v>24</v>
      </c>
      <c r="T213" s="27" t="s">
        <v>37</v>
      </c>
      <c r="U213" s="452"/>
      <c r="V213" s="452"/>
      <c r="W213" s="452"/>
      <c r="X213" s="447"/>
    </row>
    <row r="214" spans="2:24" ht="25.5" hidden="1">
      <c r="B214" s="56">
        <v>208</v>
      </c>
      <c r="C214" s="456" t="str">
        <f>VLOOKUP(Tabla2[[#This Row],[Productos ]],Tabla3[[#All],[Productos]:[CODG2]],2,0)</f>
        <v>DPD.6.1.1.1</v>
      </c>
      <c r="D214" s="270" t="s">
        <v>298</v>
      </c>
      <c r="E214" s="175" t="s">
        <v>948</v>
      </c>
      <c r="F214" s="177">
        <v>0</v>
      </c>
      <c r="G214" s="27" t="str">
        <f>CONCATENATE(Tabla2[[#This Row],[Código]],".",Tabla2[[#This Row],[No]])</f>
        <v>DPD.6.1.1.1.208</v>
      </c>
      <c r="H214" s="27"/>
      <c r="I214" s="27"/>
      <c r="J214" s="27"/>
      <c r="K214" s="27"/>
      <c r="L214" s="27"/>
      <c r="M214" s="27">
        <v>1</v>
      </c>
      <c r="N214" s="27"/>
      <c r="O214" s="29">
        <f>SUM(K214:N214)</f>
        <v>1</v>
      </c>
      <c r="P214" s="27" t="s">
        <v>949</v>
      </c>
      <c r="Q214" s="27"/>
      <c r="R214" s="27"/>
      <c r="S214" s="27" t="s">
        <v>24</v>
      </c>
      <c r="T214" s="27" t="s">
        <v>37</v>
      </c>
      <c r="U214" s="452"/>
      <c r="V214" s="452"/>
      <c r="W214" s="452"/>
      <c r="X214" s="447"/>
    </row>
    <row r="215" spans="2:24" ht="25.5" hidden="1">
      <c r="B215" s="56">
        <v>209</v>
      </c>
      <c r="C215" s="456" t="str">
        <f>VLOOKUP(Tabla2[[#This Row],[Productos ]],Tabla3[[#All],[Productos]:[CODG2]],2,0)</f>
        <v>DPD.6.1.1.5</v>
      </c>
      <c r="D215" s="270" t="s">
        <v>301</v>
      </c>
      <c r="E215" s="175" t="s">
        <v>950</v>
      </c>
      <c r="F215" s="177">
        <v>0</v>
      </c>
      <c r="G215" s="27" t="str">
        <f>CONCATENATE(Tabla2[[#This Row],[Código]],".",Tabla2[[#This Row],[No]])</f>
        <v>DPD.6.1.1.5.209</v>
      </c>
      <c r="H215" s="27"/>
      <c r="I215" s="27"/>
      <c r="J215" s="27"/>
      <c r="K215" s="27"/>
      <c r="L215" s="27">
        <v>1</v>
      </c>
      <c r="M215" s="27"/>
      <c r="N215" s="27">
        <v>1</v>
      </c>
      <c r="O215" s="29">
        <f>SUM(K215:N215)</f>
        <v>2</v>
      </c>
      <c r="P215" s="27" t="s">
        <v>951</v>
      </c>
      <c r="Q215" s="27"/>
      <c r="R215" s="27"/>
      <c r="S215" s="27" t="s">
        <v>24</v>
      </c>
      <c r="T215" s="27" t="s">
        <v>37</v>
      </c>
      <c r="U215" s="452"/>
      <c r="V215" s="452"/>
      <c r="W215" s="452"/>
      <c r="X215" s="447"/>
    </row>
    <row r="216" spans="2:24" ht="25.5" hidden="1">
      <c r="B216" s="56">
        <v>210</v>
      </c>
      <c r="C216" s="456" t="str">
        <f>VLOOKUP(Tabla2[[#This Row],[Productos ]],Tabla3[[#All],[Productos]:[CODG2]],2,0)</f>
        <v>DPD.6.1.1.5</v>
      </c>
      <c r="D216" s="270" t="s">
        <v>301</v>
      </c>
      <c r="E216" s="175" t="s">
        <v>952</v>
      </c>
      <c r="F216" s="177">
        <v>0</v>
      </c>
      <c r="G216" s="27" t="str">
        <f>CONCATENATE(Tabla2[[#This Row],[Código]],".",Tabla2[[#This Row],[No]])</f>
        <v>DPD.6.1.1.5.210</v>
      </c>
      <c r="H216" s="27"/>
      <c r="I216" s="27"/>
      <c r="J216" s="27"/>
      <c r="K216" s="27">
        <v>1</v>
      </c>
      <c r="L216" s="27">
        <v>1</v>
      </c>
      <c r="M216" s="27"/>
      <c r="N216" s="27"/>
      <c r="O216" s="29">
        <f>SUM(K216:N216)</f>
        <v>2</v>
      </c>
      <c r="P216" s="27" t="s">
        <v>953</v>
      </c>
      <c r="Q216" s="27" t="s">
        <v>954</v>
      </c>
      <c r="R216" s="27"/>
      <c r="S216" s="27" t="s">
        <v>24</v>
      </c>
      <c r="T216" s="27" t="s">
        <v>37</v>
      </c>
      <c r="U216" s="452"/>
      <c r="V216" s="452"/>
      <c r="W216" s="452"/>
      <c r="X216" s="447"/>
    </row>
    <row r="217" spans="2:24" ht="25.5" hidden="1">
      <c r="B217" s="56">
        <v>211</v>
      </c>
      <c r="C217" s="456" t="str">
        <f>VLOOKUP(Tabla2[[#This Row],[Productos ]],Tabla3[[#All],[Productos]:[CODG2]],2,0)</f>
        <v>DPD.6.1.1.5</v>
      </c>
      <c r="D217" s="270" t="s">
        <v>301</v>
      </c>
      <c r="E217" s="175" t="s">
        <v>955</v>
      </c>
      <c r="F217" s="177">
        <v>270000</v>
      </c>
      <c r="G217" s="27" t="str">
        <f>CONCATENATE(Tabla2[[#This Row],[Código]],".",Tabla2[[#This Row],[No]])</f>
        <v>DPD.6.1.1.5.211</v>
      </c>
      <c r="H217" s="27"/>
      <c r="I217" s="27"/>
      <c r="J217" s="27"/>
      <c r="K217" s="27"/>
      <c r="L217" s="27">
        <v>1</v>
      </c>
      <c r="M217" s="27"/>
      <c r="N217" s="27"/>
      <c r="O217" s="29">
        <f>SUM(K217:N217)</f>
        <v>1</v>
      </c>
      <c r="P217" s="27" t="s">
        <v>726</v>
      </c>
      <c r="Q217" s="27" t="s">
        <v>956</v>
      </c>
      <c r="R217" s="27"/>
      <c r="S217" s="27" t="s">
        <v>24</v>
      </c>
      <c r="T217" s="27" t="s">
        <v>37</v>
      </c>
      <c r="U217" s="452"/>
      <c r="V217" s="452"/>
      <c r="W217" s="452"/>
      <c r="X217" s="447"/>
    </row>
    <row r="218" spans="2:24" ht="25.5" hidden="1">
      <c r="B218" s="56">
        <v>212</v>
      </c>
      <c r="C218" s="456" t="str">
        <f>VLOOKUP(Tabla2[[#This Row],[Productos ]],Tabla3[[#All],[Productos]:[CODG2]],2,0)</f>
        <v>DPD.6.1.1.5</v>
      </c>
      <c r="D218" s="270" t="s">
        <v>301</v>
      </c>
      <c r="E218" s="175" t="s">
        <v>957</v>
      </c>
      <c r="F218" s="177">
        <v>500000</v>
      </c>
      <c r="G218" s="27" t="str">
        <f>CONCATENATE(Tabla2[[#This Row],[Código]],".",Tabla2[[#This Row],[No]])</f>
        <v>DPD.6.1.1.5.212</v>
      </c>
      <c r="H218" s="27"/>
      <c r="I218" s="27"/>
      <c r="J218" s="27"/>
      <c r="K218" s="27"/>
      <c r="L218" s="27"/>
      <c r="M218" s="27"/>
      <c r="N218" s="27">
        <v>1</v>
      </c>
      <c r="O218" s="29"/>
      <c r="P218" s="27" t="s">
        <v>514</v>
      </c>
      <c r="Q218" s="27"/>
      <c r="R218" s="27"/>
      <c r="S218" s="27" t="s">
        <v>24</v>
      </c>
      <c r="T218" s="27" t="s">
        <v>37</v>
      </c>
      <c r="U218" s="452"/>
      <c r="V218" s="452"/>
      <c r="W218" s="452"/>
      <c r="X218" s="447"/>
    </row>
    <row r="219" spans="2:24" ht="25.5" hidden="1">
      <c r="B219" s="56">
        <v>213</v>
      </c>
      <c r="C219" s="456" t="str">
        <f>VLOOKUP(Tabla2[[#This Row],[Productos ]],Tabla3[[#All],[Productos]:[CODG2]],2,0)</f>
        <v>DPD.6.1.1.5</v>
      </c>
      <c r="D219" s="270" t="s">
        <v>301</v>
      </c>
      <c r="E219" s="175" t="s">
        <v>958</v>
      </c>
      <c r="F219" s="177">
        <v>0</v>
      </c>
      <c r="G219" s="27" t="str">
        <f>CONCATENATE(Tabla2[[#This Row],[Código]],".",Tabla2[[#This Row],[No]])</f>
        <v>DPD.6.1.1.5.213</v>
      </c>
      <c r="H219" s="27"/>
      <c r="I219" s="27"/>
      <c r="J219" s="27"/>
      <c r="K219" s="27"/>
      <c r="L219" s="27">
        <v>1</v>
      </c>
      <c r="M219" s="27"/>
      <c r="N219" s="27"/>
      <c r="O219" s="29"/>
      <c r="P219" s="27" t="s">
        <v>959</v>
      </c>
      <c r="Q219" s="27" t="s">
        <v>901</v>
      </c>
      <c r="R219" s="27"/>
      <c r="S219" s="27" t="s">
        <v>24</v>
      </c>
      <c r="T219" s="27" t="s">
        <v>37</v>
      </c>
      <c r="U219" s="452"/>
      <c r="V219" s="452"/>
      <c r="W219" s="452"/>
      <c r="X219" s="447"/>
    </row>
    <row r="220" spans="2:24" ht="25.5" hidden="1">
      <c r="B220" s="56">
        <v>214</v>
      </c>
      <c r="C220" s="456" t="str">
        <f>VLOOKUP(Tabla2[[#This Row],[Productos ]],Tabla3[[#All],[Productos]:[CODG2]],2,0)</f>
        <v>DPD.6.1.1.5</v>
      </c>
      <c r="D220" s="270" t="s">
        <v>301</v>
      </c>
      <c r="E220" s="175" t="s">
        <v>960</v>
      </c>
      <c r="F220" s="177">
        <v>0</v>
      </c>
      <c r="G220" s="27" t="str">
        <f>CONCATENATE(Tabla2[[#This Row],[Código]],".",Tabla2[[#This Row],[No]])</f>
        <v>DPD.6.1.1.5.214</v>
      </c>
      <c r="H220" s="27"/>
      <c r="I220" s="27"/>
      <c r="J220" s="27"/>
      <c r="K220" s="27"/>
      <c r="L220" s="27"/>
      <c r="M220" s="27"/>
      <c r="N220" s="27">
        <v>1</v>
      </c>
      <c r="O220" s="29"/>
      <c r="P220" s="27" t="s">
        <v>961</v>
      </c>
      <c r="Q220" s="27"/>
      <c r="R220" s="27"/>
      <c r="S220" s="27" t="s">
        <v>24</v>
      </c>
      <c r="T220" s="27" t="s">
        <v>37</v>
      </c>
      <c r="U220" s="452"/>
      <c r="V220" s="452"/>
      <c r="W220" s="452"/>
      <c r="X220" s="447"/>
    </row>
    <row r="221" spans="2:24" ht="25.5" hidden="1">
      <c r="B221" s="56">
        <v>215</v>
      </c>
      <c r="C221" s="456" t="str">
        <f>VLOOKUP(Tabla2[[#This Row],[Productos ]],Tabla3[[#All],[Productos]:[CODG2]],2,0)</f>
        <v>DPD.6.1.1.5</v>
      </c>
      <c r="D221" s="270" t="s">
        <v>301</v>
      </c>
      <c r="E221" s="175" t="s">
        <v>962</v>
      </c>
      <c r="F221" s="177">
        <v>0</v>
      </c>
      <c r="G221" s="27" t="str">
        <f>CONCATENATE(Tabla2[[#This Row],[Código]],".",Tabla2[[#This Row],[No]])</f>
        <v>DPD.6.1.1.5.215</v>
      </c>
      <c r="H221" s="27"/>
      <c r="I221" s="27"/>
      <c r="J221" s="27"/>
      <c r="K221" s="27">
        <v>1</v>
      </c>
      <c r="L221" s="27">
        <v>1</v>
      </c>
      <c r="M221" s="27"/>
      <c r="N221" s="27"/>
      <c r="O221" s="29">
        <f>SUM(K221:N221)</f>
        <v>2</v>
      </c>
      <c r="P221" s="27" t="s">
        <v>963</v>
      </c>
      <c r="Q221" s="27"/>
      <c r="R221" s="27"/>
      <c r="S221" s="27" t="s">
        <v>24</v>
      </c>
      <c r="T221" s="27" t="s">
        <v>37</v>
      </c>
      <c r="U221" s="452"/>
      <c r="V221" s="452"/>
      <c r="W221" s="452"/>
      <c r="X221" s="447"/>
    </row>
    <row r="222" spans="2:24" ht="25.5" hidden="1">
      <c r="B222" s="56">
        <v>216</v>
      </c>
      <c r="C222" s="456" t="str">
        <f>VLOOKUP(Tabla2[[#This Row],[Productos ]],Tabla3[[#All],[Productos]:[CODG2]],2,0)</f>
        <v>DPD.6.1.1.5</v>
      </c>
      <c r="D222" s="270" t="s">
        <v>301</v>
      </c>
      <c r="E222" s="175" t="s">
        <v>964</v>
      </c>
      <c r="F222" s="177">
        <v>100000</v>
      </c>
      <c r="G222" s="27" t="str">
        <f>CONCATENATE(Tabla2[[#This Row],[Código]],".",Tabla2[[#This Row],[No]])</f>
        <v>DPD.6.1.1.5.216</v>
      </c>
      <c r="H222" s="27"/>
      <c r="I222" s="27"/>
      <c r="J222" s="27"/>
      <c r="K222" s="27"/>
      <c r="L222" s="27">
        <v>1</v>
      </c>
      <c r="M222" s="27"/>
      <c r="N222" s="27"/>
      <c r="O222" s="29"/>
      <c r="P222" s="27" t="s">
        <v>965</v>
      </c>
      <c r="Q222" s="27" t="s">
        <v>956</v>
      </c>
      <c r="R222" s="27"/>
      <c r="S222" s="27" t="s">
        <v>24</v>
      </c>
      <c r="T222" s="27" t="s">
        <v>37</v>
      </c>
      <c r="U222" s="452"/>
      <c r="V222" s="452"/>
      <c r="W222" s="452"/>
      <c r="X222" s="447"/>
    </row>
    <row r="223" spans="2:24" ht="25.5" hidden="1">
      <c r="B223" s="56">
        <v>217</v>
      </c>
      <c r="C223" s="456" t="str">
        <f>VLOOKUP(Tabla2[[#This Row],[Productos ]],Tabla3[[#All],[Productos]:[CODG2]],2,0)</f>
        <v>DPD.6.1.1.5</v>
      </c>
      <c r="D223" s="270" t="s">
        <v>301</v>
      </c>
      <c r="E223" s="175" t="s">
        <v>966</v>
      </c>
      <c r="F223" s="177">
        <v>100000</v>
      </c>
      <c r="G223" s="27" t="str">
        <f>CONCATENATE(Tabla2[[#This Row],[Código]],".",Tabla2[[#This Row],[No]])</f>
        <v>DPD.6.1.1.5.217</v>
      </c>
      <c r="H223" s="27"/>
      <c r="I223" s="27"/>
      <c r="J223" s="27"/>
      <c r="K223" s="27"/>
      <c r="L223" s="27">
        <v>1</v>
      </c>
      <c r="M223" s="27"/>
      <c r="N223" s="27"/>
      <c r="O223" s="29"/>
      <c r="P223" s="27" t="s">
        <v>959</v>
      </c>
      <c r="Q223" s="27" t="s">
        <v>967</v>
      </c>
      <c r="R223" s="27"/>
      <c r="S223" s="27" t="s">
        <v>24</v>
      </c>
      <c r="T223" s="27" t="s">
        <v>37</v>
      </c>
      <c r="U223" s="452"/>
      <c r="V223" s="452"/>
      <c r="W223" s="452"/>
      <c r="X223" s="447"/>
    </row>
    <row r="224" spans="2:24" ht="12.75">
      <c r="B224" s="445"/>
      <c r="C224" s="445"/>
      <c r="D224" s="444"/>
      <c r="E224" s="444"/>
      <c r="F224" s="446">
        <f>SUBTOTAL(109,Tabla2[Presupuesto])</f>
        <v>1090000</v>
      </c>
      <c r="G224" s="447"/>
      <c r="H224" s="447"/>
      <c r="I224" s="447"/>
      <c r="J224" s="447"/>
      <c r="K224" s="447">
        <f>SUBTOTAL(109,K7:K223)</f>
        <v>22</v>
      </c>
      <c r="L224" s="447">
        <f>SUBTOTAL(109,L7:L223)</f>
        <v>36</v>
      </c>
      <c r="M224" s="447">
        <f>SUBTOTAL(109,M7:M223)</f>
        <v>34</v>
      </c>
      <c r="N224" s="447">
        <f>SUBTOTAL(109,N7:N223)</f>
        <v>33</v>
      </c>
      <c r="O224" s="448">
        <f>SUBTOTAL(109,Tabla2[[Total de Acciones ]])</f>
        <v>122</v>
      </c>
      <c r="P224" s="447"/>
      <c r="Q224" s="447"/>
      <c r="R224" s="447"/>
      <c r="S224" s="447"/>
      <c r="T224" s="449"/>
      <c r="U224" s="446"/>
      <c r="V224" s="446"/>
      <c r="W224" s="446"/>
      <c r="X224" s="450"/>
    </row>
    <row r="226" spans="6:14" ht="12.75">
      <c r="M226" s="57"/>
      <c r="N226" s="57"/>
    </row>
    <row r="227" spans="6:14" ht="12.75">
      <c r="F227" s="453"/>
    </row>
  </sheetData>
  <sheetProtection algorithmName="SHA-512" hashValue="Pvqsvfv/GzM6Qpk5Qg1C8upCWTXtRaPsMphwrqL6dofozVPtniT956moPv8vRLE1nZXCA1PO4KaV2PZSo8ey1g==" saltValue="QqqwtILQVJ9Ts07WOX/ntg==" spinCount="100000" sheet="1" objects="1" scenarios="1" formatCells="0" formatColumns="0" formatRows="0" insertColumns="0" insertRows="0" insertHyperlinks="0" deleteColumns="0" deleteRows="0" sort="0" autoFilter="0" pivotTables="0"/>
  <mergeCells count="3">
    <mergeCell ref="C3:R3"/>
    <mergeCell ref="K5:M5"/>
    <mergeCell ref="B2:R2"/>
  </mergeCells>
  <phoneticPr fontId="10" type="noConversion"/>
  <conditionalFormatting sqref="E142">
    <cfRule type="expression" dxfId="1753" priority="1">
      <formula>IF(#REF!="OBJETIVO",TRUE)</formula>
    </cfRule>
  </conditionalFormatting>
  <dataValidations count="1">
    <dataValidation type="list" allowBlank="1" showInputMessage="1" showErrorMessage="1" sqref="P144:P145 S202:S223"/>
  </dataValidations>
  <pageMargins left="0.94488188976377963" right="0" top="0.70866141732283472" bottom="0.51181102362204722" header="0.31496062992125984" footer="0.31496062992125984"/>
  <pageSetup scale="6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Listas!$I$34:$I$35</xm:f>
          </x14:formula1>
          <xm:sqref>U7:X223</xm:sqref>
        </x14:dataValidation>
        <x14:dataValidation type="list" allowBlank="1" showInputMessage="1" showErrorMessage="1">
          <x14:formula1>
            <xm:f>Listas!$N$30:$N$46</xm:f>
          </x14:formula1>
          <xm:sqref>S7:S201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56"/>
  <sheetViews>
    <sheetView showGridLines="0" topLeftCell="A3" zoomScale="90" zoomScaleNormal="90" workbookViewId="0">
      <selection activeCell="I157" sqref="I157"/>
    </sheetView>
  </sheetViews>
  <sheetFormatPr baseColWidth="10" defaultColWidth="11.42578125" defaultRowHeight="15"/>
  <cols>
    <col min="2" max="2" width="9.85546875" style="80" customWidth="1"/>
    <col min="3" max="3" width="25" style="42" customWidth="1"/>
    <col min="4" max="4" width="34.5703125" style="30" customWidth="1"/>
    <col min="5" max="5" width="23" style="81" customWidth="1"/>
    <col min="6" max="6" width="11.42578125" style="80" hidden="1" customWidth="1"/>
    <col min="7" max="7" width="12" style="80" hidden="1" customWidth="1"/>
    <col min="8" max="8" width="3" style="83" hidden="1" customWidth="1"/>
    <col min="9" max="9" width="25.5703125" style="78" customWidth="1"/>
    <col min="10" max="12" width="15.42578125" style="78" hidden="1" customWidth="1"/>
    <col min="13" max="13" width="13.140625" style="80" bestFit="1" customWidth="1"/>
    <col min="14" max="14" width="13.28515625" style="38" hidden="1" customWidth="1"/>
    <col min="15" max="15" width="19.140625" style="42" hidden="1" customWidth="1"/>
    <col min="16" max="16" width="18" style="80" customWidth="1"/>
    <col min="17" max="17" width="30.42578125" style="38" customWidth="1"/>
    <col min="18" max="18" width="14.42578125" style="42" customWidth="1"/>
    <col min="19" max="19" width="14.28515625" style="42" customWidth="1"/>
    <col min="20" max="20" width="15.140625" style="80" customWidth="1"/>
    <col min="21" max="21" width="13.5703125" style="42" bestFit="1" customWidth="1"/>
    <col min="24" max="24" width="19.28515625" bestFit="1" customWidth="1"/>
  </cols>
  <sheetData>
    <row r="2" spans="2:24" ht="26.25" customHeight="1" thickBot="1">
      <c r="B2" s="485" t="s">
        <v>968</v>
      </c>
      <c r="C2" s="486"/>
      <c r="D2" s="486"/>
      <c r="E2" s="487"/>
      <c r="F2" s="486"/>
      <c r="G2" s="488"/>
      <c r="H2" s="306"/>
      <c r="I2" s="432">
        <f>SUM(I4:I156)</f>
        <v>430500000</v>
      </c>
      <c r="J2" s="307">
        <f>SUM(J4:J143)</f>
        <v>381588500</v>
      </c>
      <c r="K2" s="307">
        <f t="shared" ref="K2:L2" si="0">SUM(K4:K143)</f>
        <v>343138500</v>
      </c>
      <c r="L2" s="307">
        <f t="shared" si="0"/>
        <v>402001640</v>
      </c>
      <c r="M2" s="484"/>
      <c r="N2" s="484"/>
      <c r="O2" s="484"/>
      <c r="P2" s="484"/>
      <c r="Q2" s="484"/>
      <c r="R2" s="484"/>
      <c r="S2" s="484"/>
      <c r="T2" s="484"/>
      <c r="U2" s="484"/>
    </row>
    <row r="3" spans="2:24" ht="39.75" customHeight="1" thickBot="1">
      <c r="B3" s="75" t="s">
        <v>969</v>
      </c>
      <c r="C3" s="75" t="s">
        <v>118</v>
      </c>
      <c r="D3" s="75" t="s">
        <v>970</v>
      </c>
      <c r="E3" s="75" t="s">
        <v>971</v>
      </c>
      <c r="F3" s="75" t="s">
        <v>972</v>
      </c>
      <c r="G3" s="75" t="s">
        <v>973</v>
      </c>
      <c r="H3" s="82" t="s">
        <v>974</v>
      </c>
      <c r="I3" s="309" t="s">
        <v>975</v>
      </c>
      <c r="J3" s="310" t="s">
        <v>976</v>
      </c>
      <c r="K3" s="310" t="s">
        <v>977</v>
      </c>
      <c r="L3" s="310" t="s">
        <v>978</v>
      </c>
      <c r="M3" s="76" t="s">
        <v>979</v>
      </c>
      <c r="N3" s="77" t="s">
        <v>980</v>
      </c>
      <c r="O3" s="77" t="s">
        <v>981</v>
      </c>
      <c r="P3" s="77" t="s">
        <v>982</v>
      </c>
      <c r="Q3" s="77" t="s">
        <v>983</v>
      </c>
      <c r="R3" s="77" t="s">
        <v>984</v>
      </c>
      <c r="S3" s="76" t="s">
        <v>985</v>
      </c>
      <c r="T3" s="76" t="s">
        <v>986</v>
      </c>
      <c r="U3" s="76" t="s">
        <v>987</v>
      </c>
    </row>
    <row r="4" spans="2:24" ht="30" customHeight="1">
      <c r="B4" s="80" t="s">
        <v>66</v>
      </c>
      <c r="C4" s="80" t="str">
        <f>VLOOKUP(D4,Tabla2[[Actividades Programables Presupuestables]:[Código de actividad]],3,0)</f>
        <v>DADM.6.1.2.1.137</v>
      </c>
      <c r="D4" s="178" t="s">
        <v>782</v>
      </c>
      <c r="E4" s="81" t="s">
        <v>988</v>
      </c>
      <c r="F4" s="80" t="s">
        <v>989</v>
      </c>
      <c r="G4" s="80">
        <v>1</v>
      </c>
      <c r="H4" s="176"/>
      <c r="I4" s="79">
        <v>2300000</v>
      </c>
      <c r="J4" s="79">
        <v>2300000</v>
      </c>
      <c r="K4" s="79">
        <v>2300000</v>
      </c>
      <c r="L4" s="79">
        <v>2300000</v>
      </c>
      <c r="M4" s="80" t="s">
        <v>153</v>
      </c>
      <c r="N4" s="80"/>
      <c r="P4" s="80" t="s">
        <v>990</v>
      </c>
      <c r="Q4" s="81" t="s">
        <v>991</v>
      </c>
      <c r="R4" s="80">
        <v>100</v>
      </c>
      <c r="S4" s="80" t="s">
        <v>992</v>
      </c>
      <c r="T4" s="80" t="s">
        <v>993</v>
      </c>
      <c r="U4" s="80"/>
    </row>
    <row r="5" spans="2:24" s="48" customFormat="1" ht="30" customHeight="1">
      <c r="B5" s="80" t="s">
        <v>66</v>
      </c>
      <c r="C5" s="80" t="str">
        <f>VLOOKUP(D5,Tabla2[[Actividades Programables Presupuestables]:[Código de actividad]],3,0)</f>
        <v>DADM.6.1.2.1.137</v>
      </c>
      <c r="D5" s="178" t="s">
        <v>782</v>
      </c>
      <c r="E5" s="81" t="s">
        <v>988</v>
      </c>
      <c r="F5" s="80" t="s">
        <v>989</v>
      </c>
      <c r="G5" s="80">
        <v>1</v>
      </c>
      <c r="H5" s="176"/>
      <c r="I5" s="79">
        <v>30000</v>
      </c>
      <c r="J5" s="79">
        <v>18000</v>
      </c>
      <c r="K5" s="79">
        <v>18000</v>
      </c>
      <c r="L5" s="79">
        <v>18000</v>
      </c>
      <c r="M5" s="80" t="s">
        <v>153</v>
      </c>
      <c r="N5" s="80"/>
      <c r="O5" s="42"/>
      <c r="P5" s="80" t="s">
        <v>994</v>
      </c>
      <c r="Q5" s="81" t="s">
        <v>995</v>
      </c>
      <c r="R5" s="80">
        <v>100</v>
      </c>
      <c r="S5" s="80" t="s">
        <v>992</v>
      </c>
      <c r="T5" s="80" t="s">
        <v>993</v>
      </c>
      <c r="U5" s="80"/>
    </row>
    <row r="6" spans="2:24" s="48" customFormat="1" ht="30" customHeight="1">
      <c r="B6" s="80" t="s">
        <v>66</v>
      </c>
      <c r="C6" s="80" t="str">
        <f>VLOOKUP(D6,Tabla2[[Actividades Programables Presupuestables]:[Código de actividad]],3,0)</f>
        <v>DADM.6.1.2.1.137</v>
      </c>
      <c r="D6" s="178" t="s">
        <v>782</v>
      </c>
      <c r="E6" s="81" t="s">
        <v>988</v>
      </c>
      <c r="F6" s="80" t="s">
        <v>989</v>
      </c>
      <c r="G6" s="80">
        <v>1</v>
      </c>
      <c r="H6" s="176"/>
      <c r="I6" s="79">
        <v>4380000</v>
      </c>
      <c r="J6" s="79">
        <v>4380000</v>
      </c>
      <c r="K6" s="79">
        <v>4380000</v>
      </c>
      <c r="L6" s="79">
        <v>4380000</v>
      </c>
      <c r="M6" s="80" t="s">
        <v>153</v>
      </c>
      <c r="N6" s="80"/>
      <c r="O6" s="42"/>
      <c r="P6" s="80" t="s">
        <v>996</v>
      </c>
      <c r="Q6" s="81" t="s">
        <v>997</v>
      </c>
      <c r="R6" s="80">
        <v>100</v>
      </c>
      <c r="S6" s="80" t="s">
        <v>992</v>
      </c>
      <c r="T6" s="80" t="s">
        <v>993</v>
      </c>
      <c r="U6" s="80"/>
      <c r="X6" s="337"/>
    </row>
    <row r="7" spans="2:24" s="48" customFormat="1" ht="30" customHeight="1">
      <c r="B7" s="80" t="s">
        <v>66</v>
      </c>
      <c r="C7" s="80" t="str">
        <f>VLOOKUP(D7,Tabla2[[Actividades Programables Presupuestables]:[Código de actividad]],3,0)</f>
        <v>DADM.6.1.2.1.137</v>
      </c>
      <c r="D7" s="178" t="s">
        <v>782</v>
      </c>
      <c r="E7" s="81" t="s">
        <v>988</v>
      </c>
      <c r="F7" s="80" t="s">
        <v>989</v>
      </c>
      <c r="G7" s="80">
        <v>1</v>
      </c>
      <c r="H7" s="176"/>
      <c r="I7" s="79">
        <v>7000000</v>
      </c>
      <c r="J7" s="79">
        <v>9400000</v>
      </c>
      <c r="K7" s="79">
        <v>9400000</v>
      </c>
      <c r="L7" s="79">
        <v>9400000</v>
      </c>
      <c r="M7" s="80" t="s">
        <v>153</v>
      </c>
      <c r="N7" s="80"/>
      <c r="O7" s="42"/>
      <c r="P7" s="80" t="s">
        <v>998</v>
      </c>
      <c r="Q7" s="81" t="s">
        <v>999</v>
      </c>
      <c r="R7" s="80">
        <v>100</v>
      </c>
      <c r="S7" s="80" t="s">
        <v>992</v>
      </c>
      <c r="T7" s="80" t="s">
        <v>993</v>
      </c>
      <c r="U7" s="80"/>
    </row>
    <row r="8" spans="2:24" s="48" customFormat="1" ht="30" customHeight="1">
      <c r="B8" s="80" t="s">
        <v>66</v>
      </c>
      <c r="C8" s="80" t="str">
        <f>VLOOKUP(D8,Tabla2[[Actividades Programables Presupuestables]:[Código de actividad]],3,0)</f>
        <v>DADM.6.1.2.1.137</v>
      </c>
      <c r="D8" s="178" t="s">
        <v>782</v>
      </c>
      <c r="E8" s="81" t="s">
        <v>988</v>
      </c>
      <c r="F8" s="80" t="s">
        <v>989</v>
      </c>
      <c r="G8" s="80">
        <v>1</v>
      </c>
      <c r="H8" s="176"/>
      <c r="I8" s="79">
        <v>157000</v>
      </c>
      <c r="J8" s="79">
        <v>157000</v>
      </c>
      <c r="K8" s="79">
        <v>157000</v>
      </c>
      <c r="L8" s="79">
        <v>157000</v>
      </c>
      <c r="M8" s="80" t="s">
        <v>120</v>
      </c>
      <c r="N8" s="80"/>
      <c r="O8" s="42"/>
      <c r="P8" s="80" t="s">
        <v>1000</v>
      </c>
      <c r="Q8" s="81" t="s">
        <v>1001</v>
      </c>
      <c r="R8" s="80">
        <v>100</v>
      </c>
      <c r="S8" s="80" t="s">
        <v>992</v>
      </c>
      <c r="T8" s="80" t="s">
        <v>993</v>
      </c>
      <c r="U8" s="80"/>
    </row>
    <row r="9" spans="2:24" s="48" customFormat="1" ht="30" customHeight="1">
      <c r="B9" s="80" t="s">
        <v>66</v>
      </c>
      <c r="C9" s="80" t="str">
        <f>VLOOKUP(D9,Tabla2[[Actividades Programables Presupuestables]:[Código de actividad]],3,0)</f>
        <v>DADM.6.1.2.1.137</v>
      </c>
      <c r="D9" s="178" t="s">
        <v>782</v>
      </c>
      <c r="E9" s="81" t="s">
        <v>988</v>
      </c>
      <c r="F9" s="80" t="s">
        <v>989</v>
      </c>
      <c r="G9" s="80">
        <v>1</v>
      </c>
      <c r="H9" s="176"/>
      <c r="I9" s="79">
        <v>155000</v>
      </c>
      <c r="J9" s="79">
        <v>150000</v>
      </c>
      <c r="K9" s="79">
        <v>150000</v>
      </c>
      <c r="L9" s="79">
        <v>150000</v>
      </c>
      <c r="M9" s="80" t="s">
        <v>153</v>
      </c>
      <c r="N9" s="80"/>
      <c r="O9" s="42"/>
      <c r="P9" s="80" t="s">
        <v>1002</v>
      </c>
      <c r="Q9" s="81" t="s">
        <v>1003</v>
      </c>
      <c r="R9" s="80">
        <v>100</v>
      </c>
      <c r="S9" s="80" t="s">
        <v>992</v>
      </c>
      <c r="T9" s="80" t="s">
        <v>993</v>
      </c>
      <c r="U9" s="80"/>
    </row>
    <row r="10" spans="2:24" s="48" customFormat="1" ht="30" customHeight="1">
      <c r="B10" s="80" t="s">
        <v>66</v>
      </c>
      <c r="C10" s="80" t="str">
        <f>VLOOKUP(D10,Tabla2[[Actividades Programables Presupuestables]:[Código de actividad]],3,0)</f>
        <v>DADM.6.1.2.1.137</v>
      </c>
      <c r="D10" s="178" t="s">
        <v>782</v>
      </c>
      <c r="E10" s="81" t="s">
        <v>988</v>
      </c>
      <c r="F10" s="80" t="s">
        <v>989</v>
      </c>
      <c r="G10" s="80">
        <v>1</v>
      </c>
      <c r="H10" s="176"/>
      <c r="I10" s="79">
        <v>800000</v>
      </c>
      <c r="J10" s="79">
        <v>700000</v>
      </c>
      <c r="K10" s="79">
        <v>700000</v>
      </c>
      <c r="L10" s="79">
        <v>700000</v>
      </c>
      <c r="M10" s="80" t="s">
        <v>153</v>
      </c>
      <c r="N10" s="80"/>
      <c r="O10" s="42"/>
      <c r="P10" s="80" t="s">
        <v>1004</v>
      </c>
      <c r="Q10" s="81" t="s">
        <v>1005</v>
      </c>
      <c r="R10" s="80">
        <v>100</v>
      </c>
      <c r="S10" s="80" t="s">
        <v>992</v>
      </c>
      <c r="T10" s="80" t="s">
        <v>993</v>
      </c>
      <c r="U10" s="80"/>
    </row>
    <row r="11" spans="2:24" s="48" customFormat="1" ht="30" customHeight="1">
      <c r="B11" s="80" t="s">
        <v>66</v>
      </c>
      <c r="C11" s="80" t="str">
        <f>VLOOKUP(D11,Tabla2[[Actividades Programables Presupuestables]:[Código de actividad]],3,0)</f>
        <v>DADM.6.1.2.1.137</v>
      </c>
      <c r="D11" s="178" t="s">
        <v>782</v>
      </c>
      <c r="E11" s="81" t="s">
        <v>988</v>
      </c>
      <c r="F11" s="80" t="s">
        <v>989</v>
      </c>
      <c r="G11" s="80">
        <v>1</v>
      </c>
      <c r="H11" s="176"/>
      <c r="I11" s="79">
        <v>10000</v>
      </c>
      <c r="J11" s="79">
        <v>150000</v>
      </c>
      <c r="K11" s="79">
        <v>0</v>
      </c>
      <c r="L11" s="79">
        <v>150000</v>
      </c>
      <c r="M11" s="80" t="s">
        <v>153</v>
      </c>
      <c r="N11" s="80"/>
      <c r="O11" s="42"/>
      <c r="P11" s="80" t="s">
        <v>1006</v>
      </c>
      <c r="Q11" s="81" t="s">
        <v>1007</v>
      </c>
      <c r="R11" s="80">
        <v>100</v>
      </c>
      <c r="S11" s="80" t="s">
        <v>992</v>
      </c>
      <c r="T11" s="80" t="s">
        <v>993</v>
      </c>
      <c r="U11" s="80"/>
    </row>
    <row r="12" spans="2:24" s="48" customFormat="1" ht="30" customHeight="1">
      <c r="B12" s="80" t="s">
        <v>66</v>
      </c>
      <c r="C12" s="80" t="str">
        <f>VLOOKUP(D12,Tabla2[[Actividades Programables Presupuestables]:[Código de actividad]],3,0)</f>
        <v>DADM.6.1.2.1.137</v>
      </c>
      <c r="D12" s="178" t="s">
        <v>782</v>
      </c>
      <c r="E12" s="81" t="s">
        <v>988</v>
      </c>
      <c r="F12" s="80" t="s">
        <v>989</v>
      </c>
      <c r="G12" s="80">
        <v>1</v>
      </c>
      <c r="H12" s="176"/>
      <c r="I12" s="79">
        <v>2500000</v>
      </c>
      <c r="J12" s="79">
        <v>3000000</v>
      </c>
      <c r="K12" s="79">
        <v>3000000</v>
      </c>
      <c r="L12" s="79">
        <v>3000000</v>
      </c>
      <c r="M12" s="80" t="s">
        <v>153</v>
      </c>
      <c r="N12" s="80"/>
      <c r="O12" s="80"/>
      <c r="P12" s="80" t="s">
        <v>1008</v>
      </c>
      <c r="Q12" s="81" t="s">
        <v>1009</v>
      </c>
      <c r="R12" s="80">
        <v>100</v>
      </c>
      <c r="S12" s="80" t="s">
        <v>992</v>
      </c>
      <c r="T12" s="80" t="s">
        <v>993</v>
      </c>
      <c r="U12" s="80"/>
    </row>
    <row r="13" spans="2:24" s="48" customFormat="1" ht="30" customHeight="1">
      <c r="B13" s="80" t="s">
        <v>66</v>
      </c>
      <c r="C13" s="80" t="str">
        <f>VLOOKUP(D13,Tabla2[[Actividades Programables Presupuestables]:[Código de actividad]],3,0)</f>
        <v>DADM.6.1.2.1.137</v>
      </c>
      <c r="D13" s="178" t="s">
        <v>782</v>
      </c>
      <c r="E13" s="81" t="s">
        <v>988</v>
      </c>
      <c r="F13" s="80" t="s">
        <v>989</v>
      </c>
      <c r="G13" s="80">
        <v>1</v>
      </c>
      <c r="H13" s="176"/>
      <c r="I13" s="79">
        <v>1400000</v>
      </c>
      <c r="J13" s="79">
        <v>1500000</v>
      </c>
      <c r="K13" s="79">
        <v>1500000</v>
      </c>
      <c r="L13" s="79">
        <v>1500000</v>
      </c>
      <c r="M13" s="80" t="s">
        <v>153</v>
      </c>
      <c r="N13" s="80"/>
      <c r="O13" s="80"/>
      <c r="P13" s="80" t="s">
        <v>1010</v>
      </c>
      <c r="Q13" s="81" t="s">
        <v>1011</v>
      </c>
      <c r="R13" s="80">
        <v>100</v>
      </c>
      <c r="S13" s="80" t="s">
        <v>992</v>
      </c>
      <c r="T13" s="80" t="s">
        <v>993</v>
      </c>
      <c r="U13" s="80"/>
    </row>
    <row r="14" spans="2:24" s="48" customFormat="1" ht="30" customHeight="1">
      <c r="B14" s="80" t="s">
        <v>66</v>
      </c>
      <c r="C14" s="80" t="str">
        <f>VLOOKUP(D14,Tabla2[[Actividades Programables Presupuestables]:[Código de actividad]],3,0)</f>
        <v>DADM.6.1.2.1.137</v>
      </c>
      <c r="D14" s="178" t="s">
        <v>782</v>
      </c>
      <c r="E14" s="81" t="s">
        <v>988</v>
      </c>
      <c r="F14" s="80" t="s">
        <v>989</v>
      </c>
      <c r="G14" s="80">
        <v>1</v>
      </c>
      <c r="H14" s="176"/>
      <c r="I14" s="79">
        <v>4500000</v>
      </c>
      <c r="J14" s="79">
        <v>4200000</v>
      </c>
      <c r="K14" s="79">
        <v>4200000</v>
      </c>
      <c r="L14" s="79">
        <v>4200000</v>
      </c>
      <c r="M14" s="80" t="s">
        <v>153</v>
      </c>
      <c r="N14" s="80"/>
      <c r="O14" s="80"/>
      <c r="P14" s="80" t="s">
        <v>1012</v>
      </c>
      <c r="Q14" s="81" t="s">
        <v>1013</v>
      </c>
      <c r="R14" s="80">
        <v>100</v>
      </c>
      <c r="S14" s="80" t="s">
        <v>992</v>
      </c>
      <c r="T14" s="80" t="s">
        <v>993</v>
      </c>
      <c r="U14" s="80"/>
    </row>
    <row r="15" spans="2:24" s="48" customFormat="1" ht="45" customHeight="1">
      <c r="B15" s="80" t="s">
        <v>66</v>
      </c>
      <c r="C15" s="80" t="str">
        <f>VLOOKUP(D15,Tabla2[[Actividades Programables Presupuestables]:[Código de actividad]],3,0)</f>
        <v>DADM.6.1.2.1.137</v>
      </c>
      <c r="D15" s="178" t="s">
        <v>782</v>
      </c>
      <c r="E15" s="81" t="s">
        <v>988</v>
      </c>
      <c r="F15" s="80" t="s">
        <v>989</v>
      </c>
      <c r="G15" s="80">
        <v>1</v>
      </c>
      <c r="H15" s="176"/>
      <c r="I15" s="79">
        <v>8000000</v>
      </c>
      <c r="J15" s="79">
        <v>8000000</v>
      </c>
      <c r="K15" s="79">
        <v>8000000</v>
      </c>
      <c r="L15" s="79">
        <v>8000000</v>
      </c>
      <c r="M15" s="80" t="s">
        <v>153</v>
      </c>
      <c r="N15" s="80"/>
      <c r="O15" s="42"/>
      <c r="P15" s="80" t="s">
        <v>1014</v>
      </c>
      <c r="Q15" s="81" t="s">
        <v>1015</v>
      </c>
      <c r="R15" s="80">
        <v>100</v>
      </c>
      <c r="S15" s="80" t="s">
        <v>1016</v>
      </c>
      <c r="T15" s="80" t="s">
        <v>993</v>
      </c>
      <c r="U15" s="80"/>
    </row>
    <row r="16" spans="2:24" s="48" customFormat="1" ht="30" customHeight="1">
      <c r="B16" s="80" t="s">
        <v>66</v>
      </c>
      <c r="C16" s="80" t="str">
        <f>VLOOKUP(D16,Tabla2[[Actividades Programables Presupuestables]:[Código de actividad]],3,0)</f>
        <v>DADM.6.1.2.1.137</v>
      </c>
      <c r="D16" s="178" t="s">
        <v>782</v>
      </c>
      <c r="E16" s="81" t="s">
        <v>988</v>
      </c>
      <c r="F16" s="80" t="s">
        <v>989</v>
      </c>
      <c r="G16" s="80">
        <v>1</v>
      </c>
      <c r="H16" s="176"/>
      <c r="I16" s="79">
        <v>350000</v>
      </c>
      <c r="J16" s="79">
        <v>350000</v>
      </c>
      <c r="K16" s="79">
        <v>350000</v>
      </c>
      <c r="L16" s="79">
        <v>350000</v>
      </c>
      <c r="M16" s="80" t="s">
        <v>153</v>
      </c>
      <c r="N16" s="80"/>
      <c r="O16" s="42"/>
      <c r="P16" s="80" t="s">
        <v>1017</v>
      </c>
      <c r="Q16" s="81" t="s">
        <v>1018</v>
      </c>
      <c r="R16" s="80">
        <v>100</v>
      </c>
      <c r="S16" s="80" t="s">
        <v>1016</v>
      </c>
      <c r="T16" s="80" t="s">
        <v>993</v>
      </c>
      <c r="U16" s="80"/>
    </row>
    <row r="17" spans="2:21" s="48" customFormat="1" ht="30" customHeight="1">
      <c r="B17" s="80" t="s">
        <v>66</v>
      </c>
      <c r="C17" s="80" t="str">
        <f>VLOOKUP(D17,Tabla2[[Actividades Programables Presupuestables]:[Código de actividad]],3,0)</f>
        <v>DJUR.6.1.2.1.78</v>
      </c>
      <c r="D17" s="178" t="s">
        <v>655</v>
      </c>
      <c r="E17" s="81" t="s">
        <v>1019</v>
      </c>
      <c r="F17" s="80" t="s">
        <v>989</v>
      </c>
      <c r="G17" s="80">
        <v>1</v>
      </c>
      <c r="H17" s="176"/>
      <c r="I17" s="79">
        <v>300000</v>
      </c>
      <c r="J17" s="79">
        <v>850000</v>
      </c>
      <c r="K17" s="79">
        <v>850000</v>
      </c>
      <c r="L17" s="79">
        <v>850000</v>
      </c>
      <c r="M17" s="80" t="s">
        <v>153</v>
      </c>
      <c r="N17" s="81"/>
      <c r="O17" s="80"/>
      <c r="P17" s="80" t="s">
        <v>1020</v>
      </c>
      <c r="Q17" s="81" t="s">
        <v>1021</v>
      </c>
      <c r="R17" s="80">
        <v>100</v>
      </c>
      <c r="S17" s="80" t="s">
        <v>1016</v>
      </c>
      <c r="T17" s="80" t="s">
        <v>993</v>
      </c>
      <c r="U17" s="80"/>
    </row>
    <row r="18" spans="2:21" s="48" customFormat="1" ht="30" customHeight="1">
      <c r="B18" s="80" t="s">
        <v>66</v>
      </c>
      <c r="C18" s="80" t="str">
        <f>VLOOKUP(D18,Tabla2[[Actividades Programables Presupuestables]:[Código de actividad]],3,0)</f>
        <v>DJUR.6.1.2.1.78</v>
      </c>
      <c r="D18" s="178" t="s">
        <v>655</v>
      </c>
      <c r="E18" s="81" t="s">
        <v>1022</v>
      </c>
      <c r="F18" s="80" t="s">
        <v>989</v>
      </c>
      <c r="G18" s="80">
        <v>1</v>
      </c>
      <c r="H18" s="176"/>
      <c r="I18" s="79">
        <v>250000</v>
      </c>
      <c r="J18" s="79">
        <v>150000</v>
      </c>
      <c r="K18" s="79">
        <v>150000</v>
      </c>
      <c r="L18" s="79">
        <v>150000</v>
      </c>
      <c r="M18" s="80" t="s">
        <v>153</v>
      </c>
      <c r="N18" s="81"/>
      <c r="O18" s="80"/>
      <c r="P18" s="80" t="s">
        <v>1023</v>
      </c>
      <c r="Q18" s="81" t="s">
        <v>1024</v>
      </c>
      <c r="R18" s="80">
        <v>100</v>
      </c>
      <c r="S18" s="80" t="s">
        <v>992</v>
      </c>
      <c r="T18" s="80" t="s">
        <v>993</v>
      </c>
      <c r="U18" s="80"/>
    </row>
    <row r="19" spans="2:21" s="48" customFormat="1" ht="30" customHeight="1">
      <c r="B19" s="80" t="s">
        <v>66</v>
      </c>
      <c r="C19" s="80" t="str">
        <f>VLOOKUP(D19,Tabla2[[Actividades Programables Presupuestables]:[Código de actividad]],3,0)</f>
        <v>DADM.6.1.2.1.137</v>
      </c>
      <c r="D19" s="178" t="s">
        <v>782</v>
      </c>
      <c r="E19" s="81" t="s">
        <v>1025</v>
      </c>
      <c r="F19" s="80" t="s">
        <v>989</v>
      </c>
      <c r="G19" s="80">
        <v>1</v>
      </c>
      <c r="H19" s="176"/>
      <c r="I19" s="79">
        <v>1500000</v>
      </c>
      <c r="J19" s="79">
        <v>500000</v>
      </c>
      <c r="K19" s="79">
        <v>500000</v>
      </c>
      <c r="L19" s="79">
        <v>500000</v>
      </c>
      <c r="M19" s="80" t="s">
        <v>153</v>
      </c>
      <c r="N19" s="81"/>
      <c r="O19" s="42"/>
      <c r="P19" s="80" t="s">
        <v>1026</v>
      </c>
      <c r="Q19" s="81" t="s">
        <v>1027</v>
      </c>
      <c r="R19" s="80">
        <v>121</v>
      </c>
      <c r="S19" s="80" t="s">
        <v>1016</v>
      </c>
      <c r="T19" s="80" t="s">
        <v>993</v>
      </c>
      <c r="U19" s="80"/>
    </row>
    <row r="20" spans="2:21" s="48" customFormat="1" ht="39" customHeight="1">
      <c r="B20" s="80" t="s">
        <v>66</v>
      </c>
      <c r="C20" s="80" t="str">
        <f>VLOOKUP(D20,Tabla2[[Actividades Programables Presupuestables]:[Código de actividad]],3,0)</f>
        <v>DADM.6.1.2.1.137</v>
      </c>
      <c r="D20" s="178" t="s">
        <v>782</v>
      </c>
      <c r="E20" s="81" t="s">
        <v>1025</v>
      </c>
      <c r="F20" s="80" t="s">
        <v>989</v>
      </c>
      <c r="G20" s="80">
        <v>1</v>
      </c>
      <c r="H20" s="176"/>
      <c r="I20" s="79">
        <v>100000</v>
      </c>
      <c r="J20" s="79">
        <v>250000</v>
      </c>
      <c r="K20" s="79">
        <v>100000</v>
      </c>
      <c r="L20" s="79">
        <v>250000</v>
      </c>
      <c r="M20" s="80" t="s">
        <v>153</v>
      </c>
      <c r="N20" s="81"/>
      <c r="O20" s="80"/>
      <c r="P20" s="80" t="s">
        <v>1028</v>
      </c>
      <c r="Q20" s="81" t="s">
        <v>1029</v>
      </c>
      <c r="R20" s="80">
        <v>100</v>
      </c>
      <c r="S20" s="80" t="s">
        <v>1016</v>
      </c>
      <c r="T20" s="80" t="s">
        <v>993</v>
      </c>
      <c r="U20" s="80"/>
    </row>
    <row r="21" spans="2:21" s="48" customFormat="1" ht="45" customHeight="1">
      <c r="B21" s="80" t="s">
        <v>66</v>
      </c>
      <c r="C21" s="80" t="str">
        <f>VLOOKUP(D21,Tabla2[[Actividades Programables Presupuestables]:[Código de actividad]],3,0)</f>
        <v>DADM.6.1.2.1.137</v>
      </c>
      <c r="D21" s="178" t="s">
        <v>782</v>
      </c>
      <c r="E21" s="81" t="s">
        <v>1030</v>
      </c>
      <c r="F21" s="80" t="s">
        <v>989</v>
      </c>
      <c r="G21" s="80">
        <v>1</v>
      </c>
      <c r="H21" s="176"/>
      <c r="I21" s="79">
        <v>500000</v>
      </c>
      <c r="J21" s="79">
        <v>3500000</v>
      </c>
      <c r="K21" s="79">
        <v>600000</v>
      </c>
      <c r="L21" s="79">
        <v>3500000</v>
      </c>
      <c r="M21" s="80" t="s">
        <v>153</v>
      </c>
      <c r="N21" s="81"/>
      <c r="O21" s="80"/>
      <c r="P21" s="80" t="s">
        <v>1031</v>
      </c>
      <c r="Q21" s="81" t="s">
        <v>1032</v>
      </c>
      <c r="R21" s="80">
        <v>100</v>
      </c>
      <c r="S21" s="80" t="s">
        <v>1016</v>
      </c>
      <c r="T21" s="80" t="s">
        <v>993</v>
      </c>
      <c r="U21" s="80"/>
    </row>
    <row r="22" spans="2:21" s="48" customFormat="1" ht="60" customHeight="1">
      <c r="B22" s="80" t="s">
        <v>66</v>
      </c>
      <c r="C22" s="80" t="str">
        <f>VLOOKUP(D22,Tabla2[[Actividades Programables Presupuestables]:[Código de actividad]],3,0)</f>
        <v>DADM.6.1.2.1.137</v>
      </c>
      <c r="D22" s="178" t="s">
        <v>782</v>
      </c>
      <c r="E22" s="81" t="s">
        <v>1033</v>
      </c>
      <c r="F22" s="80" t="s">
        <v>989</v>
      </c>
      <c r="G22" s="80">
        <v>1</v>
      </c>
      <c r="H22" s="176"/>
      <c r="I22" s="79">
        <v>10000</v>
      </c>
      <c r="J22" s="79">
        <v>300000</v>
      </c>
      <c r="K22" s="79">
        <v>50000</v>
      </c>
      <c r="L22" s="79">
        <v>300000</v>
      </c>
      <c r="M22" s="80" t="s">
        <v>153</v>
      </c>
      <c r="N22" s="81"/>
      <c r="O22" s="42"/>
      <c r="P22" s="80" t="s">
        <v>1034</v>
      </c>
      <c r="Q22" s="81" t="s">
        <v>1035</v>
      </c>
      <c r="R22" s="80">
        <v>121</v>
      </c>
      <c r="S22" s="80" t="s">
        <v>1016</v>
      </c>
      <c r="T22" s="80" t="s">
        <v>993</v>
      </c>
      <c r="U22" s="80"/>
    </row>
    <row r="23" spans="2:21" s="48" customFormat="1" ht="45" customHeight="1">
      <c r="B23" s="80" t="s">
        <v>66</v>
      </c>
      <c r="C23" s="80" t="str">
        <f>VLOOKUP(D23,Tabla2[[Actividades Programables Presupuestables]:[Código de actividad]],3,0)</f>
        <v>DADM.6.1.2.1.137</v>
      </c>
      <c r="D23" s="178" t="s">
        <v>782</v>
      </c>
      <c r="E23" s="81" t="s">
        <v>1036</v>
      </c>
      <c r="F23" s="80" t="s">
        <v>989</v>
      </c>
      <c r="G23" s="80">
        <v>1</v>
      </c>
      <c r="H23" s="176"/>
      <c r="I23" s="79">
        <v>2500000</v>
      </c>
      <c r="J23" s="79">
        <v>1500000</v>
      </c>
      <c r="K23" s="79">
        <v>1500000</v>
      </c>
      <c r="L23" s="79">
        <v>1500000</v>
      </c>
      <c r="M23" s="80" t="s">
        <v>153</v>
      </c>
      <c r="N23" s="81"/>
      <c r="O23" s="42"/>
      <c r="P23" s="80" t="s">
        <v>1037</v>
      </c>
      <c r="Q23" s="81" t="s">
        <v>1038</v>
      </c>
      <c r="R23" s="80">
        <v>100</v>
      </c>
      <c r="S23" s="80" t="s">
        <v>1016</v>
      </c>
      <c r="T23" s="80" t="s">
        <v>993</v>
      </c>
      <c r="U23" s="80"/>
    </row>
    <row r="24" spans="2:21" s="48" customFormat="1" ht="45" customHeight="1">
      <c r="B24" s="80" t="s">
        <v>66</v>
      </c>
      <c r="C24" s="80" t="str">
        <f>VLOOKUP(D24,Tabla2[[Actividades Programables Presupuestables]:[Código de actividad]],3,0)</f>
        <v>DADM.6.1.2.1.137</v>
      </c>
      <c r="D24" s="178" t="s">
        <v>782</v>
      </c>
      <c r="E24" s="81"/>
      <c r="F24" s="80" t="s">
        <v>989</v>
      </c>
      <c r="G24" s="80">
        <v>1</v>
      </c>
      <c r="H24" s="176"/>
      <c r="I24" s="79">
        <v>700000</v>
      </c>
      <c r="J24" s="79">
        <v>100000</v>
      </c>
      <c r="K24" s="79">
        <v>200000</v>
      </c>
      <c r="L24" s="79">
        <v>200000</v>
      </c>
      <c r="M24" s="80" t="s">
        <v>153</v>
      </c>
      <c r="N24" s="81" t="s">
        <v>151</v>
      </c>
      <c r="O24" s="42"/>
      <c r="P24" s="80" t="s">
        <v>1039</v>
      </c>
      <c r="Q24" s="81" t="s">
        <v>1040</v>
      </c>
      <c r="R24" s="80">
        <v>100</v>
      </c>
      <c r="S24" s="80" t="s">
        <v>1016</v>
      </c>
      <c r="T24" s="80" t="s">
        <v>993</v>
      </c>
      <c r="U24" s="80"/>
    </row>
    <row r="25" spans="2:21" s="48" customFormat="1" ht="45" customHeight="1">
      <c r="B25" s="80" t="s">
        <v>66</v>
      </c>
      <c r="C25" s="80" t="str">
        <f>VLOOKUP(D25,Tabla2[[Actividades Programables Presupuestables]:[Código de actividad]],3,0)</f>
        <v>DADM.6.1.2.1.137</v>
      </c>
      <c r="D25" s="178" t="s">
        <v>782</v>
      </c>
      <c r="E25" s="81"/>
      <c r="F25" s="80" t="s">
        <v>989</v>
      </c>
      <c r="G25" s="80">
        <v>1</v>
      </c>
      <c r="H25" s="176"/>
      <c r="I25" s="79">
        <v>200000</v>
      </c>
      <c r="J25" s="79">
        <v>200000</v>
      </c>
      <c r="K25" s="79">
        <v>200000</v>
      </c>
      <c r="L25" s="79">
        <v>200000</v>
      </c>
      <c r="M25" s="80" t="s">
        <v>153</v>
      </c>
      <c r="N25" s="81"/>
      <c r="O25" s="42"/>
      <c r="P25" s="80" t="s">
        <v>1041</v>
      </c>
      <c r="Q25" s="81" t="s">
        <v>1042</v>
      </c>
      <c r="R25" s="80">
        <v>100</v>
      </c>
      <c r="S25" s="80" t="s">
        <v>1016</v>
      </c>
      <c r="T25" s="80" t="s">
        <v>993</v>
      </c>
      <c r="U25" s="42"/>
    </row>
    <row r="26" spans="2:21" s="48" customFormat="1" ht="60" customHeight="1">
      <c r="B26" s="80" t="s">
        <v>66</v>
      </c>
      <c r="C26" s="80" t="str">
        <f>VLOOKUP(D26,Tabla2[[Actividades Programables Presupuestables]:[Código de actividad]],3,0)</f>
        <v>DADM.6.1.2.1.137</v>
      </c>
      <c r="D26" s="81" t="s">
        <v>782</v>
      </c>
      <c r="E26" s="81" t="s">
        <v>1043</v>
      </c>
      <c r="F26" s="80" t="s">
        <v>989</v>
      </c>
      <c r="G26" s="80">
        <v>1</v>
      </c>
      <c r="H26" s="79"/>
      <c r="I26" s="79">
        <v>1000000</v>
      </c>
      <c r="J26" s="79">
        <v>3300000</v>
      </c>
      <c r="K26" s="79">
        <v>3300000</v>
      </c>
      <c r="L26" s="79">
        <v>3300000</v>
      </c>
      <c r="M26" s="80" t="s">
        <v>153</v>
      </c>
      <c r="N26" s="81"/>
      <c r="O26" s="80"/>
      <c r="P26" s="80" t="s">
        <v>1044</v>
      </c>
      <c r="Q26" s="81" t="s">
        <v>1045</v>
      </c>
      <c r="R26" s="80">
        <v>100</v>
      </c>
      <c r="S26" s="80" t="s">
        <v>1016</v>
      </c>
      <c r="T26" s="80" t="s">
        <v>993</v>
      </c>
      <c r="U26" s="80"/>
    </row>
    <row r="27" spans="2:21" s="48" customFormat="1" ht="60" customHeight="1">
      <c r="B27" s="80" t="s">
        <v>66</v>
      </c>
      <c r="C27" s="80" t="str">
        <f>VLOOKUP(D27,Tabla2[[Actividades Programables Presupuestables]:[Código de actividad]],3,0)</f>
        <v>DADM.6.1.2.1.137</v>
      </c>
      <c r="D27" s="178" t="s">
        <v>782</v>
      </c>
      <c r="E27" s="81"/>
      <c r="F27" s="80" t="s">
        <v>989</v>
      </c>
      <c r="G27" s="80">
        <v>1</v>
      </c>
      <c r="H27" s="83"/>
      <c r="I27" s="79">
        <v>300000</v>
      </c>
      <c r="J27" s="79">
        <v>300000</v>
      </c>
      <c r="K27" s="79">
        <v>300000</v>
      </c>
      <c r="L27" s="79">
        <v>300000</v>
      </c>
      <c r="M27" s="80" t="s">
        <v>153</v>
      </c>
      <c r="N27" s="38"/>
      <c r="O27" s="42"/>
      <c r="P27" s="80" t="s">
        <v>1046</v>
      </c>
      <c r="Q27" s="81" t="s">
        <v>1047</v>
      </c>
      <c r="R27" s="80">
        <v>121</v>
      </c>
      <c r="S27" s="80" t="s">
        <v>992</v>
      </c>
      <c r="T27" s="80" t="s">
        <v>993</v>
      </c>
      <c r="U27" s="80"/>
    </row>
    <row r="28" spans="2:21" s="48" customFormat="1" ht="30" customHeight="1">
      <c r="B28" s="80" t="s">
        <v>66</v>
      </c>
      <c r="C28" s="80" t="str">
        <f>VLOOKUP(D28,Tabla2[[Actividades Programables Presupuestables]:[Código de actividad]],3,0)</f>
        <v>DADM.6.1.2.1.137</v>
      </c>
      <c r="D28" s="30" t="s">
        <v>782</v>
      </c>
      <c r="E28" s="38"/>
      <c r="F28" s="80" t="s">
        <v>989</v>
      </c>
      <c r="G28" s="80">
        <v>1</v>
      </c>
      <c r="H28" s="83"/>
      <c r="I28" s="79">
        <v>200000</v>
      </c>
      <c r="J28" s="79">
        <v>200000</v>
      </c>
      <c r="K28" s="79">
        <v>200000</v>
      </c>
      <c r="L28" s="79">
        <v>200000</v>
      </c>
      <c r="M28" s="80" t="s">
        <v>153</v>
      </c>
      <c r="N28" s="38"/>
      <c r="O28" s="42"/>
      <c r="P28" s="80" t="s">
        <v>1048</v>
      </c>
      <c r="Q28" s="38" t="s">
        <v>1049</v>
      </c>
      <c r="R28" s="42">
        <v>121</v>
      </c>
      <c r="S28" s="42" t="s">
        <v>1016</v>
      </c>
      <c r="T28" s="80" t="s">
        <v>993</v>
      </c>
      <c r="U28" s="42"/>
    </row>
    <row r="29" spans="2:21" s="48" customFormat="1" ht="30" customHeight="1">
      <c r="B29" s="80" t="s">
        <v>66</v>
      </c>
      <c r="C29" s="80" t="str">
        <f>VLOOKUP(D29,Tabla2[[Actividades Programables Presupuestables]:[Código de actividad]],3,0)</f>
        <v>DADM.6.1.2.1.137</v>
      </c>
      <c r="D29" s="30" t="s">
        <v>782</v>
      </c>
      <c r="E29" s="38"/>
      <c r="F29" s="80" t="s">
        <v>989</v>
      </c>
      <c r="G29" s="80">
        <v>1</v>
      </c>
      <c r="H29" s="83"/>
      <c r="I29" s="79">
        <v>80000</v>
      </c>
      <c r="J29" s="79">
        <v>200000</v>
      </c>
      <c r="K29" s="79">
        <v>200000</v>
      </c>
      <c r="L29" s="79">
        <v>200000</v>
      </c>
      <c r="M29" s="80" t="s">
        <v>153</v>
      </c>
      <c r="N29" s="38"/>
      <c r="O29" s="42"/>
      <c r="P29" s="80" t="s">
        <v>1050</v>
      </c>
      <c r="Q29" s="38" t="s">
        <v>1051</v>
      </c>
      <c r="R29" s="42">
        <v>121</v>
      </c>
      <c r="S29" s="42" t="s">
        <v>1016</v>
      </c>
      <c r="T29" s="80" t="s">
        <v>993</v>
      </c>
      <c r="U29" s="42"/>
    </row>
    <row r="30" spans="2:21" s="48" customFormat="1" ht="30" customHeight="1">
      <c r="B30" s="80" t="s">
        <v>66</v>
      </c>
      <c r="C30" s="80" t="str">
        <f>VLOOKUP(D30,Tabla2[[Actividades Programables Presupuestables]:[Código de actividad]],3,0)</f>
        <v>DADM.6.1.2.1.137</v>
      </c>
      <c r="D30" s="30" t="s">
        <v>782</v>
      </c>
      <c r="E30" s="38"/>
      <c r="F30" s="80" t="s">
        <v>989</v>
      </c>
      <c r="G30" s="80">
        <v>1</v>
      </c>
      <c r="H30" s="83"/>
      <c r="I30" s="79">
        <v>100000</v>
      </c>
      <c r="J30" s="79">
        <v>150000</v>
      </c>
      <c r="K30" s="79">
        <v>150000</v>
      </c>
      <c r="L30" s="79">
        <v>150000</v>
      </c>
      <c r="M30" s="80" t="s">
        <v>153</v>
      </c>
      <c r="N30" s="38"/>
      <c r="O30" s="42"/>
      <c r="P30" s="80" t="s">
        <v>1052</v>
      </c>
      <c r="Q30" s="38" t="s">
        <v>1053</v>
      </c>
      <c r="R30" s="42">
        <v>121</v>
      </c>
      <c r="S30" s="42" t="s">
        <v>1016</v>
      </c>
      <c r="T30" s="80" t="s">
        <v>993</v>
      </c>
      <c r="U30" s="42"/>
    </row>
    <row r="31" spans="2:21" s="48" customFormat="1" ht="30" customHeight="1">
      <c r="B31" s="80" t="s">
        <v>66</v>
      </c>
      <c r="C31" s="80" t="str">
        <f>VLOOKUP(D31,Tabla2[[Actividades Programables Presupuestables]:[Código de actividad]],3,0)</f>
        <v>DADM.6.1.2.1.137</v>
      </c>
      <c r="D31" s="178" t="s">
        <v>782</v>
      </c>
      <c r="E31" s="81"/>
      <c r="F31" s="80" t="s">
        <v>989</v>
      </c>
      <c r="G31" s="80">
        <v>1</v>
      </c>
      <c r="H31" s="176"/>
      <c r="I31" s="79">
        <v>1500000</v>
      </c>
      <c r="J31" s="79">
        <v>800000</v>
      </c>
      <c r="K31" s="79">
        <v>800000</v>
      </c>
      <c r="L31" s="79">
        <v>1200000</v>
      </c>
      <c r="M31" s="80" t="s">
        <v>153</v>
      </c>
      <c r="N31" s="81"/>
      <c r="O31" s="42"/>
      <c r="P31" s="80" t="s">
        <v>1054</v>
      </c>
      <c r="Q31" s="81" t="s">
        <v>1055</v>
      </c>
      <c r="R31" s="42">
        <v>100</v>
      </c>
      <c r="S31" s="42" t="s">
        <v>1016</v>
      </c>
      <c r="T31" s="80" t="s">
        <v>993</v>
      </c>
      <c r="U31" s="80"/>
    </row>
    <row r="32" spans="2:21" s="48" customFormat="1" ht="30" customHeight="1">
      <c r="B32" s="80" t="s">
        <v>66</v>
      </c>
      <c r="C32" s="80" t="str">
        <f>VLOOKUP(D32,Tabla2[[Actividades Programables Presupuestables]:[Código de actividad]],3,0)</f>
        <v>DADM.6.1.2.1.137</v>
      </c>
      <c r="D32" s="178" t="s">
        <v>782</v>
      </c>
      <c r="E32" s="81"/>
      <c r="F32" s="80" t="s">
        <v>989</v>
      </c>
      <c r="G32" s="80">
        <v>1</v>
      </c>
      <c r="H32" s="176"/>
      <c r="I32" s="79">
        <v>3200000</v>
      </c>
      <c r="J32" s="79">
        <v>800000</v>
      </c>
      <c r="K32" s="79">
        <v>800000</v>
      </c>
      <c r="L32" s="79">
        <v>800000</v>
      </c>
      <c r="M32" s="80" t="s">
        <v>153</v>
      </c>
      <c r="N32" s="81"/>
      <c r="O32" s="42"/>
      <c r="P32" s="80" t="s">
        <v>1056</v>
      </c>
      <c r="Q32" s="81" t="s">
        <v>1057</v>
      </c>
      <c r="R32" s="80">
        <v>100</v>
      </c>
      <c r="S32" s="80" t="s">
        <v>1016</v>
      </c>
      <c r="T32" s="80" t="s">
        <v>993</v>
      </c>
      <c r="U32" s="80"/>
    </row>
    <row r="33" spans="2:21" s="48" customFormat="1" ht="60" customHeight="1">
      <c r="B33" s="80" t="s">
        <v>66</v>
      </c>
      <c r="C33" s="80" t="str">
        <f>VLOOKUP(D33,Tabla2[[Actividades Programables Presupuestables]:[Código de actividad]],3,0)</f>
        <v>DADM.6.1.2.1.137</v>
      </c>
      <c r="D33" s="178" t="s">
        <v>782</v>
      </c>
      <c r="E33" s="81"/>
      <c r="F33" s="80" t="s">
        <v>989</v>
      </c>
      <c r="G33" s="80">
        <v>1</v>
      </c>
      <c r="H33" s="83"/>
      <c r="I33" s="79">
        <v>1500000</v>
      </c>
      <c r="J33" s="79">
        <v>1500000</v>
      </c>
      <c r="K33" s="79">
        <v>1500000</v>
      </c>
      <c r="L33" s="79">
        <v>1500000</v>
      </c>
      <c r="M33" s="80" t="s">
        <v>153</v>
      </c>
      <c r="N33" s="38"/>
      <c r="O33" s="42"/>
      <c r="P33" s="80" t="s">
        <v>1058</v>
      </c>
      <c r="Q33" s="81" t="s">
        <v>1059</v>
      </c>
      <c r="R33" s="80">
        <v>100</v>
      </c>
      <c r="S33" s="80" t="s">
        <v>1016</v>
      </c>
      <c r="T33" s="80" t="s">
        <v>993</v>
      </c>
      <c r="U33" s="80"/>
    </row>
    <row r="34" spans="2:21" s="48" customFormat="1" ht="30" customHeight="1">
      <c r="B34" s="80" t="s">
        <v>66</v>
      </c>
      <c r="C34" s="80" t="str">
        <f>VLOOKUP(D34,Tabla2[[Actividades Programables Presupuestables]:[Código de actividad]],3,0)</f>
        <v>DADM.6.1.2.1.137</v>
      </c>
      <c r="D34" s="178" t="s">
        <v>782</v>
      </c>
      <c r="E34" s="81"/>
      <c r="F34" s="80" t="s">
        <v>989</v>
      </c>
      <c r="G34" s="80">
        <v>1</v>
      </c>
      <c r="H34" s="83"/>
      <c r="I34" s="79">
        <v>221730</v>
      </c>
      <c r="J34" s="79">
        <v>50000</v>
      </c>
      <c r="K34" s="79">
        <v>50000</v>
      </c>
      <c r="L34" s="79">
        <v>50000</v>
      </c>
      <c r="M34" s="80" t="s">
        <v>153</v>
      </c>
      <c r="N34" s="38"/>
      <c r="O34" s="42"/>
      <c r="P34" s="80" t="s">
        <v>1060</v>
      </c>
      <c r="Q34" s="81" t="s">
        <v>1061</v>
      </c>
      <c r="R34" s="80">
        <v>121</v>
      </c>
      <c r="S34" s="80" t="s">
        <v>1016</v>
      </c>
      <c r="T34" s="80" t="s">
        <v>993</v>
      </c>
      <c r="U34" s="80"/>
    </row>
    <row r="35" spans="2:21" s="48" customFormat="1" ht="45" customHeight="1">
      <c r="B35" s="80" t="s">
        <v>66</v>
      </c>
      <c r="C35" s="80" t="str">
        <f>VLOOKUP(D35,Tabla2[[Actividades Programables Presupuestables]:[Código de actividad]],3,0)</f>
        <v>DADM.6.1.2.1.137</v>
      </c>
      <c r="D35" s="178" t="s">
        <v>782</v>
      </c>
      <c r="E35" s="81"/>
      <c r="F35" s="80" t="s">
        <v>989</v>
      </c>
      <c r="G35" s="80">
        <v>1</v>
      </c>
      <c r="H35" s="83"/>
      <c r="I35" s="79">
        <v>700000</v>
      </c>
      <c r="J35" s="79">
        <v>100000</v>
      </c>
      <c r="K35" s="79">
        <v>200000</v>
      </c>
      <c r="L35" s="79">
        <v>200000</v>
      </c>
      <c r="M35" s="80" t="s">
        <v>153</v>
      </c>
      <c r="N35" s="38"/>
      <c r="O35" s="42"/>
      <c r="P35" s="80" t="s">
        <v>1062</v>
      </c>
      <c r="Q35" s="81" t="s">
        <v>1063</v>
      </c>
      <c r="R35" s="80">
        <v>100</v>
      </c>
      <c r="S35" s="80" t="s">
        <v>1016</v>
      </c>
      <c r="T35" s="80" t="s">
        <v>993</v>
      </c>
      <c r="U35" s="80"/>
    </row>
    <row r="36" spans="2:21" s="48" customFormat="1" ht="30" customHeight="1">
      <c r="B36" s="80" t="s">
        <v>66</v>
      </c>
      <c r="C36" s="80" t="str">
        <f>VLOOKUP(D36,Tabla2[[Actividades Programables Presupuestables]:[Código de actividad]],3,0)</f>
        <v>DADM.6.1.2.1.137</v>
      </c>
      <c r="D36" s="178" t="s">
        <v>782</v>
      </c>
      <c r="E36" s="81"/>
      <c r="F36" s="80" t="s">
        <v>989</v>
      </c>
      <c r="G36" s="80">
        <v>1</v>
      </c>
      <c r="H36" s="83"/>
      <c r="I36" s="79">
        <v>150000</v>
      </c>
      <c r="J36" s="79">
        <v>100000</v>
      </c>
      <c r="K36" s="79">
        <v>100000</v>
      </c>
      <c r="L36" s="79">
        <v>100000</v>
      </c>
      <c r="M36" s="80" t="s">
        <v>153</v>
      </c>
      <c r="N36" s="38"/>
      <c r="O36" s="42"/>
      <c r="P36" s="80" t="s">
        <v>1064</v>
      </c>
      <c r="Q36" s="81" t="s">
        <v>1065</v>
      </c>
      <c r="R36" s="80">
        <v>100</v>
      </c>
      <c r="S36" s="80" t="s">
        <v>1016</v>
      </c>
      <c r="T36" s="80" t="s">
        <v>993</v>
      </c>
      <c r="U36" s="80"/>
    </row>
    <row r="37" spans="2:21" s="48" customFormat="1" ht="30" customHeight="1">
      <c r="B37" s="80" t="s">
        <v>66</v>
      </c>
      <c r="C37" s="80" t="str">
        <f>VLOOKUP(D37,Tabla2[[Actividades Programables Presupuestables]:[Código de actividad]],3,0)</f>
        <v>DADM.6.1.2.1.137</v>
      </c>
      <c r="D37" s="178" t="s">
        <v>782</v>
      </c>
      <c r="E37" s="81"/>
      <c r="F37" s="80" t="s">
        <v>989</v>
      </c>
      <c r="G37" s="80">
        <v>1</v>
      </c>
      <c r="H37" s="176"/>
      <c r="I37" s="79">
        <v>200000</v>
      </c>
      <c r="J37" s="79">
        <v>200000</v>
      </c>
      <c r="K37" s="79">
        <v>200000</v>
      </c>
      <c r="L37" s="79">
        <v>250000</v>
      </c>
      <c r="M37" s="80" t="s">
        <v>153</v>
      </c>
      <c r="N37" s="81"/>
      <c r="O37" s="42"/>
      <c r="P37" s="80" t="s">
        <v>1066</v>
      </c>
      <c r="Q37" s="81" t="s">
        <v>1067</v>
      </c>
      <c r="R37" s="80">
        <v>121</v>
      </c>
      <c r="S37" s="80" t="s">
        <v>1016</v>
      </c>
      <c r="T37" s="80" t="s">
        <v>993</v>
      </c>
      <c r="U37" s="80"/>
    </row>
    <row r="38" spans="2:21" s="48" customFormat="1" ht="30" customHeight="1">
      <c r="B38" s="80" t="s">
        <v>66</v>
      </c>
      <c r="C38" s="80" t="str">
        <f>VLOOKUP(D38,Tabla2[[Actividades Programables Presupuestables]:[Código de actividad]],3,0)</f>
        <v>DADM.6.1.2.1.137</v>
      </c>
      <c r="D38" s="178" t="s">
        <v>782</v>
      </c>
      <c r="E38" s="38"/>
      <c r="F38" s="80" t="s">
        <v>989</v>
      </c>
      <c r="G38" s="80">
        <v>1</v>
      </c>
      <c r="H38" s="176"/>
      <c r="I38" s="79">
        <v>150000</v>
      </c>
      <c r="J38" s="79">
        <v>55000.000000000007</v>
      </c>
      <c r="K38" s="79">
        <v>55000.000000000007</v>
      </c>
      <c r="L38" s="79">
        <v>55000.000000000007</v>
      </c>
      <c r="M38" s="80" t="s">
        <v>153</v>
      </c>
      <c r="N38" s="38"/>
      <c r="O38" s="42"/>
      <c r="P38" s="80" t="s">
        <v>1068</v>
      </c>
      <c r="Q38" s="38" t="s">
        <v>1069</v>
      </c>
      <c r="R38" s="80">
        <v>121</v>
      </c>
      <c r="S38" s="42" t="s">
        <v>1016</v>
      </c>
      <c r="T38" s="80" t="s">
        <v>993</v>
      </c>
      <c r="U38" s="42"/>
    </row>
    <row r="39" spans="2:21" s="48" customFormat="1" ht="30" customHeight="1">
      <c r="B39" s="80" t="s">
        <v>66</v>
      </c>
      <c r="C39" s="80" t="str">
        <f>VLOOKUP(D39,Tabla2[[Actividades Programables Presupuestables]:[Código de actividad]],3,0)</f>
        <v>DADM.6.1.2.1.137</v>
      </c>
      <c r="D39" s="178" t="s">
        <v>782</v>
      </c>
      <c r="E39" s="81"/>
      <c r="F39" s="80" t="s">
        <v>989</v>
      </c>
      <c r="G39" s="80">
        <v>1</v>
      </c>
      <c r="H39" s="176"/>
      <c r="I39" s="79">
        <v>237770</v>
      </c>
      <c r="J39" s="79">
        <v>500000</v>
      </c>
      <c r="K39" s="79">
        <v>500000</v>
      </c>
      <c r="L39" s="79">
        <v>500000</v>
      </c>
      <c r="M39" s="80" t="s">
        <v>153</v>
      </c>
      <c r="N39" s="38"/>
      <c r="O39" s="42"/>
      <c r="P39" s="80" t="s">
        <v>1070</v>
      </c>
      <c r="Q39" s="81" t="s">
        <v>1071</v>
      </c>
      <c r="R39" s="80">
        <v>121</v>
      </c>
      <c r="S39" s="42" t="s">
        <v>1016</v>
      </c>
      <c r="T39" s="80" t="s">
        <v>993</v>
      </c>
      <c r="U39" s="80"/>
    </row>
    <row r="40" spans="2:21" s="48" customFormat="1" ht="30" customHeight="1">
      <c r="B40" s="80" t="s">
        <v>66</v>
      </c>
      <c r="C40" s="80" t="str">
        <f>VLOOKUP(D40,Tabla2[[Actividades Programables Presupuestables]:[Código de actividad]],3,0)</f>
        <v>DADM.6.1.2.1.137</v>
      </c>
      <c r="D40" s="178" t="s">
        <v>782</v>
      </c>
      <c r="E40" s="81"/>
      <c r="F40" s="80" t="s">
        <v>989</v>
      </c>
      <c r="G40" s="80">
        <v>1</v>
      </c>
      <c r="H40" s="176"/>
      <c r="I40" s="79">
        <v>100000</v>
      </c>
      <c r="J40" s="79">
        <v>100000</v>
      </c>
      <c r="K40" s="79">
        <v>100000</v>
      </c>
      <c r="L40" s="79">
        <v>100000</v>
      </c>
      <c r="M40" s="80" t="s">
        <v>153</v>
      </c>
      <c r="N40" s="38"/>
      <c r="O40" s="42"/>
      <c r="P40" s="80" t="s">
        <v>1072</v>
      </c>
      <c r="Q40" s="81" t="s">
        <v>1073</v>
      </c>
      <c r="R40" s="80">
        <v>100</v>
      </c>
      <c r="S40" s="42" t="s">
        <v>1016</v>
      </c>
      <c r="T40" s="80" t="s">
        <v>993</v>
      </c>
      <c r="U40" s="80"/>
    </row>
    <row r="41" spans="2:21" s="48" customFormat="1" ht="30" customHeight="1">
      <c r="B41" s="80" t="s">
        <v>66</v>
      </c>
      <c r="C41" s="80" t="str">
        <f>VLOOKUP(D41,Tabla2[[Actividades Programables Presupuestables]:[Código de actividad]],3,0)</f>
        <v>DADM.6.1.2.1.137</v>
      </c>
      <c r="D41" s="178" t="s">
        <v>782</v>
      </c>
      <c r="E41" s="81"/>
      <c r="F41" s="80" t="s">
        <v>989</v>
      </c>
      <c r="G41" s="80">
        <v>1</v>
      </c>
      <c r="H41" s="83"/>
      <c r="I41" s="79">
        <v>3000000</v>
      </c>
      <c r="J41" s="79">
        <v>2000000</v>
      </c>
      <c r="K41" s="79">
        <v>3000000</v>
      </c>
      <c r="L41" s="79">
        <v>3000000</v>
      </c>
      <c r="M41" s="80" t="s">
        <v>153</v>
      </c>
      <c r="N41" s="38"/>
      <c r="O41" s="42"/>
      <c r="P41" s="80" t="s">
        <v>1074</v>
      </c>
      <c r="Q41" s="81" t="s">
        <v>1075</v>
      </c>
      <c r="R41" s="80">
        <v>100</v>
      </c>
      <c r="S41" s="80" t="s">
        <v>1016</v>
      </c>
      <c r="T41" s="80" t="s">
        <v>993</v>
      </c>
      <c r="U41" s="42"/>
    </row>
    <row r="42" spans="2:21" s="48" customFormat="1" ht="30" customHeight="1">
      <c r="B42" s="80" t="s">
        <v>66</v>
      </c>
      <c r="C42" s="80" t="str">
        <f>VLOOKUP(D42,Tabla2[[Actividades Programables Presupuestables]:[Código de actividad]],3,0)</f>
        <v>DADM.6.1.2.1.137</v>
      </c>
      <c r="D42" s="178" t="s">
        <v>782</v>
      </c>
      <c r="E42" s="81"/>
      <c r="F42" s="80" t="s">
        <v>989</v>
      </c>
      <c r="G42" s="80">
        <v>1</v>
      </c>
      <c r="H42" s="83"/>
      <c r="I42" s="79">
        <v>100000</v>
      </c>
      <c r="J42" s="79">
        <v>100000</v>
      </c>
      <c r="K42" s="79">
        <v>100000</v>
      </c>
      <c r="L42" s="79">
        <v>100000</v>
      </c>
      <c r="M42" s="80" t="s">
        <v>153</v>
      </c>
      <c r="N42" s="38"/>
      <c r="O42" s="42"/>
      <c r="P42" s="80" t="s">
        <v>1076</v>
      </c>
      <c r="Q42" s="81" t="s">
        <v>1077</v>
      </c>
      <c r="R42" s="80">
        <v>100</v>
      </c>
      <c r="S42" s="80" t="s">
        <v>1016</v>
      </c>
      <c r="T42" s="80" t="s">
        <v>993</v>
      </c>
      <c r="U42" s="80"/>
    </row>
    <row r="43" spans="2:21" s="48" customFormat="1" ht="45" customHeight="1">
      <c r="B43" s="80" t="s">
        <v>66</v>
      </c>
      <c r="C43" s="80" t="str">
        <f>VLOOKUP(D43,Tabla2[[Actividades Programables Presupuestables]:[Código de actividad]],3,0)</f>
        <v>DADM.6.1.2.1.137</v>
      </c>
      <c r="D43" s="178" t="s">
        <v>782</v>
      </c>
      <c r="E43" s="81"/>
      <c r="F43" s="80" t="s">
        <v>989</v>
      </c>
      <c r="G43" s="80">
        <v>1</v>
      </c>
      <c r="H43" s="83"/>
      <c r="I43" s="79">
        <v>60000</v>
      </c>
      <c r="J43" s="78">
        <v>60000</v>
      </c>
      <c r="K43" s="78">
        <v>60000</v>
      </c>
      <c r="L43" s="78">
        <v>60000</v>
      </c>
      <c r="M43" s="80" t="s">
        <v>153</v>
      </c>
      <c r="N43" s="38"/>
      <c r="O43" s="42"/>
      <c r="P43" s="80" t="s">
        <v>1078</v>
      </c>
      <c r="Q43" s="81" t="s">
        <v>1079</v>
      </c>
      <c r="R43" s="80">
        <v>121</v>
      </c>
      <c r="S43" s="80" t="s">
        <v>1016</v>
      </c>
      <c r="T43" s="80" t="s">
        <v>993</v>
      </c>
      <c r="U43" s="80"/>
    </row>
    <row r="44" spans="2:21" s="48" customFormat="1" ht="30" customHeight="1">
      <c r="B44" s="80" t="s">
        <v>66</v>
      </c>
      <c r="C44" s="80" t="str">
        <f>VLOOKUP(D44,Tabla2[[Actividades Programables Presupuestables]:[Código de actividad]],3,0)</f>
        <v>DADM.6.1.2.1.137</v>
      </c>
      <c r="D44" s="178" t="s">
        <v>782</v>
      </c>
      <c r="E44" s="81"/>
      <c r="F44" s="80" t="s">
        <v>989</v>
      </c>
      <c r="G44" s="80">
        <v>1</v>
      </c>
      <c r="H44" s="83"/>
      <c r="I44" s="79">
        <v>150000</v>
      </c>
      <c r="J44" s="78">
        <v>150000</v>
      </c>
      <c r="K44" s="78">
        <v>150000</v>
      </c>
      <c r="L44" s="78">
        <v>150000</v>
      </c>
      <c r="M44" s="80" t="s">
        <v>153</v>
      </c>
      <c r="N44" s="38"/>
      <c r="O44" s="42"/>
      <c r="P44" s="80" t="s">
        <v>1080</v>
      </c>
      <c r="Q44" s="81" t="s">
        <v>1081</v>
      </c>
      <c r="R44" s="80">
        <v>121</v>
      </c>
      <c r="S44" s="80" t="s">
        <v>1016</v>
      </c>
      <c r="T44" s="80" t="s">
        <v>993</v>
      </c>
      <c r="U44" s="80"/>
    </row>
    <row r="45" spans="2:21" s="48" customFormat="1" ht="30" customHeight="1">
      <c r="B45" s="80" t="s">
        <v>66</v>
      </c>
      <c r="C45" s="80" t="str">
        <f>VLOOKUP(D45,Tabla2[[Actividades Programables Presupuestables]:[Código de actividad]],3,0)</f>
        <v>DADM.6.1.2.1.137</v>
      </c>
      <c r="D45" s="178" t="s">
        <v>782</v>
      </c>
      <c r="E45" s="81"/>
      <c r="F45" s="80" t="s">
        <v>989</v>
      </c>
      <c r="G45" s="80">
        <v>1</v>
      </c>
      <c r="H45" s="176"/>
      <c r="I45" s="79">
        <v>50000</v>
      </c>
      <c r="J45" s="79">
        <v>50000</v>
      </c>
      <c r="K45" s="79">
        <v>50000</v>
      </c>
      <c r="L45" s="79">
        <v>50000</v>
      </c>
      <c r="M45" s="80" t="s">
        <v>153</v>
      </c>
      <c r="N45" s="38"/>
      <c r="O45" s="42"/>
      <c r="P45" s="80" t="s">
        <v>1082</v>
      </c>
      <c r="Q45" s="81" t="s">
        <v>1083</v>
      </c>
      <c r="R45" s="80">
        <v>121</v>
      </c>
      <c r="S45" s="80" t="s">
        <v>1016</v>
      </c>
      <c r="T45" s="80" t="s">
        <v>993</v>
      </c>
      <c r="U45" s="80"/>
    </row>
    <row r="46" spans="2:21" s="48" customFormat="1" ht="45" customHeight="1">
      <c r="B46" s="80" t="s">
        <v>66</v>
      </c>
      <c r="C46" s="80" t="str">
        <f>VLOOKUP(D46,Tabla2[[Actividades Programables Presupuestables]:[Código de actividad]],3,0)</f>
        <v>DADM.6.1.2.1.137</v>
      </c>
      <c r="D46" s="178" t="s">
        <v>782</v>
      </c>
      <c r="E46" s="81"/>
      <c r="F46" s="80" t="s">
        <v>989</v>
      </c>
      <c r="G46" s="80">
        <v>1</v>
      </c>
      <c r="H46" s="83"/>
      <c r="I46" s="79">
        <v>850000</v>
      </c>
      <c r="J46" s="78">
        <v>500000</v>
      </c>
      <c r="K46" s="78">
        <v>500000</v>
      </c>
      <c r="L46" s="78">
        <v>500000</v>
      </c>
      <c r="M46" s="80" t="s">
        <v>153</v>
      </c>
      <c r="N46" s="38"/>
      <c r="O46" s="42"/>
      <c r="P46" s="80" t="s">
        <v>1084</v>
      </c>
      <c r="Q46" s="81" t="s">
        <v>1085</v>
      </c>
      <c r="R46" s="80">
        <v>121</v>
      </c>
      <c r="S46" s="80" t="s">
        <v>1016</v>
      </c>
      <c r="T46" s="80" t="s">
        <v>993</v>
      </c>
      <c r="U46" s="80"/>
    </row>
    <row r="47" spans="2:21" s="48" customFormat="1" ht="30" customHeight="1">
      <c r="B47" s="80" t="s">
        <v>66</v>
      </c>
      <c r="C47" s="80" t="str">
        <f>VLOOKUP(D47,Tabla2[[Actividades Programables Presupuestables]:[Código de actividad]],3,0)</f>
        <v>DADM.6.1.2.1.137</v>
      </c>
      <c r="D47" s="178" t="s">
        <v>782</v>
      </c>
      <c r="E47" s="81"/>
      <c r="F47" s="80" t="s">
        <v>989</v>
      </c>
      <c r="G47" s="80">
        <v>1</v>
      </c>
      <c r="H47" s="176"/>
      <c r="I47" s="79">
        <v>15000</v>
      </c>
      <c r="J47" s="79">
        <v>15000</v>
      </c>
      <c r="K47" s="79">
        <v>15000</v>
      </c>
      <c r="L47" s="79">
        <v>15000</v>
      </c>
      <c r="M47" s="80" t="s">
        <v>153</v>
      </c>
      <c r="N47" s="38"/>
      <c r="O47" s="42"/>
      <c r="P47" s="80" t="s">
        <v>1086</v>
      </c>
      <c r="Q47" s="81" t="s">
        <v>1087</v>
      </c>
      <c r="R47" s="80">
        <v>100</v>
      </c>
      <c r="S47" s="80" t="s">
        <v>992</v>
      </c>
      <c r="T47" s="80" t="s">
        <v>993</v>
      </c>
      <c r="U47" s="80"/>
    </row>
    <row r="48" spans="2:21" s="48" customFormat="1" ht="30" customHeight="1">
      <c r="B48" s="80" t="s">
        <v>66</v>
      </c>
      <c r="C48" s="80" t="str">
        <f>VLOOKUP(D48,Tabla2[[Actividades Programables Presupuestables]:[Código de actividad]],3,0)</f>
        <v>DADM.6.1.2.1.137</v>
      </c>
      <c r="D48" s="178" t="s">
        <v>782</v>
      </c>
      <c r="E48" s="81" t="s">
        <v>1088</v>
      </c>
      <c r="F48" s="80" t="s">
        <v>989</v>
      </c>
      <c r="G48" s="80">
        <v>1</v>
      </c>
      <c r="H48" s="176"/>
      <c r="I48" s="79">
        <v>8000000</v>
      </c>
      <c r="J48" s="79">
        <v>7800000</v>
      </c>
      <c r="K48" s="79">
        <v>7000000</v>
      </c>
      <c r="L48" s="79">
        <v>7800000</v>
      </c>
      <c r="M48" s="80" t="s">
        <v>120</v>
      </c>
      <c r="N48" s="81"/>
      <c r="O48" s="42"/>
      <c r="P48" s="80" t="s">
        <v>1089</v>
      </c>
      <c r="Q48" s="81" t="s">
        <v>1090</v>
      </c>
      <c r="R48" s="80">
        <v>100</v>
      </c>
      <c r="S48" s="80" t="s">
        <v>1016</v>
      </c>
      <c r="T48" s="80" t="s">
        <v>993</v>
      </c>
      <c r="U48" s="80"/>
    </row>
    <row r="49" spans="2:21" s="48" customFormat="1" ht="30" customHeight="1">
      <c r="B49" s="80" t="s">
        <v>59</v>
      </c>
      <c r="C49" s="80" t="str">
        <f>VLOOKUP(D49,Tabla2[[Actividades Programables Presupuestables]:[Código de actividad]],3,0)</f>
        <v>DCOM.6.1.2.1.20</v>
      </c>
      <c r="D49" s="31" t="s">
        <v>536</v>
      </c>
      <c r="E49" s="81" t="s">
        <v>1091</v>
      </c>
      <c r="F49" s="80" t="s">
        <v>989</v>
      </c>
      <c r="G49" s="80">
        <v>1</v>
      </c>
      <c r="H49" s="83"/>
      <c r="I49" s="79">
        <v>2200000</v>
      </c>
      <c r="J49" s="78">
        <v>1000000</v>
      </c>
      <c r="K49" s="78">
        <v>500000</v>
      </c>
      <c r="L49" s="78">
        <v>1000000</v>
      </c>
      <c r="M49" s="80" t="s">
        <v>153</v>
      </c>
      <c r="N49" s="38"/>
      <c r="O49" s="81" t="s">
        <v>1092</v>
      </c>
      <c r="P49" s="80" t="s">
        <v>1093</v>
      </c>
      <c r="Q49" s="81" t="s">
        <v>1094</v>
      </c>
      <c r="R49" s="80">
        <v>121</v>
      </c>
      <c r="S49" s="80" t="s">
        <v>1016</v>
      </c>
      <c r="T49" s="80" t="s">
        <v>993</v>
      </c>
      <c r="U49" s="80"/>
    </row>
    <row r="50" spans="2:21" s="48" customFormat="1" ht="30" customHeight="1">
      <c r="B50" s="80" t="s">
        <v>59</v>
      </c>
      <c r="C50" s="80" t="str">
        <f>VLOOKUP(D50,Tabla2[[Actividades Programables Presupuestables]:[Código de actividad]],3,0)</f>
        <v>DCOM.6.1.2.1.20</v>
      </c>
      <c r="D50" s="31" t="s">
        <v>536</v>
      </c>
      <c r="E50" s="81" t="s">
        <v>1095</v>
      </c>
      <c r="F50" s="80" t="s">
        <v>989</v>
      </c>
      <c r="G50" s="80">
        <v>1</v>
      </c>
      <c r="H50" s="83"/>
      <c r="I50" s="79">
        <v>500000</v>
      </c>
      <c r="J50" s="78">
        <v>300000</v>
      </c>
      <c r="K50" s="78">
        <v>300000</v>
      </c>
      <c r="L50" s="78">
        <v>500000</v>
      </c>
      <c r="M50" s="80" t="s">
        <v>153</v>
      </c>
      <c r="N50" s="38"/>
      <c r="O50" s="38" t="s">
        <v>1096</v>
      </c>
      <c r="P50" s="80" t="s">
        <v>1093</v>
      </c>
      <c r="Q50" s="81" t="s">
        <v>1094</v>
      </c>
      <c r="R50" s="80">
        <v>121</v>
      </c>
      <c r="S50" s="80" t="s">
        <v>1016</v>
      </c>
      <c r="T50" s="80" t="s">
        <v>993</v>
      </c>
      <c r="U50" s="80"/>
    </row>
    <row r="51" spans="2:21" s="48" customFormat="1" ht="30" customHeight="1">
      <c r="B51" s="80" t="s">
        <v>59</v>
      </c>
      <c r="C51" s="80" t="str">
        <f>VLOOKUP(D51,Tabla2[[Actividades Programables Presupuestables]:[Código de actividad]],3,0)</f>
        <v>DCOM.6.1.2.1.20</v>
      </c>
      <c r="D51" s="31" t="s">
        <v>536</v>
      </c>
      <c r="E51" s="81" t="s">
        <v>1097</v>
      </c>
      <c r="F51" s="80" t="s">
        <v>989</v>
      </c>
      <c r="G51" s="80">
        <v>1</v>
      </c>
      <c r="H51" s="176"/>
      <c r="I51" s="79">
        <v>500000</v>
      </c>
      <c r="J51" s="79">
        <v>300000</v>
      </c>
      <c r="K51" s="79">
        <v>300000</v>
      </c>
      <c r="L51" s="79">
        <v>500000</v>
      </c>
      <c r="M51" s="80" t="s">
        <v>153</v>
      </c>
      <c r="N51" s="81"/>
      <c r="O51" s="81" t="s">
        <v>1098</v>
      </c>
      <c r="P51" s="80" t="s">
        <v>1093</v>
      </c>
      <c r="Q51" s="81" t="s">
        <v>1094</v>
      </c>
      <c r="R51" s="80">
        <v>121</v>
      </c>
      <c r="S51" s="80" t="s">
        <v>1016</v>
      </c>
      <c r="T51" s="80" t="s">
        <v>993</v>
      </c>
      <c r="U51" s="80"/>
    </row>
    <row r="52" spans="2:21" s="48" customFormat="1" ht="30" customHeight="1">
      <c r="B52" s="80" t="s">
        <v>59</v>
      </c>
      <c r="C52" s="80" t="str">
        <f>VLOOKUP(D52,Tabla2[[Actividades Programables Presupuestables]:[Código de actividad]],3,0)</f>
        <v>DCOM.6.1.2.1.20</v>
      </c>
      <c r="D52" s="31" t="s">
        <v>536</v>
      </c>
      <c r="E52" s="81" t="s">
        <v>1099</v>
      </c>
      <c r="F52" s="80" t="s">
        <v>989</v>
      </c>
      <c r="G52" s="80">
        <v>1</v>
      </c>
      <c r="H52" s="176"/>
      <c r="I52" s="79">
        <v>300000</v>
      </c>
      <c r="J52" s="79">
        <v>1000000</v>
      </c>
      <c r="K52" s="79">
        <v>200000</v>
      </c>
      <c r="L52" s="79">
        <v>1000000</v>
      </c>
      <c r="M52" s="80" t="s">
        <v>153</v>
      </c>
      <c r="N52" s="81"/>
      <c r="O52" s="81" t="s">
        <v>1100</v>
      </c>
      <c r="P52" s="80" t="s">
        <v>1101</v>
      </c>
      <c r="Q52" s="81" t="s">
        <v>1102</v>
      </c>
      <c r="R52" s="80">
        <v>121</v>
      </c>
      <c r="S52" s="80" t="s">
        <v>1016</v>
      </c>
      <c r="T52" s="80" t="s">
        <v>993</v>
      </c>
      <c r="U52" s="80"/>
    </row>
    <row r="53" spans="2:21" s="48" customFormat="1" ht="30" customHeight="1">
      <c r="B53" s="80" t="s">
        <v>59</v>
      </c>
      <c r="C53" s="80" t="str">
        <f>VLOOKUP(D53,Tabla2[[Actividades Programables Presupuestables]:[Código de actividad]],3,0)</f>
        <v>DCOM.6.1.2.1.20</v>
      </c>
      <c r="D53" s="31" t="s">
        <v>536</v>
      </c>
      <c r="E53" s="81" t="s">
        <v>1103</v>
      </c>
      <c r="F53" s="80" t="s">
        <v>989</v>
      </c>
      <c r="G53" s="80">
        <v>1</v>
      </c>
      <c r="H53" s="176"/>
      <c r="I53" s="79">
        <v>1000000</v>
      </c>
      <c r="J53" s="79">
        <v>1000000</v>
      </c>
      <c r="K53" s="79">
        <v>500000</v>
      </c>
      <c r="L53" s="79">
        <v>1000000</v>
      </c>
      <c r="M53" s="80" t="s">
        <v>153</v>
      </c>
      <c r="N53" s="81"/>
      <c r="O53" s="80" t="s">
        <v>1104</v>
      </c>
      <c r="P53" s="80" t="s">
        <v>1105</v>
      </c>
      <c r="Q53" s="81" t="s">
        <v>1106</v>
      </c>
      <c r="R53" s="80">
        <v>100</v>
      </c>
      <c r="S53" s="80" t="s">
        <v>1016</v>
      </c>
      <c r="T53" s="80" t="s">
        <v>993</v>
      </c>
      <c r="U53" s="80"/>
    </row>
    <row r="54" spans="2:21" s="48" customFormat="1" ht="30" customHeight="1">
      <c r="B54" s="80" t="s">
        <v>59</v>
      </c>
      <c r="C54" s="80" t="str">
        <f>VLOOKUP(D54,Tabla2[[Actividades Programables Presupuestables]:[Código de actividad]],3,0)</f>
        <v>DCOM.6.1.2.1.20</v>
      </c>
      <c r="D54" s="31" t="s">
        <v>536</v>
      </c>
      <c r="E54" s="81" t="s">
        <v>1107</v>
      </c>
      <c r="F54" s="80" t="s">
        <v>989</v>
      </c>
      <c r="G54" s="80">
        <v>1</v>
      </c>
      <c r="H54" s="176"/>
      <c r="I54" s="79">
        <v>200000</v>
      </c>
      <c r="J54" s="79">
        <v>500000</v>
      </c>
      <c r="K54" s="79">
        <v>200000</v>
      </c>
      <c r="L54" s="79">
        <v>500000</v>
      </c>
      <c r="M54" s="80" t="s">
        <v>153</v>
      </c>
      <c r="N54" s="38"/>
      <c r="O54" s="42"/>
      <c r="P54" s="80" t="s">
        <v>1108</v>
      </c>
      <c r="Q54" s="81" t="s">
        <v>1109</v>
      </c>
      <c r="R54" s="80">
        <v>121</v>
      </c>
      <c r="S54" s="80" t="s">
        <v>1016</v>
      </c>
      <c r="T54" s="80" t="s">
        <v>993</v>
      </c>
      <c r="U54" s="80"/>
    </row>
    <row r="55" spans="2:21" s="246" customFormat="1" ht="30" customHeight="1">
      <c r="B55" s="80" t="s">
        <v>59</v>
      </c>
      <c r="C55" s="80" t="str">
        <f>VLOOKUP(D55,Tabla2[[Actividades Programables Presupuestables]:[Código de actividad]],3,0)</f>
        <v>DCOM.6.1.2.1.20</v>
      </c>
      <c r="D55" s="31" t="s">
        <v>536</v>
      </c>
      <c r="E55" s="81" t="s">
        <v>1110</v>
      </c>
      <c r="F55" s="80" t="s">
        <v>989</v>
      </c>
      <c r="G55" s="80">
        <v>1</v>
      </c>
      <c r="H55" s="83"/>
      <c r="I55" s="79">
        <v>200000</v>
      </c>
      <c r="J55" s="78">
        <v>400000</v>
      </c>
      <c r="K55" s="78">
        <v>200000</v>
      </c>
      <c r="L55" s="78">
        <v>400000</v>
      </c>
      <c r="M55" s="80" t="s">
        <v>153</v>
      </c>
      <c r="N55" s="38"/>
      <c r="O55" s="42"/>
      <c r="P55" s="80" t="s">
        <v>1108</v>
      </c>
      <c r="Q55" s="81" t="s">
        <v>1109</v>
      </c>
      <c r="R55" s="42">
        <v>121</v>
      </c>
      <c r="S55" s="42" t="s">
        <v>1016</v>
      </c>
      <c r="T55" s="80" t="s">
        <v>993</v>
      </c>
      <c r="U55" s="42"/>
    </row>
    <row r="56" spans="2:21" s="48" customFormat="1" ht="30" customHeight="1">
      <c r="B56" s="80" t="s">
        <v>59</v>
      </c>
      <c r="C56" s="80" t="str">
        <f>VLOOKUP(D56,Tabla2[[Actividades Programables Presupuestables]:[Código de actividad]],3,0)</f>
        <v>DCOM.6.1.2.1.20</v>
      </c>
      <c r="D56" s="31" t="s">
        <v>536</v>
      </c>
      <c r="E56" s="81" t="s">
        <v>1111</v>
      </c>
      <c r="F56" s="80" t="s">
        <v>989</v>
      </c>
      <c r="G56" s="80">
        <v>1</v>
      </c>
      <c r="H56" s="83"/>
      <c r="I56" s="79">
        <v>100000</v>
      </c>
      <c r="J56" s="78">
        <v>100000</v>
      </c>
      <c r="K56" s="78">
        <v>100000</v>
      </c>
      <c r="L56" s="78">
        <v>100000</v>
      </c>
      <c r="M56" s="80" t="s">
        <v>153</v>
      </c>
      <c r="N56" s="81"/>
      <c r="O56" s="42"/>
      <c r="P56" s="80" t="s">
        <v>1112</v>
      </c>
      <c r="Q56" s="81" t="s">
        <v>1113</v>
      </c>
      <c r="R56" s="42">
        <v>121</v>
      </c>
      <c r="S56" s="42" t="s">
        <v>1016</v>
      </c>
      <c r="T56" s="80" t="s">
        <v>993</v>
      </c>
      <c r="U56" s="42"/>
    </row>
    <row r="57" spans="2:21" ht="30" customHeight="1">
      <c r="B57" s="80" t="s">
        <v>59</v>
      </c>
      <c r="C57" s="80" t="str">
        <f>VLOOKUP(D57,Tabla2[[Actividades Programables Presupuestables]:[Código de actividad]],3,0)</f>
        <v>DCOM.6.1.2.1.20</v>
      </c>
      <c r="D57" s="31" t="s">
        <v>536</v>
      </c>
      <c r="E57" s="81" t="s">
        <v>1114</v>
      </c>
      <c r="F57" s="80" t="s">
        <v>989</v>
      </c>
      <c r="G57" s="80">
        <v>1</v>
      </c>
      <c r="H57" s="176"/>
      <c r="I57" s="79">
        <v>0</v>
      </c>
      <c r="J57" s="79">
        <v>0</v>
      </c>
      <c r="K57" s="79">
        <v>0</v>
      </c>
      <c r="L57" s="79">
        <v>500000</v>
      </c>
      <c r="M57" s="80" t="s">
        <v>119</v>
      </c>
      <c r="N57" s="81"/>
      <c r="O57" s="80"/>
      <c r="P57" s="80" t="s">
        <v>1108</v>
      </c>
      <c r="Q57" s="81" t="s">
        <v>1109</v>
      </c>
      <c r="R57" s="80">
        <v>121</v>
      </c>
      <c r="S57" s="80" t="s">
        <v>1016</v>
      </c>
      <c r="T57" s="80" t="s">
        <v>993</v>
      </c>
      <c r="U57" s="80"/>
    </row>
    <row r="58" spans="2:21" ht="30" customHeight="1">
      <c r="B58" s="80" t="s">
        <v>59</v>
      </c>
      <c r="C58" s="80" t="str">
        <f>VLOOKUP(D58,Tabla2[[Actividades Programables Presupuestables]:[Código de actividad]],3,0)</f>
        <v>DCOM.6.1.2.1.20</v>
      </c>
      <c r="D58" s="31" t="s">
        <v>536</v>
      </c>
      <c r="E58" s="81" t="s">
        <v>1114</v>
      </c>
      <c r="F58" s="80" t="s">
        <v>989</v>
      </c>
      <c r="G58" s="80">
        <v>1</v>
      </c>
      <c r="H58" s="176"/>
      <c r="I58" s="79">
        <v>0</v>
      </c>
      <c r="J58" s="79">
        <v>0</v>
      </c>
      <c r="K58" s="79">
        <v>0</v>
      </c>
      <c r="L58" s="79">
        <v>500000</v>
      </c>
      <c r="M58" s="80" t="s">
        <v>119</v>
      </c>
      <c r="N58" s="81"/>
      <c r="O58" s="80"/>
      <c r="P58" s="80" t="s">
        <v>1108</v>
      </c>
      <c r="Q58" s="81" t="s">
        <v>1109</v>
      </c>
      <c r="R58" s="80">
        <v>121</v>
      </c>
      <c r="S58" s="80" t="s">
        <v>1016</v>
      </c>
      <c r="T58" s="80" t="s">
        <v>993</v>
      </c>
      <c r="U58" s="80"/>
    </row>
    <row r="59" spans="2:21" ht="30" customHeight="1">
      <c r="B59" s="80" t="s">
        <v>59</v>
      </c>
      <c r="C59" s="80" t="str">
        <f>VLOOKUP(D59,Tabla2[[Actividades Programables Presupuestables]:[Código de actividad]],3,0)</f>
        <v>DCOM.6.1.1.1.28</v>
      </c>
      <c r="D59" s="31" t="s">
        <v>559</v>
      </c>
      <c r="E59" s="81" t="s">
        <v>1115</v>
      </c>
      <c r="F59" s="80" t="s">
        <v>989</v>
      </c>
      <c r="G59" s="80">
        <v>1</v>
      </c>
      <c r="I59" s="79">
        <v>200000</v>
      </c>
      <c r="J59" s="78">
        <v>500000</v>
      </c>
      <c r="K59" s="78">
        <v>200000</v>
      </c>
      <c r="L59" s="78">
        <v>500000</v>
      </c>
      <c r="M59" s="80" t="s">
        <v>153</v>
      </c>
      <c r="N59" s="81"/>
      <c r="P59" s="80" t="s">
        <v>1116</v>
      </c>
      <c r="Q59" s="81" t="s">
        <v>1117</v>
      </c>
      <c r="R59" s="42">
        <v>121</v>
      </c>
      <c r="S59" s="42" t="s">
        <v>1016</v>
      </c>
      <c r="T59" s="80" t="s">
        <v>993</v>
      </c>
    </row>
    <row r="60" spans="2:21" s="48" customFormat="1" ht="45" customHeight="1">
      <c r="B60" s="80" t="s">
        <v>59</v>
      </c>
      <c r="C60" s="80" t="str">
        <f>VLOOKUP(D60,Tabla2[[Actividades Programables Presupuestables]:[Código de actividad]],3,0)</f>
        <v>DCOM.6.1.1.1.28</v>
      </c>
      <c r="D60" s="178" t="s">
        <v>559</v>
      </c>
      <c r="E60" s="81" t="s">
        <v>1118</v>
      </c>
      <c r="F60" s="80" t="s">
        <v>989</v>
      </c>
      <c r="G60" s="80">
        <v>1</v>
      </c>
      <c r="H60" s="176"/>
      <c r="I60" s="79">
        <v>100000</v>
      </c>
      <c r="J60" s="79">
        <v>60000</v>
      </c>
      <c r="K60" s="79">
        <v>60000</v>
      </c>
      <c r="L60" s="79">
        <v>60000</v>
      </c>
      <c r="M60" s="80" t="s">
        <v>153</v>
      </c>
      <c r="N60" s="81"/>
      <c r="O60" s="42"/>
      <c r="P60" s="80" t="s">
        <v>1119</v>
      </c>
      <c r="Q60" s="81" t="s">
        <v>1120</v>
      </c>
      <c r="R60" s="80">
        <v>100</v>
      </c>
      <c r="S60" s="80" t="s">
        <v>1016</v>
      </c>
      <c r="T60" s="80" t="s">
        <v>993</v>
      </c>
      <c r="U60" s="80"/>
    </row>
    <row r="61" spans="2:21" s="48" customFormat="1" ht="30" customHeight="1">
      <c r="B61" s="80" t="s">
        <v>59</v>
      </c>
      <c r="C61" s="80" t="str">
        <f>VLOOKUP(D61,Tabla2[[Actividades Programables Presupuestables]:[Código de actividad]],3,0)</f>
        <v>DCOM.6.1.1.1.28</v>
      </c>
      <c r="D61" s="178" t="s">
        <v>559</v>
      </c>
      <c r="E61" s="81" t="s">
        <v>1121</v>
      </c>
      <c r="F61" s="80" t="s">
        <v>989</v>
      </c>
      <c r="G61" s="80">
        <v>1</v>
      </c>
      <c r="H61" s="83"/>
      <c r="I61" s="79">
        <v>100000</v>
      </c>
      <c r="J61" s="78">
        <v>100000</v>
      </c>
      <c r="K61" s="78">
        <v>130000</v>
      </c>
      <c r="L61" s="78">
        <v>130000</v>
      </c>
      <c r="M61" s="80" t="s">
        <v>153</v>
      </c>
      <c r="N61" s="38"/>
      <c r="O61" s="42"/>
      <c r="P61" s="80" t="s">
        <v>1122</v>
      </c>
      <c r="Q61" s="81" t="s">
        <v>1123</v>
      </c>
      <c r="R61" s="42">
        <v>100</v>
      </c>
      <c r="S61" s="42" t="s">
        <v>1016</v>
      </c>
      <c r="T61" s="80" t="s">
        <v>993</v>
      </c>
      <c r="U61" s="42"/>
    </row>
    <row r="62" spans="2:21" ht="30" customHeight="1">
      <c r="B62" s="80" t="s">
        <v>59</v>
      </c>
      <c r="C62" s="80" t="str">
        <f>VLOOKUP(D62,Tabla2[[Actividades Programables Presupuestables]:[Código de actividad]],3,0)</f>
        <v>DCOM.6.1.1.1.28</v>
      </c>
      <c r="D62" s="178" t="s">
        <v>559</v>
      </c>
      <c r="E62" s="81" t="s">
        <v>1124</v>
      </c>
      <c r="F62" s="80" t="s">
        <v>989</v>
      </c>
      <c r="G62" s="80">
        <v>1</v>
      </c>
      <c r="H62" s="176"/>
      <c r="I62" s="79">
        <v>300000</v>
      </c>
      <c r="J62" s="79">
        <v>250000</v>
      </c>
      <c r="K62" s="79">
        <v>100000</v>
      </c>
      <c r="L62" s="79">
        <v>250000</v>
      </c>
      <c r="M62" s="80" t="s">
        <v>153</v>
      </c>
      <c r="P62" s="80" t="s">
        <v>1125</v>
      </c>
      <c r="Q62" s="81" t="s">
        <v>1126</v>
      </c>
      <c r="R62" s="80">
        <v>100</v>
      </c>
      <c r="S62" s="80" t="s">
        <v>1016</v>
      </c>
      <c r="T62" s="80" t="s">
        <v>993</v>
      </c>
      <c r="U62" s="80"/>
    </row>
    <row r="63" spans="2:21" s="48" customFormat="1" ht="30" customHeight="1">
      <c r="B63" s="80" t="s">
        <v>59</v>
      </c>
      <c r="C63" s="80" t="str">
        <f>VLOOKUP(D63,Tabla2[[Actividades Programables Presupuestables]:[Código de actividad]],3,0)</f>
        <v>DCOM.6.1.1.1.28</v>
      </c>
      <c r="D63" s="178" t="s">
        <v>559</v>
      </c>
      <c r="E63" s="81" t="s">
        <v>1127</v>
      </c>
      <c r="F63" s="80" t="s">
        <v>989</v>
      </c>
      <c r="G63" s="80">
        <v>1</v>
      </c>
      <c r="H63" s="176"/>
      <c r="I63" s="79">
        <v>2000000</v>
      </c>
      <c r="J63" s="79">
        <v>1500000</v>
      </c>
      <c r="K63" s="79">
        <v>1200000</v>
      </c>
      <c r="L63" s="79">
        <v>2500000</v>
      </c>
      <c r="M63" s="80" t="s">
        <v>153</v>
      </c>
      <c r="N63" s="81"/>
      <c r="O63" s="42"/>
      <c r="P63" s="80" t="s">
        <v>1128</v>
      </c>
      <c r="Q63" s="81" t="s">
        <v>1129</v>
      </c>
      <c r="R63" s="80">
        <v>100</v>
      </c>
      <c r="S63" s="80" t="s">
        <v>1016</v>
      </c>
      <c r="T63" s="80" t="s">
        <v>993</v>
      </c>
      <c r="U63" s="80"/>
    </row>
    <row r="64" spans="2:21" ht="30" customHeight="1">
      <c r="B64" s="80" t="s">
        <v>77</v>
      </c>
      <c r="C64" s="80" t="str">
        <f>VLOOKUP(D64,Tabla2[[Actividades Programables Presupuestables]:[Código de actividad]],3,0)</f>
        <v>DEMD.6.1.2.1.122</v>
      </c>
      <c r="D64" s="30" t="s">
        <v>750</v>
      </c>
      <c r="E64" s="81" t="s">
        <v>1130</v>
      </c>
      <c r="F64" s="80" t="s">
        <v>989</v>
      </c>
      <c r="G64" s="80">
        <v>1</v>
      </c>
      <c r="H64" s="176"/>
      <c r="I64" s="79">
        <v>250000</v>
      </c>
      <c r="J64" s="79">
        <v>250000</v>
      </c>
      <c r="K64" s="79">
        <v>250000</v>
      </c>
      <c r="L64" s="79">
        <v>250000</v>
      </c>
      <c r="M64" s="80" t="s">
        <v>153</v>
      </c>
      <c r="N64" s="80"/>
      <c r="O64" s="80"/>
      <c r="P64" s="80" t="s">
        <v>1131</v>
      </c>
      <c r="Q64" s="81" t="s">
        <v>1132</v>
      </c>
      <c r="R64" s="80">
        <v>121</v>
      </c>
      <c r="S64" s="80" t="s">
        <v>1016</v>
      </c>
      <c r="T64" s="80" t="s">
        <v>993</v>
      </c>
      <c r="U64" s="81"/>
    </row>
    <row r="65" spans="2:22" ht="30" customHeight="1">
      <c r="B65" s="80" t="s">
        <v>77</v>
      </c>
      <c r="C65" s="80" t="str">
        <f>VLOOKUP(D65,Tabla2[[Actividades Programables Presupuestables]:[Código de actividad]],3,0)</f>
        <v>DEMD.6.1.2.1.122</v>
      </c>
      <c r="D65" s="178" t="s">
        <v>750</v>
      </c>
      <c r="E65" s="81" t="s">
        <v>1133</v>
      </c>
      <c r="F65" s="80" t="s">
        <v>989</v>
      </c>
      <c r="G65" s="80">
        <v>1</v>
      </c>
      <c r="H65" s="176"/>
      <c r="I65" s="79">
        <v>200000</v>
      </c>
      <c r="J65" s="79">
        <v>200000</v>
      </c>
      <c r="K65" s="79">
        <v>200000</v>
      </c>
      <c r="L65" s="79">
        <v>200000</v>
      </c>
      <c r="M65" s="80" t="s">
        <v>153</v>
      </c>
      <c r="N65" s="81"/>
      <c r="P65" s="80" t="s">
        <v>1131</v>
      </c>
      <c r="Q65" s="81" t="s">
        <v>1132</v>
      </c>
      <c r="R65" s="80">
        <v>121</v>
      </c>
      <c r="S65" s="80" t="s">
        <v>1016</v>
      </c>
      <c r="T65" s="80" t="s">
        <v>993</v>
      </c>
      <c r="U65" s="80"/>
    </row>
    <row r="66" spans="2:22" s="48" customFormat="1" ht="30" customHeight="1">
      <c r="B66" s="80" t="s">
        <v>77</v>
      </c>
      <c r="C66" s="80" t="str">
        <f>VLOOKUP(D66,Tabla2[[Actividades Programables Presupuestables]:[Código de actividad]],3,0)</f>
        <v>DEMD.6.1.2.1.122</v>
      </c>
      <c r="D66" s="178" t="s">
        <v>750</v>
      </c>
      <c r="E66" s="81" t="s">
        <v>1133</v>
      </c>
      <c r="F66" s="80" t="s">
        <v>989</v>
      </c>
      <c r="G66" s="80">
        <v>1</v>
      </c>
      <c r="H66" s="176"/>
      <c r="I66" s="79">
        <v>100000</v>
      </c>
      <c r="J66" s="79">
        <v>100000</v>
      </c>
      <c r="K66" s="79">
        <v>100000</v>
      </c>
      <c r="L66" s="79">
        <v>100000</v>
      </c>
      <c r="M66" s="80" t="s">
        <v>153</v>
      </c>
      <c r="N66" s="81"/>
      <c r="O66" s="42"/>
      <c r="P66" s="80" t="s">
        <v>1134</v>
      </c>
      <c r="Q66" s="81" t="s">
        <v>1135</v>
      </c>
      <c r="R66" s="80">
        <v>121</v>
      </c>
      <c r="S66" s="80" t="s">
        <v>1016</v>
      </c>
      <c r="T66" s="80" t="s">
        <v>993</v>
      </c>
      <c r="U66" s="80"/>
    </row>
    <row r="67" spans="2:22" s="48" customFormat="1" ht="38.1" customHeight="1">
      <c r="B67" s="80" t="s">
        <v>3</v>
      </c>
      <c r="C67" s="80" t="str">
        <f>VLOOKUP(D67,Tabla2[[Actividades Programables Presupuestables]:[Código de actividad]],3,0)</f>
        <v>DF.4.1.1.2.125</v>
      </c>
      <c r="D67" s="178" t="s">
        <v>758</v>
      </c>
      <c r="E67" s="81" t="s">
        <v>1136</v>
      </c>
      <c r="F67" s="80" t="s">
        <v>989</v>
      </c>
      <c r="G67" s="80">
        <v>1</v>
      </c>
      <c r="H67" s="176"/>
      <c r="I67" s="79">
        <v>500000</v>
      </c>
      <c r="J67" s="79">
        <v>500000</v>
      </c>
      <c r="K67" s="79">
        <v>500000</v>
      </c>
      <c r="L67" s="79">
        <v>800000</v>
      </c>
      <c r="M67" s="80" t="s">
        <v>153</v>
      </c>
      <c r="N67" s="80"/>
      <c r="O67" s="80"/>
      <c r="P67" s="80" t="s">
        <v>1137</v>
      </c>
      <c r="Q67" s="81" t="s">
        <v>1138</v>
      </c>
      <c r="R67" s="80">
        <v>121</v>
      </c>
      <c r="S67" s="80" t="s">
        <v>992</v>
      </c>
      <c r="T67" s="80" t="s">
        <v>993</v>
      </c>
      <c r="U67" s="80"/>
    </row>
    <row r="68" spans="2:22" s="48" customFormat="1" ht="30" customHeight="1">
      <c r="B68" s="80" t="s">
        <v>3</v>
      </c>
      <c r="C68" s="80" t="str">
        <f>VLOOKUP(D68,Tabla2[[Actividades Programables Presupuestables]:[Código de actividad]],3,0)</f>
        <v>DF.4.1.1.2.125</v>
      </c>
      <c r="D68" s="178" t="s">
        <v>758</v>
      </c>
      <c r="E68" s="81" t="s">
        <v>1139</v>
      </c>
      <c r="F68" s="80" t="s">
        <v>989</v>
      </c>
      <c r="G68" s="80">
        <v>1</v>
      </c>
      <c r="H68" s="176"/>
      <c r="I68" s="79">
        <v>50000</v>
      </c>
      <c r="J68" s="79">
        <v>50000</v>
      </c>
      <c r="K68" s="79">
        <v>50000</v>
      </c>
      <c r="L68" s="79">
        <v>50000</v>
      </c>
      <c r="M68" s="80" t="s">
        <v>153</v>
      </c>
      <c r="N68" s="81"/>
      <c r="O68" s="42"/>
      <c r="P68" s="80" t="s">
        <v>1140</v>
      </c>
      <c r="Q68" s="81" t="s">
        <v>1141</v>
      </c>
      <c r="R68" s="80">
        <v>100</v>
      </c>
      <c r="S68" s="80" t="s">
        <v>992</v>
      </c>
      <c r="T68" s="80" t="s">
        <v>993</v>
      </c>
      <c r="U68" s="80"/>
    </row>
    <row r="69" spans="2:22" ht="30" customHeight="1">
      <c r="B69" s="5" t="s">
        <v>24</v>
      </c>
      <c r="C69" s="80" t="str">
        <f>VLOOKUP(D69,Tabla2[[Actividades Programables Presupuestables]:[Código de actividad]],3,0)</f>
        <v>DPD.6.1.1.1.2</v>
      </c>
      <c r="D69" s="31" t="s">
        <v>487</v>
      </c>
      <c r="E69" s="81" t="s">
        <v>1142</v>
      </c>
      <c r="F69" s="80" t="s">
        <v>989</v>
      </c>
      <c r="G69" s="80">
        <v>15</v>
      </c>
      <c r="H69" s="173"/>
      <c r="I69" s="79">
        <v>0</v>
      </c>
      <c r="J69" s="79">
        <v>0</v>
      </c>
      <c r="K69" s="79">
        <v>0</v>
      </c>
      <c r="L69" s="79">
        <v>10500</v>
      </c>
      <c r="M69" s="80" t="s">
        <v>119</v>
      </c>
      <c r="N69" s="81">
        <v>90101603</v>
      </c>
      <c r="O69" s="80"/>
      <c r="P69" s="80" t="s">
        <v>1128</v>
      </c>
      <c r="Q69" s="81" t="s">
        <v>1129</v>
      </c>
      <c r="R69" s="80">
        <v>100</v>
      </c>
      <c r="S69" s="80" t="s">
        <v>1016</v>
      </c>
      <c r="T69" s="80" t="s">
        <v>993</v>
      </c>
    </row>
    <row r="70" spans="2:22" s="48" customFormat="1" ht="45" customHeight="1">
      <c r="B70" s="80" t="s">
        <v>24</v>
      </c>
      <c r="C70" s="80" t="str">
        <f>VLOOKUP(D70,Tabla2[[Actividades Programables Presupuestables]:[Código de actividad]],3,0)</f>
        <v>DRRHH.6.1.2.1.96</v>
      </c>
      <c r="D70" s="31" t="s">
        <v>704</v>
      </c>
      <c r="E70" s="81" t="s">
        <v>503</v>
      </c>
      <c r="F70" s="80" t="s">
        <v>989</v>
      </c>
      <c r="G70" s="80">
        <v>20</v>
      </c>
      <c r="H70" s="176"/>
      <c r="I70" s="79">
        <v>0</v>
      </c>
      <c r="J70" s="79">
        <v>0</v>
      </c>
      <c r="K70" s="79">
        <v>0</v>
      </c>
      <c r="L70" s="79">
        <v>80000</v>
      </c>
      <c r="M70" s="80" t="s">
        <v>120</v>
      </c>
      <c r="N70" s="81"/>
      <c r="O70" s="80">
        <v>86101705</v>
      </c>
      <c r="P70" s="80" t="s">
        <v>1143</v>
      </c>
      <c r="Q70" s="81" t="s">
        <v>1144</v>
      </c>
      <c r="R70" s="80">
        <v>121</v>
      </c>
      <c r="S70" s="80" t="s">
        <v>1016</v>
      </c>
      <c r="T70" s="80" t="s">
        <v>993</v>
      </c>
      <c r="U70" s="80"/>
    </row>
    <row r="71" spans="2:22" s="48" customFormat="1" ht="45" customHeight="1">
      <c r="B71" s="80" t="s">
        <v>24</v>
      </c>
      <c r="C71" s="80" t="str">
        <f>VLOOKUP(D71,Tabla2[[Actividades Programables Presupuestables]:[Código de actividad]],3,0)</f>
        <v>DRRHH.6.1.2.1.96</v>
      </c>
      <c r="D71" s="31" t="s">
        <v>704</v>
      </c>
      <c r="E71" s="81" t="s">
        <v>507</v>
      </c>
      <c r="F71" s="80" t="s">
        <v>989</v>
      </c>
      <c r="G71" s="80">
        <v>3</v>
      </c>
      <c r="H71" s="176"/>
      <c r="I71" s="79">
        <v>90000</v>
      </c>
      <c r="J71" s="79">
        <v>180000</v>
      </c>
      <c r="K71" s="79">
        <v>180000</v>
      </c>
      <c r="L71" s="79">
        <v>180000</v>
      </c>
      <c r="M71" s="80" t="s">
        <v>120</v>
      </c>
      <c r="N71" s="81">
        <v>82141501</v>
      </c>
      <c r="O71" s="80">
        <v>86101705</v>
      </c>
      <c r="P71" s="80" t="s">
        <v>1143</v>
      </c>
      <c r="Q71" s="81" t="s">
        <v>1144</v>
      </c>
      <c r="R71" s="80">
        <v>121</v>
      </c>
      <c r="S71" s="80" t="s">
        <v>1016</v>
      </c>
      <c r="T71" s="80" t="s">
        <v>993</v>
      </c>
      <c r="U71" s="80"/>
      <c r="V71" s="81"/>
    </row>
    <row r="72" spans="2:22" s="48" customFormat="1" ht="45" customHeight="1">
      <c r="B72" s="80" t="s">
        <v>24</v>
      </c>
      <c r="C72" s="80" t="str">
        <f>VLOOKUP(D72,Tabla2[[Actividades Programables Presupuestables]:[Código de actividad]],3,0)</f>
        <v>DPD.6.1.2.3.11</v>
      </c>
      <c r="D72" s="31" t="s">
        <v>515</v>
      </c>
      <c r="E72" s="81" t="s">
        <v>1145</v>
      </c>
      <c r="F72" s="80" t="s">
        <v>989</v>
      </c>
      <c r="G72" s="80">
        <v>1</v>
      </c>
      <c r="H72" s="377"/>
      <c r="I72" s="391">
        <v>500000</v>
      </c>
      <c r="J72" s="280">
        <v>1500000</v>
      </c>
      <c r="K72" s="280">
        <v>0</v>
      </c>
      <c r="L72" s="280">
        <v>1500000</v>
      </c>
      <c r="M72" s="80" t="s">
        <v>119</v>
      </c>
      <c r="N72" s="80">
        <v>80101504</v>
      </c>
      <c r="O72" s="80"/>
      <c r="P72" s="80" t="s">
        <v>1108</v>
      </c>
      <c r="Q72" s="81" t="s">
        <v>1109</v>
      </c>
      <c r="R72" s="80">
        <v>100</v>
      </c>
      <c r="S72" s="80" t="s">
        <v>1016</v>
      </c>
      <c r="T72" s="80" t="s">
        <v>993</v>
      </c>
      <c r="U72" s="80"/>
    </row>
    <row r="73" spans="2:22" s="48" customFormat="1" ht="45" customHeight="1">
      <c r="B73" s="80" t="s">
        <v>59</v>
      </c>
      <c r="C73" s="80" t="str">
        <f>VLOOKUP(D73,Tabla2[[Actividades Programables Presupuestables]:[Código de actividad]],3,0)</f>
        <v>DPD.6.1.2.4.15</v>
      </c>
      <c r="D73" s="31" t="s">
        <v>525</v>
      </c>
      <c r="E73" s="81" t="s">
        <v>1146</v>
      </c>
      <c r="F73" s="80" t="s">
        <v>989</v>
      </c>
      <c r="G73" s="80">
        <v>1</v>
      </c>
      <c r="H73" s="176"/>
      <c r="I73" s="79">
        <v>200000</v>
      </c>
      <c r="J73" s="79">
        <v>200000</v>
      </c>
      <c r="K73" s="79">
        <v>0</v>
      </c>
      <c r="L73" s="79">
        <v>310000</v>
      </c>
      <c r="M73" s="80" t="s">
        <v>119</v>
      </c>
      <c r="N73" s="81">
        <v>82141501</v>
      </c>
      <c r="O73" s="80"/>
      <c r="P73" s="80" t="s">
        <v>1147</v>
      </c>
      <c r="Q73" s="81" t="s">
        <v>1148</v>
      </c>
      <c r="R73" s="80">
        <v>100</v>
      </c>
      <c r="S73" s="80" t="s">
        <v>1016</v>
      </c>
      <c r="T73" s="80" t="s">
        <v>993</v>
      </c>
      <c r="U73" s="80"/>
    </row>
    <row r="74" spans="2:22" ht="45" customHeight="1">
      <c r="B74" s="80" t="s">
        <v>24</v>
      </c>
      <c r="C74" s="80" t="str">
        <f>VLOOKUP(D74,Tabla2[[Actividades Programables Presupuestables]:[Código de actividad]],3,0)</f>
        <v>DPD.6.1.2.3.10</v>
      </c>
      <c r="D74" s="31" t="s">
        <v>513</v>
      </c>
      <c r="E74" s="81" t="s">
        <v>1142</v>
      </c>
      <c r="F74" s="80" t="s">
        <v>989</v>
      </c>
      <c r="G74" s="80">
        <v>40</v>
      </c>
      <c r="H74" s="176"/>
      <c r="I74" s="79">
        <v>0</v>
      </c>
      <c r="J74" s="79">
        <v>0</v>
      </c>
      <c r="K74" s="79">
        <v>0</v>
      </c>
      <c r="L74" s="79">
        <v>30000</v>
      </c>
      <c r="M74" s="80" t="s">
        <v>121</v>
      </c>
      <c r="N74" s="81"/>
      <c r="O74" s="80">
        <v>90101603</v>
      </c>
      <c r="P74" s="80" t="s">
        <v>1128</v>
      </c>
      <c r="Q74" s="81" t="s">
        <v>1129</v>
      </c>
      <c r="R74" s="80">
        <v>121</v>
      </c>
      <c r="S74" s="80" t="s">
        <v>1016</v>
      </c>
      <c r="T74" s="80" t="s">
        <v>993</v>
      </c>
      <c r="U74" s="80"/>
    </row>
    <row r="75" spans="2:22" ht="60" customHeight="1">
      <c r="B75" s="80" t="s">
        <v>24</v>
      </c>
      <c r="C75" s="80" t="str">
        <f>VLOOKUP(D75,Tabla2[[Actividades Programables Presupuestables]:[Código de actividad]],3,0)</f>
        <v>DPD.6.1.2.1.169</v>
      </c>
      <c r="D75" s="178" t="s">
        <v>874</v>
      </c>
      <c r="E75" s="81" t="s">
        <v>1149</v>
      </c>
      <c r="F75" s="80" t="s">
        <v>989</v>
      </c>
      <c r="G75" s="80">
        <v>1</v>
      </c>
      <c r="H75" s="176"/>
      <c r="I75" s="79">
        <v>2700000</v>
      </c>
      <c r="J75" s="79">
        <v>2700000</v>
      </c>
      <c r="K75" s="79">
        <v>2700000</v>
      </c>
      <c r="L75" s="79">
        <v>2700000</v>
      </c>
      <c r="M75" s="80" t="s">
        <v>120</v>
      </c>
      <c r="N75" s="80"/>
      <c r="O75" s="80"/>
      <c r="P75" s="80" t="s">
        <v>1150</v>
      </c>
      <c r="Q75" s="81" t="s">
        <v>1151</v>
      </c>
      <c r="R75" s="80">
        <v>100</v>
      </c>
      <c r="S75" s="80" t="s">
        <v>992</v>
      </c>
      <c r="T75" s="80" t="s">
        <v>993</v>
      </c>
      <c r="U75" s="80"/>
    </row>
    <row r="76" spans="2:22" ht="30" customHeight="1">
      <c r="B76" s="80" t="s">
        <v>24</v>
      </c>
      <c r="C76" s="80" t="str">
        <f>VLOOKUP(D76,Tabla2[[Actividades Programables Presupuestables]:[Código de actividad]],3,0)</f>
        <v>DPD.5.1.1.1.38</v>
      </c>
      <c r="D76" s="31" t="s">
        <v>575</v>
      </c>
      <c r="E76" s="81" t="s">
        <v>1152</v>
      </c>
      <c r="F76" s="80" t="s">
        <v>989</v>
      </c>
      <c r="G76" s="80">
        <v>25</v>
      </c>
      <c r="H76" s="176"/>
      <c r="I76" s="79">
        <v>0</v>
      </c>
      <c r="J76" s="79">
        <v>0</v>
      </c>
      <c r="K76" s="79">
        <v>0</v>
      </c>
      <c r="L76" s="79">
        <v>165000</v>
      </c>
      <c r="M76" s="80" t="s">
        <v>153</v>
      </c>
      <c r="N76" s="81"/>
      <c r="P76" s="80" t="s">
        <v>1153</v>
      </c>
      <c r="Q76" s="81" t="s">
        <v>1154</v>
      </c>
      <c r="R76" s="80">
        <v>121</v>
      </c>
      <c r="S76" s="80" t="s">
        <v>1016</v>
      </c>
      <c r="T76" s="80" t="s">
        <v>993</v>
      </c>
      <c r="U76" s="80"/>
    </row>
    <row r="77" spans="2:22" ht="30" customHeight="1">
      <c r="B77" s="80" t="s">
        <v>24</v>
      </c>
      <c r="C77" s="80" t="str">
        <f>VLOOKUP(D77,Tabla2[[Actividades Programables Presupuestables]:[Código de actividad]],3,0)</f>
        <v>DPD.6.1.2.1.168</v>
      </c>
      <c r="D77" s="31" t="s">
        <v>870</v>
      </c>
      <c r="E77" s="81" t="s">
        <v>1155</v>
      </c>
      <c r="F77" s="80" t="s">
        <v>989</v>
      </c>
      <c r="G77" s="80">
        <v>1</v>
      </c>
      <c r="H77" s="176"/>
      <c r="I77" s="79">
        <v>0</v>
      </c>
      <c r="J77" s="79">
        <v>1000000</v>
      </c>
      <c r="K77" s="79">
        <v>0</v>
      </c>
      <c r="L77" s="79">
        <v>1000000</v>
      </c>
      <c r="M77" s="80" t="s">
        <v>119</v>
      </c>
      <c r="N77" s="81"/>
      <c r="P77" s="80" t="s">
        <v>1156</v>
      </c>
      <c r="Q77" s="81" t="s">
        <v>1157</v>
      </c>
      <c r="R77" s="80">
        <v>100</v>
      </c>
      <c r="S77" s="80" t="s">
        <v>992</v>
      </c>
      <c r="T77" s="80" t="s">
        <v>993</v>
      </c>
      <c r="U77" s="80"/>
    </row>
    <row r="78" spans="2:22" ht="45" customHeight="1">
      <c r="B78" s="80" t="s">
        <v>24</v>
      </c>
      <c r="C78" s="80" t="str">
        <f>VLOOKUP(D78,Tabla2[[Actividades Programables Presupuestables]:[Código de actividad]],3,0)</f>
        <v>DPD.6.1.2.1.168</v>
      </c>
      <c r="D78" s="31" t="s">
        <v>870</v>
      </c>
      <c r="E78" s="81" t="s">
        <v>1155</v>
      </c>
      <c r="F78" s="80" t="s">
        <v>989</v>
      </c>
      <c r="G78" s="80">
        <v>1</v>
      </c>
      <c r="H78" s="176"/>
      <c r="I78" s="79">
        <v>0</v>
      </c>
      <c r="J78" s="79">
        <v>2000000</v>
      </c>
      <c r="K78" s="79">
        <v>0</v>
      </c>
      <c r="L78" s="79">
        <v>2000000</v>
      </c>
      <c r="M78" s="80" t="s">
        <v>120</v>
      </c>
      <c r="N78" s="81"/>
      <c r="P78" s="80" t="s">
        <v>1158</v>
      </c>
      <c r="Q78" s="81" t="s">
        <v>1159</v>
      </c>
      <c r="R78" s="80">
        <v>100</v>
      </c>
      <c r="S78" s="80" t="s">
        <v>992</v>
      </c>
      <c r="T78" s="80" t="s">
        <v>993</v>
      </c>
      <c r="U78" s="80"/>
    </row>
    <row r="79" spans="2:22" ht="30" customHeight="1">
      <c r="B79" s="80" t="s">
        <v>24</v>
      </c>
      <c r="C79" s="80" t="str">
        <f>VLOOKUP(D79,Tabla2[[Actividades Programables Presupuestables]:[Código de actividad]],3,0)</f>
        <v>DPD.6.1.2.1.168</v>
      </c>
      <c r="D79" s="31" t="s">
        <v>870</v>
      </c>
      <c r="E79" s="81" t="s">
        <v>1155</v>
      </c>
      <c r="F79" s="80" t="s">
        <v>989</v>
      </c>
      <c r="G79" s="80">
        <v>1</v>
      </c>
      <c r="H79" s="176"/>
      <c r="I79" s="79">
        <v>0</v>
      </c>
      <c r="J79" s="79">
        <v>1000000</v>
      </c>
      <c r="K79" s="79">
        <v>0</v>
      </c>
      <c r="L79" s="79">
        <v>1000000</v>
      </c>
      <c r="M79" s="80" t="s">
        <v>121</v>
      </c>
      <c r="N79" s="81"/>
      <c r="P79" s="80" t="s">
        <v>1156</v>
      </c>
      <c r="Q79" s="81" t="s">
        <v>1157</v>
      </c>
      <c r="R79" s="80">
        <v>121</v>
      </c>
      <c r="S79" s="80" t="s">
        <v>992</v>
      </c>
      <c r="T79" s="80" t="s">
        <v>993</v>
      </c>
      <c r="U79" s="80"/>
    </row>
    <row r="80" spans="2:22" s="48" customFormat="1" ht="30" customHeight="1">
      <c r="B80" s="80" t="s">
        <v>56</v>
      </c>
      <c r="C80" s="80" t="str">
        <f>VLOOKUP(D80,Tabla2[[Actividades Programables Presupuestables]:[Código de actividad]],3,0)</f>
        <v>DPRL.2.1.2.4.135</v>
      </c>
      <c r="D80" s="178" t="s">
        <v>780</v>
      </c>
      <c r="E80" s="81" t="s">
        <v>1160</v>
      </c>
      <c r="F80" s="80" t="s">
        <v>989</v>
      </c>
      <c r="G80" s="80">
        <v>1</v>
      </c>
      <c r="H80" s="176"/>
      <c r="I80" s="79">
        <v>0</v>
      </c>
      <c r="J80" s="79">
        <v>300000</v>
      </c>
      <c r="K80" s="79">
        <v>0</v>
      </c>
      <c r="L80" s="79">
        <v>300000</v>
      </c>
      <c r="M80" s="80" t="s">
        <v>119</v>
      </c>
      <c r="N80" s="81"/>
      <c r="O80" s="80"/>
      <c r="P80" s="80" t="s">
        <v>1108</v>
      </c>
      <c r="Q80" s="81" t="s">
        <v>1109</v>
      </c>
      <c r="R80" s="80">
        <v>121</v>
      </c>
      <c r="S80" s="80" t="s">
        <v>1016</v>
      </c>
      <c r="T80" s="80" t="s">
        <v>993</v>
      </c>
      <c r="U80" s="80"/>
    </row>
    <row r="81" spans="2:21" s="48" customFormat="1" ht="30" customHeight="1">
      <c r="B81" s="80" t="s">
        <v>56</v>
      </c>
      <c r="C81" s="80" t="str">
        <f>VLOOKUP(D81,Tabla2[[Actividades Programables Presupuestables]:[Código de actividad]],3,0)</f>
        <v>DPRL.6.1.2.2.132</v>
      </c>
      <c r="D81" s="178" t="s">
        <v>775</v>
      </c>
      <c r="E81" s="81" t="s">
        <v>1161</v>
      </c>
      <c r="F81" s="80" t="s">
        <v>989</v>
      </c>
      <c r="G81" s="80">
        <v>1</v>
      </c>
      <c r="H81" s="176"/>
      <c r="I81" s="79">
        <v>0</v>
      </c>
      <c r="J81" s="79">
        <v>500000</v>
      </c>
      <c r="K81" s="79">
        <v>0</v>
      </c>
      <c r="L81" s="79">
        <v>800000</v>
      </c>
      <c r="M81" s="80" t="s">
        <v>119</v>
      </c>
      <c r="N81" s="81"/>
      <c r="O81" s="80"/>
      <c r="P81" s="80" t="s">
        <v>1162</v>
      </c>
      <c r="Q81" s="81" t="s">
        <v>1163</v>
      </c>
      <c r="R81" s="80">
        <v>121</v>
      </c>
      <c r="S81" s="80" t="s">
        <v>1016</v>
      </c>
      <c r="T81" s="80" t="s">
        <v>993</v>
      </c>
      <c r="U81" s="80"/>
    </row>
    <row r="82" spans="2:21" s="48" customFormat="1" ht="30" customHeight="1">
      <c r="B82" s="80" t="s">
        <v>56</v>
      </c>
      <c r="C82" s="80" t="str">
        <f>VLOOKUP(D82,Tabla2[[Actividades Programables Presupuestables]:[Código de actividad]],3,0)</f>
        <v>DPRL.6.1.2.2.132</v>
      </c>
      <c r="D82" s="178" t="s">
        <v>775</v>
      </c>
      <c r="E82" s="81" t="s">
        <v>1164</v>
      </c>
      <c r="F82" s="80" t="s">
        <v>989</v>
      </c>
      <c r="G82" s="80">
        <v>1</v>
      </c>
      <c r="H82" s="176"/>
      <c r="I82" s="79">
        <v>0</v>
      </c>
      <c r="J82" s="79">
        <v>0</v>
      </c>
      <c r="K82" s="79">
        <v>0</v>
      </c>
      <c r="L82" s="79">
        <v>200000</v>
      </c>
      <c r="M82" s="80" t="s">
        <v>119</v>
      </c>
      <c r="N82" s="81"/>
      <c r="O82" s="80"/>
      <c r="P82" s="80" t="s">
        <v>1158</v>
      </c>
      <c r="Q82" s="81" t="s">
        <v>1159</v>
      </c>
      <c r="R82" s="80">
        <v>121</v>
      </c>
      <c r="S82" s="80" t="s">
        <v>1016</v>
      </c>
      <c r="T82" s="80" t="s">
        <v>993</v>
      </c>
      <c r="U82" s="80"/>
    </row>
    <row r="83" spans="2:21" ht="45" customHeight="1">
      <c r="B83" s="80" t="s">
        <v>56</v>
      </c>
      <c r="C83" s="80" t="str">
        <f>VLOOKUP(D83,Tabla2[[Actividades Programables Presupuestables]:[Código de actividad]],3,0)</f>
        <v>DPRL.6.1.2.2.132</v>
      </c>
      <c r="D83" s="178" t="s">
        <v>775</v>
      </c>
      <c r="E83" s="81" t="s">
        <v>1165</v>
      </c>
      <c r="F83" s="80" t="s">
        <v>989</v>
      </c>
      <c r="G83" s="80">
        <v>1</v>
      </c>
      <c r="H83" s="176"/>
      <c r="I83" s="79">
        <v>0</v>
      </c>
      <c r="J83" s="79">
        <v>0</v>
      </c>
      <c r="K83" s="79">
        <v>0</v>
      </c>
      <c r="L83" s="79">
        <v>200000</v>
      </c>
      <c r="M83" s="80" t="s">
        <v>119</v>
      </c>
      <c r="N83" s="81"/>
      <c r="O83" s="80"/>
      <c r="P83" s="81" t="s">
        <v>1093</v>
      </c>
      <c r="Q83" s="81" t="s">
        <v>1094</v>
      </c>
      <c r="R83" s="80">
        <v>121</v>
      </c>
      <c r="S83" s="80" t="s">
        <v>1016</v>
      </c>
      <c r="T83" s="80" t="s">
        <v>993</v>
      </c>
      <c r="U83" s="80"/>
    </row>
    <row r="84" spans="2:21" s="48" customFormat="1" ht="30" customHeight="1">
      <c r="B84" s="80" t="s">
        <v>56</v>
      </c>
      <c r="C84" s="80" t="str">
        <f>VLOOKUP(D84,Tabla2[[Actividades Programables Presupuestables]:[Código de actividad]],3,0)</f>
        <v>DPRL.2.1.2.4.136</v>
      </c>
      <c r="D84" s="178" t="s">
        <v>781</v>
      </c>
      <c r="E84" s="81" t="s">
        <v>1161</v>
      </c>
      <c r="F84" s="80" t="s">
        <v>989</v>
      </c>
      <c r="G84" s="80">
        <v>1</v>
      </c>
      <c r="H84" s="176"/>
      <c r="I84" s="79">
        <v>500000</v>
      </c>
      <c r="J84" s="79">
        <v>500000</v>
      </c>
      <c r="K84" s="79">
        <v>0</v>
      </c>
      <c r="L84" s="79">
        <v>1200000</v>
      </c>
      <c r="M84" s="80" t="s">
        <v>121</v>
      </c>
      <c r="N84" s="81"/>
      <c r="O84" s="80"/>
      <c r="P84" s="80" t="s">
        <v>1162</v>
      </c>
      <c r="Q84" s="81" t="s">
        <v>1163</v>
      </c>
      <c r="R84" s="80">
        <v>121</v>
      </c>
      <c r="S84" s="80" t="s">
        <v>1016</v>
      </c>
      <c r="T84" s="80" t="s">
        <v>993</v>
      </c>
      <c r="U84" s="80"/>
    </row>
    <row r="85" spans="2:21" s="48" customFormat="1" ht="45" customHeight="1">
      <c r="B85" s="80" t="s">
        <v>56</v>
      </c>
      <c r="C85" s="80" t="str">
        <f>VLOOKUP(D85,Tabla2[[Actividades Programables Presupuestables]:[Código de actividad]],3,0)</f>
        <v>DPRL.2.1.2.4.136</v>
      </c>
      <c r="D85" s="178" t="s">
        <v>781</v>
      </c>
      <c r="E85" s="81" t="s">
        <v>1164</v>
      </c>
      <c r="F85" s="80" t="s">
        <v>989</v>
      </c>
      <c r="G85" s="80">
        <v>1</v>
      </c>
      <c r="H85" s="176"/>
      <c r="I85" s="79">
        <v>0</v>
      </c>
      <c r="J85" s="79">
        <v>0</v>
      </c>
      <c r="K85" s="79">
        <v>0</v>
      </c>
      <c r="L85" s="79">
        <v>300000</v>
      </c>
      <c r="M85" s="80" t="s">
        <v>119</v>
      </c>
      <c r="N85" s="81"/>
      <c r="O85" s="80"/>
      <c r="P85" s="80" t="s">
        <v>1158</v>
      </c>
      <c r="Q85" s="81" t="s">
        <v>1159</v>
      </c>
      <c r="R85" s="80">
        <v>121</v>
      </c>
      <c r="S85" s="80" t="s">
        <v>1016</v>
      </c>
      <c r="T85" s="80" t="s">
        <v>993</v>
      </c>
      <c r="U85" s="80"/>
    </row>
    <row r="86" spans="2:21" s="48" customFormat="1" ht="45" customHeight="1">
      <c r="B86" s="80" t="s">
        <v>56</v>
      </c>
      <c r="C86" s="80" t="str">
        <f>VLOOKUP(D86,Tabla2[[Actividades Programables Presupuestables]:[Código de actividad]],3,0)</f>
        <v>DPRL.2.1.2.4.136</v>
      </c>
      <c r="D86" s="178" t="s">
        <v>781</v>
      </c>
      <c r="E86" s="81" t="s">
        <v>1165</v>
      </c>
      <c r="F86" s="80" t="s">
        <v>989</v>
      </c>
      <c r="G86" s="80">
        <v>1</v>
      </c>
      <c r="H86" s="176"/>
      <c r="I86" s="79">
        <v>0</v>
      </c>
      <c r="J86" s="79">
        <v>0</v>
      </c>
      <c r="K86" s="79">
        <v>0</v>
      </c>
      <c r="L86" s="79">
        <v>300000</v>
      </c>
      <c r="M86" s="80" t="s">
        <v>119</v>
      </c>
      <c r="N86" s="81"/>
      <c r="O86" s="80"/>
      <c r="P86" s="81" t="s">
        <v>1093</v>
      </c>
      <c r="Q86" s="81" t="s">
        <v>1094</v>
      </c>
      <c r="R86" s="80">
        <v>121</v>
      </c>
      <c r="S86" s="80" t="s">
        <v>1016</v>
      </c>
      <c r="T86" s="80" t="s">
        <v>993</v>
      </c>
      <c r="U86" s="80"/>
    </row>
    <row r="87" spans="2:21" s="48" customFormat="1" ht="45" customHeight="1">
      <c r="B87" s="80" t="s">
        <v>48</v>
      </c>
      <c r="C87" s="80" t="str">
        <f>VLOOKUP(D87,Tabla2[[Actividades Programables Presupuestables]:[Código de actividad]],3,0)</f>
        <v>DPSFS.1.1.1.1.68</v>
      </c>
      <c r="D87" s="178" t="s">
        <v>640</v>
      </c>
      <c r="E87" s="81" t="s">
        <v>1166</v>
      </c>
      <c r="F87" s="80" t="s">
        <v>989</v>
      </c>
      <c r="G87" s="80">
        <v>1</v>
      </c>
      <c r="H87" s="176"/>
      <c r="I87" s="79">
        <v>0</v>
      </c>
      <c r="J87" s="79">
        <v>0</v>
      </c>
      <c r="K87" s="79">
        <v>0</v>
      </c>
      <c r="L87" s="79">
        <v>11340</v>
      </c>
      <c r="M87" s="80" t="s">
        <v>119</v>
      </c>
      <c r="N87" s="81"/>
      <c r="O87" s="42"/>
      <c r="P87" s="80" t="s">
        <v>1167</v>
      </c>
      <c r="Q87" s="81" t="s">
        <v>1168</v>
      </c>
      <c r="R87" s="80">
        <v>121</v>
      </c>
      <c r="S87" s="80" t="s">
        <v>1016</v>
      </c>
      <c r="T87" s="80" t="s">
        <v>993</v>
      </c>
      <c r="U87" s="80"/>
    </row>
    <row r="88" spans="2:21" s="48" customFormat="1" ht="60" customHeight="1">
      <c r="B88" s="80" t="s">
        <v>48</v>
      </c>
      <c r="C88" s="80" t="str">
        <f>VLOOKUP(D88,Tabla2[[Actividades Programables Presupuestables]:[Código de actividad]],3,0)</f>
        <v>DPSFS.2.1.2.1.75</v>
      </c>
      <c r="D88" s="178" t="s">
        <v>652</v>
      </c>
      <c r="E88" s="81" t="s">
        <v>1022</v>
      </c>
      <c r="F88" s="80" t="s">
        <v>989</v>
      </c>
      <c r="G88" s="80">
        <v>4</v>
      </c>
      <c r="H88" s="176"/>
      <c r="I88" s="79">
        <v>0</v>
      </c>
      <c r="J88" s="79">
        <v>0</v>
      </c>
      <c r="K88" s="79">
        <v>0</v>
      </c>
      <c r="L88" s="79">
        <v>2800</v>
      </c>
      <c r="M88" s="80" t="s">
        <v>119</v>
      </c>
      <c r="N88" s="81"/>
      <c r="O88" s="42"/>
      <c r="P88" s="80" t="s">
        <v>1156</v>
      </c>
      <c r="Q88" s="81" t="s">
        <v>1157</v>
      </c>
      <c r="R88" s="80">
        <v>121</v>
      </c>
      <c r="S88" s="80" t="s">
        <v>1016</v>
      </c>
      <c r="T88" s="80" t="s">
        <v>993</v>
      </c>
      <c r="U88" s="80"/>
    </row>
    <row r="89" spans="2:21" s="48" customFormat="1" ht="45" customHeight="1">
      <c r="B89" s="80" t="s">
        <v>48</v>
      </c>
      <c r="C89" s="80" t="str">
        <f>VLOOKUP(D89,Tabla2[[Actividades Programables Presupuestables]:[Código de actividad]],3,0)</f>
        <v>DPSFS.2.1.2.1.75</v>
      </c>
      <c r="D89" s="178" t="s">
        <v>652</v>
      </c>
      <c r="E89" s="81" t="s">
        <v>1022</v>
      </c>
      <c r="F89" s="80" t="s">
        <v>989</v>
      </c>
      <c r="G89" s="80">
        <v>12</v>
      </c>
      <c r="H89" s="176"/>
      <c r="I89" s="79">
        <v>0</v>
      </c>
      <c r="J89" s="79">
        <v>0</v>
      </c>
      <c r="K89" s="79">
        <v>0</v>
      </c>
      <c r="L89" s="79">
        <v>42000</v>
      </c>
      <c r="M89" s="80" t="s">
        <v>120</v>
      </c>
      <c r="N89" s="81"/>
      <c r="O89" s="42"/>
      <c r="P89" s="80" t="s">
        <v>1023</v>
      </c>
      <c r="Q89" s="81" t="s">
        <v>1024</v>
      </c>
      <c r="R89" s="80">
        <v>121</v>
      </c>
      <c r="S89" s="80" t="s">
        <v>1016</v>
      </c>
      <c r="T89" s="80" t="s">
        <v>993</v>
      </c>
      <c r="U89" s="80"/>
    </row>
    <row r="90" spans="2:21" s="48" customFormat="1" ht="45" customHeight="1">
      <c r="B90" s="80" t="s">
        <v>48</v>
      </c>
      <c r="C90" s="80" t="str">
        <f>VLOOKUP(D90,Tabla2[[Actividades Programables Presupuestables]:[Código de actividad]],3,0)</f>
        <v>DPSFS.2.1.2.1.74</v>
      </c>
      <c r="D90" s="178" t="s">
        <v>650</v>
      </c>
      <c r="E90" s="81" t="s">
        <v>1169</v>
      </c>
      <c r="F90" s="80" t="s">
        <v>989</v>
      </c>
      <c r="G90" s="80">
        <v>1</v>
      </c>
      <c r="H90" s="176"/>
      <c r="I90" s="79">
        <v>500000</v>
      </c>
      <c r="J90" s="79">
        <v>500000</v>
      </c>
      <c r="K90" s="79">
        <v>500000</v>
      </c>
      <c r="L90" s="79">
        <v>500000</v>
      </c>
      <c r="M90" s="80" t="s">
        <v>121</v>
      </c>
      <c r="N90" s="81"/>
      <c r="O90" s="42"/>
      <c r="P90" s="80" t="s">
        <v>1162</v>
      </c>
      <c r="Q90" s="81" t="s">
        <v>1163</v>
      </c>
      <c r="R90" s="80">
        <v>121</v>
      </c>
      <c r="S90" s="80" t="s">
        <v>1016</v>
      </c>
      <c r="T90" s="80" t="s">
        <v>993</v>
      </c>
      <c r="U90" s="80"/>
    </row>
    <row r="91" spans="2:21" s="48" customFormat="1" ht="45" customHeight="1">
      <c r="B91" s="80" t="s">
        <v>48</v>
      </c>
      <c r="C91" s="80" t="str">
        <f>VLOOKUP(D91,Tabla2[[Actividades Programables Presupuestables]:[Código de actividad]],3,0)</f>
        <v>DPSFS.2.1.2.1.74</v>
      </c>
      <c r="D91" s="178" t="s">
        <v>650</v>
      </c>
      <c r="E91" s="81" t="s">
        <v>1170</v>
      </c>
      <c r="F91" s="80" t="s">
        <v>989</v>
      </c>
      <c r="G91" s="80">
        <v>1</v>
      </c>
      <c r="H91" s="176"/>
      <c r="I91" s="79">
        <v>0</v>
      </c>
      <c r="J91" s="79">
        <v>0</v>
      </c>
      <c r="K91" s="79">
        <v>0</v>
      </c>
      <c r="L91" s="79">
        <v>100000</v>
      </c>
      <c r="M91" s="80" t="s">
        <v>120</v>
      </c>
      <c r="N91" s="81"/>
      <c r="O91" s="42"/>
      <c r="P91" s="80" t="s">
        <v>1105</v>
      </c>
      <c r="Q91" s="81" t="s">
        <v>1106</v>
      </c>
      <c r="R91" s="80">
        <v>121</v>
      </c>
      <c r="S91" s="80" t="s">
        <v>1016</v>
      </c>
      <c r="T91" s="80" t="s">
        <v>993</v>
      </c>
      <c r="U91" s="80"/>
    </row>
    <row r="92" spans="2:21" s="48" customFormat="1" ht="45" customHeight="1">
      <c r="B92" s="80" t="s">
        <v>41</v>
      </c>
      <c r="C92" s="80" t="str">
        <f>VLOOKUP(D92,Tabla2[[Actividades Programables Presupuestables]:[Código de actividad]],3,0)</f>
        <v>DRRHH.6.1.2.1.96</v>
      </c>
      <c r="D92" s="178" t="s">
        <v>704</v>
      </c>
      <c r="E92" s="81" t="s">
        <v>1171</v>
      </c>
      <c r="F92" s="80" t="s">
        <v>989</v>
      </c>
      <c r="G92" s="80">
        <v>1</v>
      </c>
      <c r="H92" s="176"/>
      <c r="I92" s="79">
        <v>0</v>
      </c>
      <c r="J92" s="79">
        <v>300000</v>
      </c>
      <c r="K92" s="79">
        <v>0</v>
      </c>
      <c r="L92" s="79">
        <v>300000</v>
      </c>
      <c r="M92" s="80" t="s">
        <v>120</v>
      </c>
      <c r="N92" s="81"/>
      <c r="O92" s="42"/>
      <c r="P92" s="80" t="s">
        <v>1143</v>
      </c>
      <c r="Q92" s="81" t="s">
        <v>1144</v>
      </c>
      <c r="R92" s="80">
        <v>121</v>
      </c>
      <c r="S92" s="80" t="s">
        <v>1016</v>
      </c>
      <c r="T92" s="80" t="s">
        <v>993</v>
      </c>
      <c r="U92" s="80"/>
    </row>
    <row r="93" spans="2:21" s="48" customFormat="1" ht="45" customHeight="1">
      <c r="B93" s="80" t="s">
        <v>22</v>
      </c>
      <c r="C93" s="80" t="str">
        <f>VLOOKUP(D93,Tabla2[[Actividades Programables Presupuestables]:[Código de actividad]],3,0)</f>
        <v>DRA.4.1.1.1.54</v>
      </c>
      <c r="D93" s="178" t="s">
        <v>606</v>
      </c>
      <c r="E93" s="81" t="s">
        <v>1172</v>
      </c>
      <c r="F93" s="80" t="s">
        <v>989</v>
      </c>
      <c r="G93" s="80">
        <v>45</v>
      </c>
      <c r="H93" s="176"/>
      <c r="I93" s="79">
        <v>0</v>
      </c>
      <c r="J93" s="79">
        <v>0</v>
      </c>
      <c r="K93" s="79">
        <v>0</v>
      </c>
      <c r="L93" s="79">
        <v>31500</v>
      </c>
      <c r="M93" s="80" t="s">
        <v>119</v>
      </c>
      <c r="N93" s="81"/>
      <c r="O93" s="80"/>
      <c r="P93" s="80" t="s">
        <v>1128</v>
      </c>
      <c r="Q93" s="81" t="s">
        <v>1129</v>
      </c>
      <c r="R93" s="80">
        <v>121</v>
      </c>
      <c r="S93" s="80" t="s">
        <v>1016</v>
      </c>
      <c r="T93" s="80" t="s">
        <v>993</v>
      </c>
      <c r="U93" s="80"/>
    </row>
    <row r="94" spans="2:21" s="48" customFormat="1" ht="45" customHeight="1">
      <c r="B94" s="80" t="s">
        <v>22</v>
      </c>
      <c r="C94" s="80" t="str">
        <f>VLOOKUP(D94,Tabla2[[Actividades Programables Presupuestables]:[Código de actividad]],3,0)</f>
        <v>DRA.4.1.1.1.54</v>
      </c>
      <c r="D94" s="178" t="s">
        <v>606</v>
      </c>
      <c r="E94" s="81" t="s">
        <v>1173</v>
      </c>
      <c r="F94" s="80" t="s">
        <v>989</v>
      </c>
      <c r="G94" s="80">
        <v>1</v>
      </c>
      <c r="H94" s="176"/>
      <c r="I94" s="79">
        <v>0</v>
      </c>
      <c r="J94" s="79">
        <v>0</v>
      </c>
      <c r="K94" s="79">
        <v>0</v>
      </c>
      <c r="L94" s="79">
        <v>50000</v>
      </c>
      <c r="M94" s="80" t="s">
        <v>119</v>
      </c>
      <c r="N94" s="81"/>
      <c r="O94" s="80"/>
      <c r="P94" s="80" t="s">
        <v>1167</v>
      </c>
      <c r="Q94" s="81" t="s">
        <v>1168</v>
      </c>
      <c r="R94" s="80">
        <v>121</v>
      </c>
      <c r="S94" s="80" t="s">
        <v>1016</v>
      </c>
      <c r="T94" s="80" t="s">
        <v>993</v>
      </c>
      <c r="U94" s="80"/>
    </row>
    <row r="95" spans="2:21" s="48" customFormat="1" ht="45" customHeight="1">
      <c r="B95" s="80" t="s">
        <v>41</v>
      </c>
      <c r="C95" s="80" t="str">
        <f>VLOOKUP(D95,Tabla2[[Actividades Programables Presupuestables]:[Código de actividad]],3,0)</f>
        <v>DRRHH.6.1.2.1.39</v>
      </c>
      <c r="D95" s="31" t="s">
        <v>577</v>
      </c>
      <c r="E95" s="308"/>
      <c r="F95" s="80" t="s">
        <v>989</v>
      </c>
      <c r="G95" s="80">
        <v>1</v>
      </c>
      <c r="H95" s="176"/>
      <c r="I95" s="79">
        <v>88000000</v>
      </c>
      <c r="J95" s="79">
        <v>88000000</v>
      </c>
      <c r="K95" s="79">
        <v>88000000</v>
      </c>
      <c r="L95" s="79">
        <v>88000000</v>
      </c>
      <c r="M95" s="80" t="s">
        <v>153</v>
      </c>
      <c r="N95" s="81"/>
      <c r="O95" s="80"/>
      <c r="P95" s="80" t="s">
        <v>1174</v>
      </c>
      <c r="Q95" s="81" t="s">
        <v>1175</v>
      </c>
      <c r="R95" s="80">
        <v>100</v>
      </c>
      <c r="S95" s="80" t="s">
        <v>1176</v>
      </c>
      <c r="T95" s="80" t="s">
        <v>993</v>
      </c>
      <c r="U95" s="80"/>
    </row>
    <row r="96" spans="2:21" s="48" customFormat="1" ht="45" customHeight="1">
      <c r="B96" s="80" t="s">
        <v>41</v>
      </c>
      <c r="C96" s="80" t="str">
        <f>VLOOKUP(D96,Tabla2[[Actividades Programables Presupuestables]:[Código de actividad]],3,0)</f>
        <v>DRRHH.6.1.2.1.39</v>
      </c>
      <c r="D96" s="31" t="s">
        <v>577</v>
      </c>
      <c r="E96" s="81"/>
      <c r="F96" s="80" t="s">
        <v>989</v>
      </c>
      <c r="G96" s="80">
        <v>1</v>
      </c>
      <c r="H96" s="176"/>
      <c r="I96" s="79">
        <v>260000</v>
      </c>
      <c r="J96" s="79">
        <v>260000</v>
      </c>
      <c r="K96" s="79">
        <v>260000</v>
      </c>
      <c r="L96" s="79">
        <v>260000</v>
      </c>
      <c r="M96" s="80" t="s">
        <v>153</v>
      </c>
      <c r="N96" s="81"/>
      <c r="O96" s="80"/>
      <c r="P96" s="80" t="s">
        <v>1177</v>
      </c>
      <c r="Q96" s="81" t="s">
        <v>1178</v>
      </c>
      <c r="R96" s="80">
        <v>100</v>
      </c>
      <c r="S96" s="80" t="s">
        <v>1176</v>
      </c>
      <c r="T96" s="80" t="s">
        <v>993</v>
      </c>
      <c r="U96" s="80"/>
    </row>
    <row r="97" spans="2:21" ht="45" customHeight="1">
      <c r="B97" s="80" t="s">
        <v>41</v>
      </c>
      <c r="C97" s="80" t="str">
        <f>VLOOKUP(D97,Tabla2[[Actividades Programables Presupuestables]:[Código de actividad]],3,0)</f>
        <v>DRRHH.6.1.2.1.39</v>
      </c>
      <c r="D97" s="31" t="s">
        <v>577</v>
      </c>
      <c r="E97" s="308"/>
      <c r="F97" s="80" t="s">
        <v>989</v>
      </c>
      <c r="G97" s="80">
        <v>1</v>
      </c>
      <c r="H97" s="176"/>
      <c r="I97" s="79">
        <v>83800000</v>
      </c>
      <c r="J97" s="79">
        <v>83800000</v>
      </c>
      <c r="K97" s="79">
        <v>83800000</v>
      </c>
      <c r="L97" s="79">
        <v>83800000</v>
      </c>
      <c r="M97" s="80" t="s">
        <v>153</v>
      </c>
      <c r="N97" s="81"/>
      <c r="O97" s="80"/>
      <c r="P97" s="80" t="s">
        <v>1179</v>
      </c>
      <c r="Q97" s="81" t="s">
        <v>1180</v>
      </c>
      <c r="R97" s="80">
        <v>100</v>
      </c>
      <c r="S97" s="80" t="s">
        <v>1176</v>
      </c>
      <c r="T97" s="80" t="s">
        <v>993</v>
      </c>
      <c r="U97" s="80"/>
    </row>
    <row r="98" spans="2:21" ht="30" customHeight="1">
      <c r="B98" s="80" t="s">
        <v>41</v>
      </c>
      <c r="C98" s="80" t="str">
        <f>VLOOKUP(D98,Tabla2[[Actividades Programables Presupuestables]:[Código de actividad]],3,0)</f>
        <v>DRRHH.6.1.2.1.39</v>
      </c>
      <c r="D98" s="31" t="s">
        <v>577</v>
      </c>
      <c r="F98" s="80" t="s">
        <v>989</v>
      </c>
      <c r="G98" s="80">
        <v>1</v>
      </c>
      <c r="H98" s="176"/>
      <c r="I98" s="79">
        <v>1000000</v>
      </c>
      <c r="J98" s="79">
        <v>1000000</v>
      </c>
      <c r="K98" s="79">
        <v>1000000</v>
      </c>
      <c r="L98" s="79">
        <v>1000000</v>
      </c>
      <c r="M98" s="80" t="s">
        <v>153</v>
      </c>
      <c r="N98" s="81"/>
      <c r="O98" s="80"/>
      <c r="P98" s="80" t="s">
        <v>1181</v>
      </c>
      <c r="Q98" s="81" t="s">
        <v>1182</v>
      </c>
      <c r="R98" s="80">
        <v>100</v>
      </c>
      <c r="S98" s="80" t="s">
        <v>1176</v>
      </c>
      <c r="T98" s="80" t="s">
        <v>993</v>
      </c>
      <c r="U98" s="80"/>
    </row>
    <row r="99" spans="2:21" s="48" customFormat="1" ht="45" customHeight="1">
      <c r="B99" s="80" t="s">
        <v>41</v>
      </c>
      <c r="C99" s="80" t="str">
        <f>VLOOKUP(D99,Tabla2[[Actividades Programables Presupuestables]:[Código de actividad]],3,0)</f>
        <v>DRRHH.6.1.2.1.39</v>
      </c>
      <c r="D99" s="31" t="s">
        <v>577</v>
      </c>
      <c r="E99" s="81"/>
      <c r="F99" s="80" t="s">
        <v>989</v>
      </c>
      <c r="G99" s="80">
        <v>1</v>
      </c>
      <c r="H99" s="176"/>
      <c r="I99" s="79">
        <v>1750000</v>
      </c>
      <c r="J99" s="79">
        <v>1750000</v>
      </c>
      <c r="K99" s="79">
        <v>1750000</v>
      </c>
      <c r="L99" s="79">
        <v>1750000</v>
      </c>
      <c r="M99" s="80" t="s">
        <v>153</v>
      </c>
      <c r="N99" s="81"/>
      <c r="O99" s="80"/>
      <c r="P99" s="80" t="s">
        <v>1183</v>
      </c>
      <c r="Q99" s="81" t="s">
        <v>1184</v>
      </c>
      <c r="R99" s="80">
        <v>100</v>
      </c>
      <c r="S99" s="80" t="s">
        <v>1176</v>
      </c>
      <c r="T99" s="80" t="s">
        <v>993</v>
      </c>
      <c r="U99" s="80"/>
    </row>
    <row r="100" spans="2:21" s="48" customFormat="1" ht="30" customHeight="1">
      <c r="B100" s="80" t="s">
        <v>41</v>
      </c>
      <c r="C100" s="80" t="str">
        <f>VLOOKUP(D100,Tabla2[[Actividades Programables Presupuestables]:[Código de actividad]],3,0)</f>
        <v>DRRHH.6.1.2.1.39</v>
      </c>
      <c r="D100" s="31" t="s">
        <v>577</v>
      </c>
      <c r="E100" s="308"/>
      <c r="F100" s="80" t="s">
        <v>989</v>
      </c>
      <c r="G100" s="80">
        <v>1</v>
      </c>
      <c r="H100" s="176"/>
      <c r="I100" s="79">
        <v>15267500</v>
      </c>
      <c r="J100" s="79">
        <v>15267500</v>
      </c>
      <c r="K100" s="79">
        <v>15267500</v>
      </c>
      <c r="L100" s="79">
        <v>15267500</v>
      </c>
      <c r="M100" s="80" t="s">
        <v>153</v>
      </c>
      <c r="N100" s="81"/>
      <c r="O100" s="80"/>
      <c r="P100" s="80" t="s">
        <v>1185</v>
      </c>
      <c r="Q100" s="81" t="s">
        <v>1186</v>
      </c>
      <c r="R100" s="80">
        <v>100</v>
      </c>
      <c r="S100" s="80" t="s">
        <v>1176</v>
      </c>
      <c r="T100" s="80" t="s">
        <v>993</v>
      </c>
      <c r="U100" s="80"/>
    </row>
    <row r="101" spans="2:21" s="48" customFormat="1" ht="60" customHeight="1">
      <c r="B101" s="80" t="s">
        <v>41</v>
      </c>
      <c r="C101" s="80" t="str">
        <f>VLOOKUP(D101,Tabla2[[Actividades Programables Presupuestables]:[Código de actividad]],3,0)</f>
        <v>DRRHH.6.1.2.1.39</v>
      </c>
      <c r="D101" s="31" t="s">
        <v>577</v>
      </c>
      <c r="E101" s="81"/>
      <c r="F101" s="80" t="s">
        <v>989</v>
      </c>
      <c r="G101" s="80">
        <v>1</v>
      </c>
      <c r="H101" s="176"/>
      <c r="I101" s="79">
        <v>5000000</v>
      </c>
      <c r="J101" s="79">
        <v>300000</v>
      </c>
      <c r="K101" s="79">
        <v>300000</v>
      </c>
      <c r="L101" s="79">
        <v>300000</v>
      </c>
      <c r="M101" s="80" t="s">
        <v>153</v>
      </c>
      <c r="N101" s="81"/>
      <c r="O101" s="80"/>
      <c r="P101" s="80" t="s">
        <v>1187</v>
      </c>
      <c r="Q101" s="81" t="s">
        <v>1188</v>
      </c>
      <c r="R101" s="80">
        <v>100</v>
      </c>
      <c r="S101" s="80" t="s">
        <v>1176</v>
      </c>
      <c r="T101" s="80" t="s">
        <v>993</v>
      </c>
      <c r="U101" s="80"/>
    </row>
    <row r="102" spans="2:21" s="48" customFormat="1" ht="60" customHeight="1">
      <c r="B102" s="80" t="s">
        <v>41</v>
      </c>
      <c r="C102" s="80" t="str">
        <f>VLOOKUP(D102,Tabla2[[Actividades Programables Presupuestables]:[Código de actividad]],3,0)</f>
        <v>DRRHH.6.1.2.1.39</v>
      </c>
      <c r="D102" s="31" t="s">
        <v>577</v>
      </c>
      <c r="E102" s="81"/>
      <c r="F102" s="80" t="s">
        <v>989</v>
      </c>
      <c r="G102" s="80">
        <v>1</v>
      </c>
      <c r="H102" s="176"/>
      <c r="I102" s="79">
        <v>300000</v>
      </c>
      <c r="J102" s="79">
        <v>300000</v>
      </c>
      <c r="K102" s="79">
        <v>300000</v>
      </c>
      <c r="L102" s="79">
        <v>300000</v>
      </c>
      <c r="M102" s="80" t="s">
        <v>153</v>
      </c>
      <c r="N102" s="81"/>
      <c r="O102" s="80"/>
      <c r="P102" s="80" t="s">
        <v>1189</v>
      </c>
      <c r="Q102" s="81" t="s">
        <v>1190</v>
      </c>
      <c r="R102" s="80">
        <v>100</v>
      </c>
      <c r="S102" s="80" t="s">
        <v>1176</v>
      </c>
      <c r="T102" s="80" t="s">
        <v>993</v>
      </c>
      <c r="U102" s="80"/>
    </row>
    <row r="103" spans="2:21" ht="15" customHeight="1">
      <c r="B103" s="80" t="s">
        <v>41</v>
      </c>
      <c r="C103" s="80" t="str">
        <f>VLOOKUP(D103,Tabla2[[Actividades Programables Presupuestables]:[Código de actividad]],3,0)</f>
        <v>DRRHH.6.1.2.1.39</v>
      </c>
      <c r="D103" s="31" t="s">
        <v>577</v>
      </c>
      <c r="F103" s="80" t="s">
        <v>989</v>
      </c>
      <c r="G103" s="80">
        <v>1</v>
      </c>
      <c r="H103" s="176"/>
      <c r="I103" s="79">
        <v>320000</v>
      </c>
      <c r="J103" s="79">
        <v>320000</v>
      </c>
      <c r="K103" s="79">
        <v>320000</v>
      </c>
      <c r="L103" s="79">
        <v>320000</v>
      </c>
      <c r="M103" s="80" t="s">
        <v>153</v>
      </c>
      <c r="N103" s="81"/>
      <c r="O103" s="80"/>
      <c r="P103" s="80" t="s">
        <v>1191</v>
      </c>
      <c r="Q103" s="81" t="s">
        <v>1192</v>
      </c>
      <c r="R103" s="80">
        <v>100</v>
      </c>
      <c r="S103" s="80" t="s">
        <v>1176</v>
      </c>
      <c r="T103" s="80" t="s">
        <v>993</v>
      </c>
      <c r="U103" s="80"/>
    </row>
    <row r="104" spans="2:21" s="42" customFormat="1" ht="30" customHeight="1">
      <c r="B104" s="80" t="s">
        <v>41</v>
      </c>
      <c r="C104" s="80" t="str">
        <f>VLOOKUP(D104,Tabla2[[Actividades Programables Presupuestables]:[Código de actividad]],3,0)</f>
        <v>DRRHH.6.1.2.1.39</v>
      </c>
      <c r="D104" s="31" t="s">
        <v>577</v>
      </c>
      <c r="E104" s="81"/>
      <c r="F104" s="80" t="s">
        <v>989</v>
      </c>
      <c r="G104" s="80">
        <v>1</v>
      </c>
      <c r="H104" s="176"/>
      <c r="I104" s="79">
        <v>350000</v>
      </c>
      <c r="J104" s="79">
        <v>350000</v>
      </c>
      <c r="K104" s="79">
        <v>350000</v>
      </c>
      <c r="L104" s="79">
        <v>350000</v>
      </c>
      <c r="M104" s="80" t="s">
        <v>153</v>
      </c>
      <c r="N104" s="81"/>
      <c r="O104" s="80"/>
      <c r="P104" s="80" t="s">
        <v>1193</v>
      </c>
      <c r="Q104" s="81" t="s">
        <v>1194</v>
      </c>
      <c r="R104" s="80">
        <v>100</v>
      </c>
      <c r="S104" s="80" t="s">
        <v>1176</v>
      </c>
      <c r="T104" s="80" t="s">
        <v>993</v>
      </c>
      <c r="U104" s="80"/>
    </row>
    <row r="105" spans="2:21" ht="15" customHeight="1">
      <c r="B105" s="80" t="s">
        <v>41</v>
      </c>
      <c r="C105" s="80" t="str">
        <f>VLOOKUP(D105,Tabla2[[Actividades Programables Presupuestables]:[Código de actividad]],3,0)</f>
        <v>DRRHH.6.1.2.1.39</v>
      </c>
      <c r="D105" s="31" t="s">
        <v>577</v>
      </c>
      <c r="F105" s="80" t="s">
        <v>989</v>
      </c>
      <c r="G105" s="80">
        <v>1</v>
      </c>
      <c r="H105" s="176"/>
      <c r="I105" s="79">
        <v>280000</v>
      </c>
      <c r="J105" s="79">
        <v>280000</v>
      </c>
      <c r="K105" s="79">
        <v>280000</v>
      </c>
      <c r="L105" s="79">
        <v>280000</v>
      </c>
      <c r="M105" s="80" t="s">
        <v>153</v>
      </c>
      <c r="N105" s="81"/>
      <c r="O105" s="80"/>
      <c r="P105" s="80" t="s">
        <v>1195</v>
      </c>
      <c r="Q105" s="81" t="s">
        <v>1196</v>
      </c>
      <c r="R105" s="80">
        <v>100</v>
      </c>
      <c r="S105" s="80" t="s">
        <v>1176</v>
      </c>
      <c r="T105" s="80" t="s">
        <v>993</v>
      </c>
      <c r="U105" s="80"/>
    </row>
    <row r="106" spans="2:21" ht="30" customHeight="1">
      <c r="B106" s="80" t="s">
        <v>41</v>
      </c>
      <c r="C106" s="80" t="str">
        <f>VLOOKUP(D106,Tabla2[[Actividades Programables Presupuestables]:[Código de actividad]],3,0)</f>
        <v>DRRHH.6.1.2.1.39</v>
      </c>
      <c r="D106" s="31" t="s">
        <v>577</v>
      </c>
      <c r="E106" s="308"/>
      <c r="F106" s="80" t="s">
        <v>989</v>
      </c>
      <c r="G106" s="80">
        <v>1</v>
      </c>
      <c r="H106" s="176"/>
      <c r="I106" s="79">
        <v>8400000</v>
      </c>
      <c r="J106" s="79">
        <v>8400000</v>
      </c>
      <c r="K106" s="79">
        <v>8400000</v>
      </c>
      <c r="L106" s="79">
        <v>8400000</v>
      </c>
      <c r="M106" s="80" t="s">
        <v>153</v>
      </c>
      <c r="N106" s="81"/>
      <c r="O106" s="80"/>
      <c r="P106" s="80" t="s">
        <v>1197</v>
      </c>
      <c r="Q106" s="81" t="s">
        <v>1198</v>
      </c>
      <c r="R106" s="80">
        <v>100</v>
      </c>
      <c r="S106" s="80" t="s">
        <v>1176</v>
      </c>
      <c r="T106" s="80" t="s">
        <v>993</v>
      </c>
      <c r="U106" s="80"/>
    </row>
    <row r="107" spans="2:21" ht="15" customHeight="1">
      <c r="B107" s="80" t="s">
        <v>41</v>
      </c>
      <c r="C107" s="80" t="str">
        <f>VLOOKUP(D107,Tabla2[[Actividades Programables Presupuestables]:[Código de actividad]],3,0)</f>
        <v>DRRHH.6.1.2.1.39</v>
      </c>
      <c r="D107" s="31" t="s">
        <v>577</v>
      </c>
      <c r="F107" s="80" t="s">
        <v>989</v>
      </c>
      <c r="G107" s="80">
        <v>1</v>
      </c>
      <c r="H107" s="176"/>
      <c r="I107" s="79">
        <v>15267500</v>
      </c>
      <c r="J107" s="79">
        <v>15267500</v>
      </c>
      <c r="K107" s="79">
        <v>15267500</v>
      </c>
      <c r="L107" s="79">
        <v>15267500</v>
      </c>
      <c r="M107" s="80" t="s">
        <v>153</v>
      </c>
      <c r="N107" s="81"/>
      <c r="O107" s="80"/>
      <c r="P107" s="80" t="s">
        <v>1199</v>
      </c>
      <c r="Q107" s="81" t="s">
        <v>1200</v>
      </c>
      <c r="R107" s="80">
        <v>100</v>
      </c>
      <c r="S107" s="80" t="s">
        <v>1176</v>
      </c>
      <c r="T107" s="80" t="s">
        <v>993</v>
      </c>
      <c r="U107" s="80"/>
    </row>
    <row r="108" spans="2:21" ht="15" customHeight="1">
      <c r="B108" s="80" t="s">
        <v>41</v>
      </c>
      <c r="C108" s="80" t="str">
        <f>VLOOKUP(D108,Tabla2[[Actividades Programables Presupuestables]:[Código de actividad]],3,0)</f>
        <v>DRRHH.6.1.2.1.39</v>
      </c>
      <c r="D108" s="31" t="s">
        <v>577</v>
      </c>
      <c r="F108" s="80" t="s">
        <v>989</v>
      </c>
      <c r="G108" s="80">
        <v>1</v>
      </c>
      <c r="H108" s="176"/>
      <c r="I108" s="79">
        <v>440000</v>
      </c>
      <c r="J108" s="79">
        <v>440000</v>
      </c>
      <c r="K108" s="79">
        <v>440000</v>
      </c>
      <c r="L108" s="79">
        <v>440000</v>
      </c>
      <c r="M108" s="80" t="s">
        <v>153</v>
      </c>
      <c r="N108" s="81"/>
      <c r="O108" s="80"/>
      <c r="P108" s="80" t="s">
        <v>1201</v>
      </c>
      <c r="Q108" s="81" t="s">
        <v>1202</v>
      </c>
      <c r="R108" s="80">
        <v>100</v>
      </c>
      <c r="S108" s="80" t="s">
        <v>1176</v>
      </c>
      <c r="T108" s="80" t="s">
        <v>993</v>
      </c>
      <c r="U108" s="80"/>
    </row>
    <row r="109" spans="2:21" s="48" customFormat="1" ht="15" customHeight="1">
      <c r="B109" s="80" t="s">
        <v>41</v>
      </c>
      <c r="C109" s="80" t="str">
        <f>VLOOKUP(D109,Tabla2[[Actividades Programables Presupuestables]:[Código de actividad]],3,0)</f>
        <v>DRRHH.6.1.2.1.39</v>
      </c>
      <c r="D109" s="31" t="s">
        <v>577</v>
      </c>
      <c r="E109" s="81"/>
      <c r="F109" s="80" t="s">
        <v>989</v>
      </c>
      <c r="G109" s="80">
        <v>1</v>
      </c>
      <c r="H109" s="176"/>
      <c r="I109" s="79">
        <v>14598500</v>
      </c>
      <c r="J109" s="79">
        <v>14598500</v>
      </c>
      <c r="K109" s="79">
        <v>14598500</v>
      </c>
      <c r="L109" s="79">
        <v>14598500</v>
      </c>
      <c r="M109" s="80" t="s">
        <v>153</v>
      </c>
      <c r="N109" s="81"/>
      <c r="O109" s="80"/>
      <c r="P109" s="80" t="s">
        <v>1203</v>
      </c>
      <c r="Q109" s="81" t="s">
        <v>1204</v>
      </c>
      <c r="R109" s="80">
        <v>100</v>
      </c>
      <c r="S109" s="80" t="s">
        <v>1176</v>
      </c>
      <c r="T109" s="80" t="s">
        <v>993</v>
      </c>
      <c r="U109" s="80"/>
    </row>
    <row r="110" spans="2:21" s="48" customFormat="1" ht="30" customHeight="1">
      <c r="B110" s="80" t="s">
        <v>41</v>
      </c>
      <c r="C110" s="80" t="str">
        <f>VLOOKUP(D110,Tabla2[[Actividades Programables Presupuestables]:[Código de actividad]],3,0)</f>
        <v>DRRHH.6.1.2.1.39</v>
      </c>
      <c r="D110" s="31" t="s">
        <v>577</v>
      </c>
      <c r="E110" s="81"/>
      <c r="F110" s="80" t="s">
        <v>989</v>
      </c>
      <c r="G110" s="80">
        <v>1</v>
      </c>
      <c r="H110" s="176"/>
      <c r="I110" s="79">
        <v>150000</v>
      </c>
      <c r="J110" s="79">
        <v>150000</v>
      </c>
      <c r="K110" s="79">
        <v>150000</v>
      </c>
      <c r="L110" s="79">
        <v>150000</v>
      </c>
      <c r="M110" s="80" t="s">
        <v>153</v>
      </c>
      <c r="N110" s="81"/>
      <c r="O110" s="80"/>
      <c r="P110" s="80" t="s">
        <v>1205</v>
      </c>
      <c r="Q110" s="81" t="s">
        <v>1206</v>
      </c>
      <c r="R110" s="80">
        <v>100</v>
      </c>
      <c r="S110" s="80" t="s">
        <v>1176</v>
      </c>
      <c r="T110" s="80" t="s">
        <v>993</v>
      </c>
      <c r="U110" s="80"/>
    </row>
    <row r="111" spans="2:21" ht="30" customHeight="1">
      <c r="B111" s="80" t="s">
        <v>41</v>
      </c>
      <c r="C111" s="80" t="str">
        <f>VLOOKUP(D111,Tabla2[[Actividades Programables Presupuestables]:[Código de actividad]],3,0)</f>
        <v>DRRHH.6.1.2.1.39</v>
      </c>
      <c r="D111" s="31" t="s">
        <v>577</v>
      </c>
      <c r="F111" s="80" t="s">
        <v>989</v>
      </c>
      <c r="G111" s="80">
        <v>1</v>
      </c>
      <c r="H111" s="176"/>
      <c r="I111" s="79">
        <v>12600000</v>
      </c>
      <c r="J111" s="79">
        <v>12600000</v>
      </c>
      <c r="K111" s="79">
        <v>12600000</v>
      </c>
      <c r="L111" s="79">
        <v>12600000</v>
      </c>
      <c r="M111" s="80" t="s">
        <v>153</v>
      </c>
      <c r="N111" s="81"/>
      <c r="O111" s="80"/>
      <c r="P111" s="80" t="s">
        <v>1207</v>
      </c>
      <c r="Q111" s="81" t="s">
        <v>1208</v>
      </c>
      <c r="R111" s="80">
        <v>100</v>
      </c>
      <c r="S111" s="80" t="s">
        <v>1176</v>
      </c>
      <c r="T111" s="80" t="s">
        <v>993</v>
      </c>
      <c r="U111" s="80"/>
    </row>
    <row r="112" spans="2:21" ht="30" customHeight="1">
      <c r="B112" s="80" t="s">
        <v>41</v>
      </c>
      <c r="C112" s="80" t="str">
        <f>VLOOKUP(D112,Tabla2[[Actividades Programables Presupuestables]:[Código de actividad]],3,0)</f>
        <v>DRRHH.6.1.2.1.39</v>
      </c>
      <c r="D112" s="31" t="s">
        <v>577</v>
      </c>
      <c r="F112" s="80" t="s">
        <v>989</v>
      </c>
      <c r="G112" s="80">
        <v>1</v>
      </c>
      <c r="H112" s="176"/>
      <c r="I112" s="79">
        <v>12900000</v>
      </c>
      <c r="J112" s="79">
        <v>12900000</v>
      </c>
      <c r="K112" s="79">
        <v>12900000</v>
      </c>
      <c r="L112" s="79">
        <v>12900000</v>
      </c>
      <c r="M112" s="80" t="s">
        <v>153</v>
      </c>
      <c r="N112" s="81"/>
      <c r="O112" s="80"/>
      <c r="P112" s="80" t="s">
        <v>1209</v>
      </c>
      <c r="Q112" s="81" t="s">
        <v>1210</v>
      </c>
      <c r="R112" s="80">
        <v>100</v>
      </c>
      <c r="S112" s="80" t="s">
        <v>1176</v>
      </c>
      <c r="T112" s="80" t="s">
        <v>993</v>
      </c>
      <c r="U112" s="80"/>
    </row>
    <row r="113" spans="2:21" ht="15" customHeight="1">
      <c r="B113" s="80" t="s">
        <v>41</v>
      </c>
      <c r="C113" s="80" t="str">
        <f>VLOOKUP(D113,Tabla2[[Actividades Programables Presupuestables]:[Código de actividad]],3,0)</f>
        <v>DRRHH.6.1.2.1.39</v>
      </c>
      <c r="D113" s="31" t="s">
        <v>577</v>
      </c>
      <c r="F113" s="80" t="s">
        <v>989</v>
      </c>
      <c r="G113" s="80">
        <v>1</v>
      </c>
      <c r="H113" s="176"/>
      <c r="I113" s="79">
        <v>1600000</v>
      </c>
      <c r="J113" s="79">
        <v>1600000</v>
      </c>
      <c r="K113" s="79">
        <v>1600000</v>
      </c>
      <c r="L113" s="79">
        <v>1600000</v>
      </c>
      <c r="M113" s="80" t="s">
        <v>153</v>
      </c>
      <c r="N113" s="81"/>
      <c r="O113" s="80"/>
      <c r="P113" s="80" t="s">
        <v>1211</v>
      </c>
      <c r="Q113" s="81" t="s">
        <v>1212</v>
      </c>
      <c r="R113" s="80">
        <v>100</v>
      </c>
      <c r="S113" s="80" t="s">
        <v>1176</v>
      </c>
      <c r="T113" s="80" t="s">
        <v>993</v>
      </c>
      <c r="U113" s="80"/>
    </row>
    <row r="114" spans="2:21" ht="30" customHeight="1">
      <c r="B114" s="80" t="s">
        <v>41</v>
      </c>
      <c r="C114" s="80" t="str">
        <f>VLOOKUP(D114,Tabla2[[Actividades Programables Presupuestables]:[Código de actividad]],3,0)</f>
        <v>DRRHH.6.1.2.1.39</v>
      </c>
      <c r="D114" s="31" t="s">
        <v>577</v>
      </c>
      <c r="F114" s="80" t="s">
        <v>989</v>
      </c>
      <c r="G114" s="80">
        <v>1</v>
      </c>
      <c r="H114" s="176"/>
      <c r="I114" s="79">
        <v>200000</v>
      </c>
      <c r="J114" s="79">
        <v>200000</v>
      </c>
      <c r="K114" s="79">
        <v>200000</v>
      </c>
      <c r="L114" s="79">
        <v>200000</v>
      </c>
      <c r="M114" s="80" t="s">
        <v>153</v>
      </c>
      <c r="N114" s="80"/>
      <c r="P114" s="80" t="s">
        <v>1158</v>
      </c>
      <c r="Q114" s="81" t="s">
        <v>1213</v>
      </c>
      <c r="R114" s="80">
        <v>121</v>
      </c>
      <c r="S114" s="80" t="s">
        <v>1176</v>
      </c>
      <c r="T114" s="80" t="s">
        <v>993</v>
      </c>
      <c r="U114" s="80"/>
    </row>
    <row r="115" spans="2:21" ht="30" customHeight="1">
      <c r="B115" s="80" t="s">
        <v>41</v>
      </c>
      <c r="C115" s="80" t="str">
        <f>VLOOKUP(D115,Tabla2[[Actividades Programables Presupuestables]:[Código de actividad]],3,0)</f>
        <v>DRRHH.6.1.2.1.96</v>
      </c>
      <c r="D115" s="31" t="s">
        <v>704</v>
      </c>
      <c r="E115" s="81" t="s">
        <v>1214</v>
      </c>
      <c r="F115" s="80" t="s">
        <v>989</v>
      </c>
      <c r="G115" s="80">
        <v>1</v>
      </c>
      <c r="H115" s="390"/>
      <c r="I115" s="391">
        <v>500000</v>
      </c>
      <c r="J115" s="391">
        <v>1500000</v>
      </c>
      <c r="K115" s="391">
        <v>1000000</v>
      </c>
      <c r="L115" s="391">
        <v>3400000</v>
      </c>
      <c r="M115" s="80" t="s">
        <v>153</v>
      </c>
      <c r="N115" s="81"/>
      <c r="P115" s="80" t="s">
        <v>1143</v>
      </c>
      <c r="Q115" s="81" t="s">
        <v>1215</v>
      </c>
      <c r="R115" s="80">
        <v>100</v>
      </c>
      <c r="S115" s="80" t="s">
        <v>1016</v>
      </c>
      <c r="T115" s="80" t="s">
        <v>993</v>
      </c>
      <c r="U115" s="80"/>
    </row>
    <row r="116" spans="2:21" ht="30" customHeight="1">
      <c r="B116" s="80" t="s">
        <v>41</v>
      </c>
      <c r="C116" s="80" t="str">
        <f>VLOOKUP(D116,Tabla2[[Actividades Programables Presupuestables]:[Código de actividad]],3,0)</f>
        <v>DRRHH.6.1.2.1.89</v>
      </c>
      <c r="D116" s="31" t="s">
        <v>685</v>
      </c>
      <c r="F116" s="80" t="s">
        <v>989</v>
      </c>
      <c r="G116" s="80">
        <v>1</v>
      </c>
      <c r="H116" s="176"/>
      <c r="I116" s="79">
        <v>300000</v>
      </c>
      <c r="J116" s="79">
        <v>300000</v>
      </c>
      <c r="K116" s="79">
        <v>300000</v>
      </c>
      <c r="L116" s="79">
        <v>300000</v>
      </c>
      <c r="M116" s="80" t="s">
        <v>153</v>
      </c>
      <c r="N116" s="81"/>
      <c r="P116" s="80" t="s">
        <v>1023</v>
      </c>
      <c r="Q116" s="81" t="s">
        <v>1024</v>
      </c>
      <c r="R116" s="80">
        <v>121</v>
      </c>
      <c r="S116" s="80" t="s">
        <v>1176</v>
      </c>
      <c r="T116" s="80" t="s">
        <v>993</v>
      </c>
    </row>
    <row r="117" spans="2:21" ht="45" customHeight="1">
      <c r="B117" s="80" t="s">
        <v>41</v>
      </c>
      <c r="C117" s="80" t="str">
        <f>VLOOKUP(D117,Tabla2[[Actividades Programables Presupuestables]:[Código de actividad]],3,0)</f>
        <v>DRRHH.6.1.2.1.89</v>
      </c>
      <c r="D117" s="31" t="s">
        <v>685</v>
      </c>
      <c r="E117" s="38"/>
      <c r="F117" s="80" t="s">
        <v>989</v>
      </c>
      <c r="G117" s="80">
        <v>1</v>
      </c>
      <c r="I117" s="78">
        <v>30000</v>
      </c>
      <c r="J117" s="78">
        <v>30000</v>
      </c>
      <c r="K117" s="78">
        <v>30000</v>
      </c>
      <c r="L117" s="78">
        <v>30000</v>
      </c>
      <c r="M117" s="80" t="s">
        <v>153</v>
      </c>
      <c r="P117" s="80" t="s">
        <v>1216</v>
      </c>
      <c r="Q117" s="38" t="s">
        <v>1217</v>
      </c>
      <c r="R117" s="42">
        <v>121</v>
      </c>
      <c r="S117" s="42" t="s">
        <v>1016</v>
      </c>
      <c r="T117" s="80" t="s">
        <v>993</v>
      </c>
    </row>
    <row r="118" spans="2:21" s="48" customFormat="1" ht="15" customHeight="1">
      <c r="B118" s="80" t="s">
        <v>41</v>
      </c>
      <c r="C118" s="80" t="str">
        <f>VLOOKUP(D118,Tabla2[[Actividades Programables Presupuestables]:[Código de actividad]],3,0)</f>
        <v>DRRHH.6.1.2.1.100</v>
      </c>
      <c r="D118" s="178" t="s">
        <v>711</v>
      </c>
      <c r="E118" s="81" t="s">
        <v>1218</v>
      </c>
      <c r="F118" s="80" t="s">
        <v>989</v>
      </c>
      <c r="G118" s="80">
        <v>1</v>
      </c>
      <c r="H118" s="83"/>
      <c r="I118" s="79">
        <v>300000</v>
      </c>
      <c r="J118" s="78">
        <v>300000</v>
      </c>
      <c r="K118" s="78">
        <v>300000</v>
      </c>
      <c r="L118" s="78">
        <v>300000</v>
      </c>
      <c r="M118" s="80" t="s">
        <v>153</v>
      </c>
      <c r="N118" s="38"/>
      <c r="O118" s="42"/>
      <c r="P118" s="80" t="s">
        <v>1219</v>
      </c>
      <c r="Q118" s="81" t="s">
        <v>1220</v>
      </c>
      <c r="R118" s="80">
        <v>121</v>
      </c>
      <c r="S118" s="80" t="s">
        <v>1016</v>
      </c>
      <c r="T118" s="80" t="s">
        <v>993</v>
      </c>
      <c r="U118" s="80"/>
    </row>
    <row r="119" spans="2:21" ht="30" customHeight="1">
      <c r="B119" s="80" t="s">
        <v>69</v>
      </c>
      <c r="C119" s="80" t="str">
        <f>VLOOKUP(D119,Tabla2[[Actividades Programables Presupuestables]:[Código de actividad]],3,0)</f>
        <v>DRRHH.6.1.2.1.95</v>
      </c>
      <c r="D119" s="178" t="s">
        <v>701</v>
      </c>
      <c r="E119" s="81" t="s">
        <v>1221</v>
      </c>
      <c r="F119" s="80" t="s">
        <v>989</v>
      </c>
      <c r="G119" s="80">
        <v>1</v>
      </c>
      <c r="H119" s="176"/>
      <c r="I119" s="79">
        <v>0</v>
      </c>
      <c r="J119" s="79">
        <v>240000</v>
      </c>
      <c r="K119" s="79">
        <v>0</v>
      </c>
      <c r="L119" s="79">
        <v>240000</v>
      </c>
      <c r="M119" s="80" t="s">
        <v>119</v>
      </c>
      <c r="N119" s="81"/>
      <c r="P119" s="80" t="s">
        <v>1181</v>
      </c>
      <c r="Q119" s="81" t="s">
        <v>1182</v>
      </c>
      <c r="R119" s="80">
        <v>100</v>
      </c>
      <c r="S119" s="80" t="s">
        <v>1016</v>
      </c>
      <c r="T119" s="80" t="s">
        <v>993</v>
      </c>
      <c r="U119" s="80"/>
    </row>
    <row r="120" spans="2:21" ht="30" customHeight="1">
      <c r="B120" s="80" t="s">
        <v>69</v>
      </c>
      <c r="C120" s="80" t="str">
        <f>VLOOKUP(D120,Tabla2[[Actividades Programables Presupuestables]:[Código de actividad]],3,0)</f>
        <v>DRRHH.6.1.2.1.95</v>
      </c>
      <c r="D120" s="178" t="s">
        <v>701</v>
      </c>
      <c r="E120" s="81" t="s">
        <v>1221</v>
      </c>
      <c r="F120" s="80" t="s">
        <v>989</v>
      </c>
      <c r="G120" s="80">
        <v>1</v>
      </c>
      <c r="H120" s="176"/>
      <c r="I120" s="79">
        <v>0</v>
      </c>
      <c r="J120" s="79">
        <v>240000</v>
      </c>
      <c r="K120" s="79">
        <v>0</v>
      </c>
      <c r="L120" s="79">
        <v>240000</v>
      </c>
      <c r="M120" s="80" t="s">
        <v>119</v>
      </c>
      <c r="N120" s="81"/>
      <c r="P120" s="80" t="s">
        <v>1181</v>
      </c>
      <c r="Q120" s="81" t="s">
        <v>1182</v>
      </c>
      <c r="R120" s="80">
        <v>100</v>
      </c>
      <c r="S120" s="80" t="s">
        <v>1016</v>
      </c>
      <c r="T120" s="80" t="s">
        <v>993</v>
      </c>
      <c r="U120" s="80"/>
    </row>
    <row r="121" spans="2:21" ht="30" customHeight="1">
      <c r="B121" s="80" t="s">
        <v>69</v>
      </c>
      <c r="C121" s="80" t="str">
        <f>VLOOKUP(D121,Tabla2[[Actividades Programables Presupuestables]:[Código de actividad]],3,0)</f>
        <v>DTIC.5.1.2.1.40</v>
      </c>
      <c r="D121" s="178" t="s">
        <v>580</v>
      </c>
      <c r="E121" s="81" t="s">
        <v>1222</v>
      </c>
      <c r="F121" s="80" t="s">
        <v>989</v>
      </c>
      <c r="G121" s="80">
        <v>1</v>
      </c>
      <c r="H121" s="176"/>
      <c r="I121" s="79">
        <v>0</v>
      </c>
      <c r="J121" s="79">
        <v>2000000</v>
      </c>
      <c r="K121" s="79">
        <v>0</v>
      </c>
      <c r="L121" s="79">
        <v>2000000</v>
      </c>
      <c r="M121" s="80" t="s">
        <v>119</v>
      </c>
      <c r="N121" s="81"/>
      <c r="O121" s="80"/>
      <c r="P121" s="80" t="s">
        <v>1167</v>
      </c>
      <c r="Q121" s="81" t="s">
        <v>1223</v>
      </c>
      <c r="R121" s="80">
        <v>121</v>
      </c>
      <c r="S121" s="80" t="s">
        <v>1224</v>
      </c>
      <c r="T121" s="80" t="s">
        <v>993</v>
      </c>
      <c r="U121" s="80"/>
    </row>
    <row r="122" spans="2:21" ht="30" customHeight="1">
      <c r="B122" s="80" t="s">
        <v>69</v>
      </c>
      <c r="C122" s="80" t="str">
        <f>VLOOKUP(D122,Tabla2[[Actividades Programables Presupuestables]:[Código de actividad]],3,0)</f>
        <v>DTIC.5.1.2.1.40</v>
      </c>
      <c r="D122" s="178" t="s">
        <v>580</v>
      </c>
      <c r="E122" s="81" t="s">
        <v>1225</v>
      </c>
      <c r="F122" s="80" t="s">
        <v>989</v>
      </c>
      <c r="G122" s="80">
        <v>1</v>
      </c>
      <c r="H122" s="176"/>
      <c r="I122" s="79">
        <v>3000000</v>
      </c>
      <c r="J122" s="79">
        <v>4500000</v>
      </c>
      <c r="K122" s="79">
        <v>3000000</v>
      </c>
      <c r="L122" s="79">
        <v>5500000</v>
      </c>
      <c r="M122" s="80" t="s">
        <v>153</v>
      </c>
      <c r="N122" s="81"/>
      <c r="P122" s="80" t="s">
        <v>1056</v>
      </c>
      <c r="Q122" s="81" t="s">
        <v>1057</v>
      </c>
      <c r="R122" s="80">
        <v>100</v>
      </c>
      <c r="S122" s="80" t="s">
        <v>1016</v>
      </c>
      <c r="T122" s="80" t="s">
        <v>993</v>
      </c>
      <c r="U122" s="80"/>
    </row>
    <row r="123" spans="2:21" ht="45" customHeight="1">
      <c r="B123" s="80" t="s">
        <v>24</v>
      </c>
      <c r="C123" s="80" t="str">
        <f>VLOOKUP(D123,Tabla2[[Actividades Programables Presupuestables]:[Código de actividad]],3,0)</f>
        <v>DPD.2.1.1.2.152</v>
      </c>
      <c r="D123" s="178" t="s">
        <v>826</v>
      </c>
      <c r="E123" s="81" t="s">
        <v>1226</v>
      </c>
      <c r="F123" s="80" t="s">
        <v>989</v>
      </c>
      <c r="G123" s="80">
        <v>1</v>
      </c>
      <c r="H123" s="176"/>
      <c r="I123" s="79">
        <v>0</v>
      </c>
      <c r="J123" s="79">
        <v>9750000</v>
      </c>
      <c r="K123" s="79">
        <v>0</v>
      </c>
      <c r="L123" s="79">
        <v>4750000</v>
      </c>
      <c r="M123" s="80" t="s">
        <v>119</v>
      </c>
      <c r="N123" s="81"/>
      <c r="P123" s="80" t="s">
        <v>1143</v>
      </c>
      <c r="Q123" s="81" t="s">
        <v>1144</v>
      </c>
      <c r="R123" s="80">
        <v>121</v>
      </c>
      <c r="S123" s="80" t="s">
        <v>1016</v>
      </c>
      <c r="T123" s="80" t="s">
        <v>993</v>
      </c>
      <c r="U123" s="80"/>
    </row>
    <row r="124" spans="2:21" ht="30" customHeight="1">
      <c r="B124" s="80" t="s">
        <v>24</v>
      </c>
      <c r="C124" s="80" t="str">
        <f>VLOOKUP(D124,Tabla2[[Actividades Programables Presupuestables]:[Código de actividad]],3,0)</f>
        <v>DPD.2.1.1.3.154</v>
      </c>
      <c r="D124" s="178" t="s">
        <v>830</v>
      </c>
      <c r="E124" s="81" t="s">
        <v>1227</v>
      </c>
      <c r="F124" s="80" t="s">
        <v>989</v>
      </c>
      <c r="G124" s="80">
        <v>1</v>
      </c>
      <c r="H124" s="176"/>
      <c r="I124" s="79">
        <v>0</v>
      </c>
      <c r="J124" s="79">
        <v>5000000</v>
      </c>
      <c r="K124" s="79">
        <v>0</v>
      </c>
      <c r="L124" s="79">
        <v>10000000</v>
      </c>
      <c r="M124" s="80" t="s">
        <v>120</v>
      </c>
      <c r="N124" s="81"/>
      <c r="P124" s="80" t="s">
        <v>1147</v>
      </c>
      <c r="Q124" s="81" t="s">
        <v>1148</v>
      </c>
      <c r="R124" s="80">
        <v>121</v>
      </c>
      <c r="S124" s="80" t="s">
        <v>1224</v>
      </c>
      <c r="T124" s="80" t="s">
        <v>993</v>
      </c>
      <c r="U124" s="80"/>
    </row>
    <row r="125" spans="2:21" ht="30" customHeight="1">
      <c r="B125" s="80" t="s">
        <v>24</v>
      </c>
      <c r="C125" s="80" t="e">
        <f>VLOOKUP(D125,Tabla2[[Actividades Programables Presupuestables]:[Código de actividad]],3,0)</f>
        <v>#N/A</v>
      </c>
      <c r="D125" s="178" t="s">
        <v>1228</v>
      </c>
      <c r="E125" s="81" t="s">
        <v>1229</v>
      </c>
      <c r="F125" s="80" t="s">
        <v>989</v>
      </c>
      <c r="G125" s="80">
        <v>1</v>
      </c>
      <c r="H125" s="154"/>
      <c r="I125" s="79">
        <v>0</v>
      </c>
      <c r="J125" s="79">
        <v>1350000</v>
      </c>
      <c r="K125" s="79">
        <v>0</v>
      </c>
      <c r="L125" s="79">
        <v>1350000</v>
      </c>
      <c r="M125" s="80" t="s">
        <v>153</v>
      </c>
      <c r="N125" s="81"/>
      <c r="P125" s="80" t="s">
        <v>1147</v>
      </c>
      <c r="Q125" s="81" t="s">
        <v>1148</v>
      </c>
      <c r="R125" s="80">
        <v>121</v>
      </c>
      <c r="S125" s="80" t="s">
        <v>1224</v>
      </c>
      <c r="T125" s="80" t="s">
        <v>993</v>
      </c>
      <c r="U125" s="80"/>
    </row>
    <row r="126" spans="2:21" s="48" customFormat="1" ht="49.5" customHeight="1">
      <c r="B126" s="80" t="s">
        <v>24</v>
      </c>
      <c r="C126" s="80" t="e">
        <f>VLOOKUP(D126,Tabla2[[Actividades Programables Presupuestables]:[Código de actividad]],3,0)</f>
        <v>#N/A</v>
      </c>
      <c r="D126" s="178" t="s">
        <v>1230</v>
      </c>
      <c r="E126" s="81" t="s">
        <v>1231</v>
      </c>
      <c r="F126" s="80" t="s">
        <v>989</v>
      </c>
      <c r="G126" s="80">
        <v>1</v>
      </c>
      <c r="H126" s="176"/>
      <c r="I126" s="79">
        <v>0</v>
      </c>
      <c r="J126" s="79">
        <v>350000</v>
      </c>
      <c r="K126" s="79">
        <v>350000</v>
      </c>
      <c r="L126" s="79">
        <v>350000</v>
      </c>
      <c r="M126" s="80" t="s">
        <v>119</v>
      </c>
      <c r="N126" s="81"/>
      <c r="O126" s="42"/>
      <c r="P126" s="80" t="s">
        <v>1147</v>
      </c>
      <c r="Q126" s="81" t="s">
        <v>1148</v>
      </c>
      <c r="R126" s="80">
        <v>121</v>
      </c>
      <c r="S126" s="80" t="s">
        <v>1224</v>
      </c>
      <c r="T126" s="80" t="s">
        <v>993</v>
      </c>
      <c r="U126" s="80"/>
    </row>
    <row r="127" spans="2:21" ht="45" customHeight="1">
      <c r="B127" s="80" t="s">
        <v>24</v>
      </c>
      <c r="C127" s="80" t="e">
        <f>VLOOKUP(D127,Tabla2[[Actividades Programables Presupuestables]:[Código de actividad]],3,0)</f>
        <v>#N/A</v>
      </c>
      <c r="D127" s="178" t="s">
        <v>1230</v>
      </c>
      <c r="E127" s="81" t="s">
        <v>1232</v>
      </c>
      <c r="F127" s="80" t="s">
        <v>989</v>
      </c>
      <c r="G127" s="80">
        <v>1</v>
      </c>
      <c r="H127" s="176"/>
      <c r="I127" s="280">
        <v>270000</v>
      </c>
      <c r="J127" s="79">
        <v>270000</v>
      </c>
      <c r="K127" s="79">
        <v>270000</v>
      </c>
      <c r="L127" s="79">
        <v>270000</v>
      </c>
      <c r="M127" s="80" t="s">
        <v>121</v>
      </c>
      <c r="N127" s="81"/>
      <c r="P127" s="80" t="s">
        <v>1147</v>
      </c>
      <c r="Q127" s="81" t="s">
        <v>1148</v>
      </c>
      <c r="R127" s="80">
        <v>121</v>
      </c>
      <c r="S127" s="80" t="s">
        <v>1016</v>
      </c>
      <c r="T127" s="80" t="s">
        <v>993</v>
      </c>
      <c r="U127" s="80"/>
    </row>
    <row r="128" spans="2:21" s="48" customFormat="1" ht="30" customHeight="1">
      <c r="B128" s="80" t="s">
        <v>3</v>
      </c>
      <c r="C128" s="80" t="str">
        <f>VLOOKUP(D128,Tabla2[[Actividades Programables Presupuestables]:[Código de actividad]],3,0)</f>
        <v>GG.6.1.2.1.187</v>
      </c>
      <c r="D128" s="178" t="s">
        <v>902</v>
      </c>
      <c r="E128" s="81" t="s">
        <v>1233</v>
      </c>
      <c r="F128" s="80" t="s">
        <v>989</v>
      </c>
      <c r="G128" s="80">
        <v>1</v>
      </c>
      <c r="H128" s="176"/>
      <c r="I128" s="79">
        <v>12000000</v>
      </c>
      <c r="J128" s="79">
        <v>10000000</v>
      </c>
      <c r="K128" s="79">
        <v>10000000</v>
      </c>
      <c r="L128" s="79">
        <v>10000000</v>
      </c>
      <c r="M128" s="80" t="s">
        <v>153</v>
      </c>
      <c r="N128" s="81"/>
      <c r="O128" s="80"/>
      <c r="P128" s="80" t="s">
        <v>1234</v>
      </c>
      <c r="Q128" s="81" t="s">
        <v>1235</v>
      </c>
      <c r="R128" s="80">
        <v>100</v>
      </c>
      <c r="S128" s="80" t="s">
        <v>1176</v>
      </c>
      <c r="T128" s="80">
        <v>6658</v>
      </c>
      <c r="U128" s="80"/>
    </row>
    <row r="129" spans="2:21" s="48" customFormat="1" ht="30" customHeight="1">
      <c r="B129" s="80" t="s">
        <v>3</v>
      </c>
      <c r="C129" s="80" t="str">
        <f>VLOOKUP(D129,Tabla2[[Actividades Programables Presupuestables]:[Código de actividad]],3,0)</f>
        <v>GG.6.1.2.1.194</v>
      </c>
      <c r="D129" s="178" t="s">
        <v>916</v>
      </c>
      <c r="E129" s="81" t="s">
        <v>1236</v>
      </c>
      <c r="F129" s="80" t="s">
        <v>989</v>
      </c>
      <c r="G129" s="80">
        <v>1</v>
      </c>
      <c r="H129" s="176"/>
      <c r="I129" s="79">
        <v>500000</v>
      </c>
      <c r="J129" s="79">
        <v>4000000</v>
      </c>
      <c r="K129" s="79">
        <v>1000000</v>
      </c>
      <c r="L129" s="79">
        <v>10000000</v>
      </c>
      <c r="M129" s="80" t="s">
        <v>153</v>
      </c>
      <c r="N129" s="81"/>
      <c r="O129" s="80"/>
      <c r="P129" s="80" t="s">
        <v>1147</v>
      </c>
      <c r="Q129" s="81" t="s">
        <v>1148</v>
      </c>
      <c r="R129" s="80">
        <v>121</v>
      </c>
      <c r="S129" s="80" t="s">
        <v>1016</v>
      </c>
      <c r="T129" s="80" t="s">
        <v>993</v>
      </c>
      <c r="U129" s="80"/>
    </row>
    <row r="130" spans="2:21" ht="30" customHeight="1">
      <c r="B130" s="80" t="s">
        <v>3</v>
      </c>
      <c r="C130" s="80" t="str">
        <f>VLOOKUP(D130,Tabla2[[Actividades Programables Presupuestables]:[Código de actividad]],3,0)</f>
        <v>GG.6.1.2.1.187</v>
      </c>
      <c r="D130" s="178" t="s">
        <v>902</v>
      </c>
      <c r="E130" s="81" t="s">
        <v>1237</v>
      </c>
      <c r="F130" s="80" t="s">
        <v>989</v>
      </c>
      <c r="G130" s="80">
        <v>1</v>
      </c>
      <c r="H130" s="176"/>
      <c r="I130" s="79">
        <v>500000</v>
      </c>
      <c r="J130" s="79">
        <v>2500000</v>
      </c>
      <c r="K130" s="79">
        <v>1000000</v>
      </c>
      <c r="L130" s="79">
        <v>7000000</v>
      </c>
      <c r="M130" s="80" t="s">
        <v>120</v>
      </c>
      <c r="P130" s="80" t="s">
        <v>1108</v>
      </c>
      <c r="Q130" s="81" t="s">
        <v>1109</v>
      </c>
      <c r="R130" s="80">
        <v>121</v>
      </c>
      <c r="S130" s="80" t="s">
        <v>1016</v>
      </c>
      <c r="T130" s="80" t="s">
        <v>993</v>
      </c>
      <c r="U130" s="80"/>
    </row>
    <row r="131" spans="2:21" s="48" customFormat="1" ht="45" customHeight="1">
      <c r="B131" s="80" t="s">
        <v>24</v>
      </c>
      <c r="C131" s="80" t="str">
        <f>VLOOKUP(D131,Tabla2[[Actividades Programables Presupuestables]:[Código de actividad]],3,0)</f>
        <v>DPD.6.1.1.6.18</v>
      </c>
      <c r="D131" s="178" t="s">
        <v>531</v>
      </c>
      <c r="E131" s="81" t="s">
        <v>1238</v>
      </c>
      <c r="F131" s="80" t="s">
        <v>989</v>
      </c>
      <c r="G131" s="80">
        <v>1</v>
      </c>
      <c r="H131" s="176"/>
      <c r="I131" s="79">
        <v>70000</v>
      </c>
      <c r="J131" s="79">
        <v>0</v>
      </c>
      <c r="K131" s="79">
        <v>0</v>
      </c>
      <c r="L131" s="79">
        <v>0</v>
      </c>
      <c r="M131" s="80" t="s">
        <v>153</v>
      </c>
      <c r="N131" s="81"/>
      <c r="O131" s="80"/>
      <c r="P131" s="80" t="s">
        <v>1108</v>
      </c>
      <c r="Q131" s="81" t="s">
        <v>1109</v>
      </c>
      <c r="R131" s="80">
        <v>121</v>
      </c>
      <c r="S131" s="80" t="s">
        <v>1016</v>
      </c>
      <c r="T131" s="80" t="s">
        <v>993</v>
      </c>
      <c r="U131" s="80"/>
    </row>
    <row r="132" spans="2:21" s="48" customFormat="1" ht="45" customHeight="1">
      <c r="B132" s="80" t="s">
        <v>65</v>
      </c>
      <c r="C132" s="80" t="str">
        <f>VLOOKUP(D132,Tabla2[[Actividades Programables Presupuestables]:[Código de actividad]],3,0)</f>
        <v>DPSVDS.1.1.1.1.103</v>
      </c>
      <c r="D132" s="178" t="s">
        <v>715</v>
      </c>
      <c r="E132" s="81" t="s">
        <v>1161</v>
      </c>
      <c r="F132" s="80" t="s">
        <v>989</v>
      </c>
      <c r="G132" s="80">
        <v>1</v>
      </c>
      <c r="H132" s="176"/>
      <c r="I132" s="79">
        <v>500000</v>
      </c>
      <c r="J132" s="79">
        <v>500000</v>
      </c>
      <c r="K132" s="79">
        <v>500000</v>
      </c>
      <c r="L132" s="79">
        <v>500000</v>
      </c>
      <c r="M132" s="80" t="s">
        <v>121</v>
      </c>
      <c r="N132" s="81"/>
      <c r="O132" s="80"/>
      <c r="P132" s="80" t="s">
        <v>1162</v>
      </c>
      <c r="Q132" s="81" t="s">
        <v>1163</v>
      </c>
      <c r="R132" s="80">
        <v>121</v>
      </c>
      <c r="S132" s="80" t="s">
        <v>1016</v>
      </c>
      <c r="T132" s="80" t="s">
        <v>993</v>
      </c>
      <c r="U132" s="80"/>
    </row>
    <row r="133" spans="2:21" s="48" customFormat="1" ht="45" customHeight="1">
      <c r="B133" s="80" t="s">
        <v>24</v>
      </c>
      <c r="C133" s="80" t="str">
        <f>VLOOKUP(D133,Tabla2[[Actividades Programables Presupuestables]:[Código de actividad]],3,0)</f>
        <v>GG.6.1.2.1.191</v>
      </c>
      <c r="D133" s="178" t="s">
        <v>910</v>
      </c>
      <c r="E133" s="81" t="s">
        <v>1239</v>
      </c>
      <c r="F133" s="80" t="s">
        <v>989</v>
      </c>
      <c r="G133" s="80">
        <v>1</v>
      </c>
      <c r="H133" s="176"/>
      <c r="I133" s="79">
        <v>300000</v>
      </c>
      <c r="J133" s="79">
        <v>1500000</v>
      </c>
      <c r="K133" s="79">
        <v>1500000</v>
      </c>
      <c r="L133" s="79">
        <v>1500000</v>
      </c>
      <c r="M133" s="80" t="s">
        <v>153</v>
      </c>
      <c r="N133" s="81"/>
      <c r="O133" s="80"/>
      <c r="P133" s="80" t="s">
        <v>1158</v>
      </c>
      <c r="Q133" s="81" t="s">
        <v>1159</v>
      </c>
      <c r="R133" s="80">
        <v>121</v>
      </c>
      <c r="S133" s="80" t="s">
        <v>1016</v>
      </c>
      <c r="T133" s="80" t="s">
        <v>993</v>
      </c>
      <c r="U133" s="80"/>
    </row>
    <row r="134" spans="2:21" s="48" customFormat="1" ht="45" customHeight="1">
      <c r="B134" s="80" t="s">
        <v>24</v>
      </c>
      <c r="C134" s="80" t="str">
        <f>VLOOKUP(D134,Tabla2[[Actividades Programables Presupuestables]:[Código de actividad]],3,0)</f>
        <v>GG.6.1.2.1.191</v>
      </c>
      <c r="D134" s="178" t="s">
        <v>910</v>
      </c>
      <c r="E134" s="81" t="s">
        <v>1239</v>
      </c>
      <c r="F134" s="80" t="s">
        <v>989</v>
      </c>
      <c r="G134" s="80">
        <v>1</v>
      </c>
      <c r="H134" s="176"/>
      <c r="I134" s="79">
        <v>500000</v>
      </c>
      <c r="J134" s="78"/>
      <c r="K134" s="78"/>
      <c r="L134" s="78"/>
      <c r="M134" s="80" t="s">
        <v>153</v>
      </c>
      <c r="N134" s="81"/>
      <c r="O134" s="80"/>
      <c r="P134" s="80" t="s">
        <v>1023</v>
      </c>
      <c r="Q134" s="81" t="s">
        <v>1240</v>
      </c>
      <c r="R134" s="80">
        <v>121</v>
      </c>
      <c r="S134" s="80" t="s">
        <v>992</v>
      </c>
      <c r="T134" s="86" t="s">
        <v>993</v>
      </c>
      <c r="U134" s="80"/>
    </row>
    <row r="135" spans="2:21" s="48" customFormat="1" ht="30" customHeight="1">
      <c r="B135" s="80" t="s">
        <v>3</v>
      </c>
      <c r="C135" s="80" t="str">
        <f>VLOOKUP(D135,Tabla2[[Actividades Programables Presupuestables]:[Código de actividad]],3,0)</f>
        <v>GG.6.1.2.1.194</v>
      </c>
      <c r="D135" s="178" t="s">
        <v>916</v>
      </c>
      <c r="E135" s="81" t="s">
        <v>1241</v>
      </c>
      <c r="F135" s="80" t="s">
        <v>989</v>
      </c>
      <c r="G135" s="80">
        <v>1</v>
      </c>
      <c r="H135" s="83"/>
      <c r="I135" s="78">
        <v>300000</v>
      </c>
      <c r="J135" s="78"/>
      <c r="K135" s="78"/>
      <c r="L135" s="78"/>
      <c r="M135" s="80" t="s">
        <v>120</v>
      </c>
      <c r="N135" s="38"/>
      <c r="O135" s="42"/>
      <c r="P135" s="80" t="s">
        <v>1162</v>
      </c>
      <c r="Q135" s="38" t="s">
        <v>1163</v>
      </c>
      <c r="R135" s="42">
        <v>121</v>
      </c>
      <c r="S135" s="42" t="s">
        <v>992</v>
      </c>
      <c r="T135" s="86" t="s">
        <v>993</v>
      </c>
      <c r="U135" s="42"/>
    </row>
    <row r="136" spans="2:21" s="48" customFormat="1" ht="30" customHeight="1">
      <c r="B136" s="80" t="s">
        <v>3</v>
      </c>
      <c r="C136" s="80" t="str">
        <f>VLOOKUP(D136,Tabla2[[Actividades Programables Presupuestables]:[Código de actividad]],3,0)</f>
        <v>GG.6.1.2.1.187</v>
      </c>
      <c r="D136" s="178" t="s">
        <v>902</v>
      </c>
      <c r="E136" s="81" t="s">
        <v>1242</v>
      </c>
      <c r="F136" s="80" t="s">
        <v>989</v>
      </c>
      <c r="G136" s="80">
        <v>1</v>
      </c>
      <c r="H136" s="83"/>
      <c r="I136" s="78">
        <v>1540000</v>
      </c>
      <c r="J136" s="78"/>
      <c r="K136" s="78"/>
      <c r="L136" s="78"/>
      <c r="M136" s="80" t="s">
        <v>120</v>
      </c>
      <c r="N136" s="38"/>
      <c r="O136" s="42"/>
      <c r="P136" s="80" t="s">
        <v>1195</v>
      </c>
      <c r="Q136" s="38" t="s">
        <v>1196</v>
      </c>
      <c r="R136" s="42">
        <v>121</v>
      </c>
      <c r="S136" s="42" t="s">
        <v>992</v>
      </c>
      <c r="T136" s="86" t="s">
        <v>993</v>
      </c>
      <c r="U136" s="42"/>
    </row>
    <row r="137" spans="2:21" s="48" customFormat="1" ht="33" customHeight="1">
      <c r="B137" s="80" t="s">
        <v>3</v>
      </c>
      <c r="C137" s="80" t="str">
        <f>VLOOKUP(D137,Tabla2[[Actividades Programables Presupuestables]:[Código de actividad]],3,0)</f>
        <v>GG.6.1.2.1.187</v>
      </c>
      <c r="D137" s="178" t="s">
        <v>902</v>
      </c>
      <c r="E137" s="81" t="s">
        <v>1243</v>
      </c>
      <c r="F137" s="80" t="s">
        <v>989</v>
      </c>
      <c r="G137" s="80">
        <v>1</v>
      </c>
      <c r="H137" s="83"/>
      <c r="I137" s="79">
        <v>4000000</v>
      </c>
      <c r="J137" s="78"/>
      <c r="K137" s="78"/>
      <c r="L137" s="78"/>
      <c r="M137" s="80" t="s">
        <v>120</v>
      </c>
      <c r="N137" s="38"/>
      <c r="O137" s="42"/>
      <c r="P137" s="80" t="s">
        <v>1066</v>
      </c>
      <c r="Q137" s="81" t="s">
        <v>1067</v>
      </c>
      <c r="R137" s="80">
        <v>121</v>
      </c>
      <c r="S137" s="80" t="s">
        <v>992</v>
      </c>
      <c r="T137" s="86" t="s">
        <v>993</v>
      </c>
      <c r="U137" s="80"/>
    </row>
    <row r="138" spans="2:21" s="48" customFormat="1" ht="30" customHeight="1">
      <c r="B138" s="80" t="s">
        <v>24</v>
      </c>
      <c r="C138" s="80" t="str">
        <f>VLOOKUP(D138,Tabla2[[Actividades Programables Presupuestables]:[Código de actividad]],3,0)</f>
        <v>DPD.2.1.1.2.152</v>
      </c>
      <c r="D138" s="178" t="s">
        <v>826</v>
      </c>
      <c r="E138" s="81" t="s">
        <v>1244</v>
      </c>
      <c r="F138" s="80" t="s">
        <v>989</v>
      </c>
      <c r="G138" s="80">
        <v>2</v>
      </c>
      <c r="H138" s="83"/>
      <c r="I138" s="79">
        <v>350000</v>
      </c>
      <c r="J138" s="78"/>
      <c r="K138" s="78"/>
      <c r="L138" s="78"/>
      <c r="M138" s="80" t="s">
        <v>120</v>
      </c>
      <c r="N138" s="38"/>
      <c r="O138" s="42"/>
      <c r="P138" s="80" t="s">
        <v>1162</v>
      </c>
      <c r="Q138" s="81" t="s">
        <v>1163</v>
      </c>
      <c r="R138" s="80">
        <v>121</v>
      </c>
      <c r="S138" s="80" t="s">
        <v>1016</v>
      </c>
      <c r="T138" s="80" t="s">
        <v>993</v>
      </c>
      <c r="U138" s="42"/>
    </row>
    <row r="139" spans="2:21" s="48" customFormat="1" ht="30" customHeight="1">
      <c r="B139" s="80" t="s">
        <v>24</v>
      </c>
      <c r="C139" s="80" t="str">
        <f>VLOOKUP(D139,Tabla2[[Actividades Programables Presupuestables]:[Código de actividad]],3,0)</f>
        <v>DPD.2.1.1.2.152</v>
      </c>
      <c r="D139" s="178" t="s">
        <v>826</v>
      </c>
      <c r="E139" s="81" t="s">
        <v>1245</v>
      </c>
      <c r="F139" s="80" t="s">
        <v>989</v>
      </c>
      <c r="G139" s="80">
        <v>1</v>
      </c>
      <c r="H139" s="83"/>
      <c r="I139" s="79">
        <v>200000</v>
      </c>
      <c r="J139" s="78"/>
      <c r="K139" s="78"/>
      <c r="L139" s="78"/>
      <c r="M139" s="80" t="s">
        <v>120</v>
      </c>
      <c r="N139" s="38"/>
      <c r="O139" s="42"/>
      <c r="P139" s="80" t="s">
        <v>1219</v>
      </c>
      <c r="Q139" s="81" t="s">
        <v>1246</v>
      </c>
      <c r="R139" s="80">
        <v>121</v>
      </c>
      <c r="S139" s="80" t="s">
        <v>1016</v>
      </c>
      <c r="T139" s="80" t="s">
        <v>993</v>
      </c>
      <c r="U139" s="42"/>
    </row>
    <row r="140" spans="2:21" s="48" customFormat="1" ht="30" customHeight="1">
      <c r="B140" s="80" t="s">
        <v>24</v>
      </c>
      <c r="C140" s="80" t="str">
        <f>VLOOKUP(D140,Tabla2[[Actividades Programables Presupuestables]:[Código de actividad]],3,0)</f>
        <v>DPD.2.1.1.2.152</v>
      </c>
      <c r="D140" s="178" t="s">
        <v>826</v>
      </c>
      <c r="E140" s="81" t="s">
        <v>1247</v>
      </c>
      <c r="F140" s="80" t="s">
        <v>989</v>
      </c>
      <c r="G140" s="80">
        <v>1</v>
      </c>
      <c r="H140" s="83"/>
      <c r="I140" s="79">
        <v>150000</v>
      </c>
      <c r="J140" s="78"/>
      <c r="K140" s="78"/>
      <c r="L140" s="78"/>
      <c r="M140" s="80" t="s">
        <v>120</v>
      </c>
      <c r="N140" s="38"/>
      <c r="O140" s="42"/>
      <c r="P140" s="80" t="s">
        <v>1105</v>
      </c>
      <c r="Q140" s="81" t="s">
        <v>1106</v>
      </c>
      <c r="R140" s="80">
        <v>121</v>
      </c>
      <c r="S140" s="80" t="s">
        <v>1016</v>
      </c>
      <c r="T140" s="80" t="s">
        <v>993</v>
      </c>
      <c r="U140" s="42"/>
    </row>
    <row r="141" spans="2:21" s="48" customFormat="1" ht="45" customHeight="1">
      <c r="B141" s="80" t="s">
        <v>24</v>
      </c>
      <c r="C141" s="80" t="str">
        <f>VLOOKUP(D141,Tabla2[[Actividades Programables Presupuestables]:[Código de actividad]],3,0)</f>
        <v>DPD.5.1.1.1.38</v>
      </c>
      <c r="D141" s="31" t="s">
        <v>575</v>
      </c>
      <c r="E141" s="81" t="s">
        <v>1248</v>
      </c>
      <c r="F141" s="80" t="s">
        <v>989</v>
      </c>
      <c r="G141" s="80">
        <v>1</v>
      </c>
      <c r="H141" s="83"/>
      <c r="I141" s="79">
        <v>250000</v>
      </c>
      <c r="J141" s="78"/>
      <c r="K141" s="78"/>
      <c r="L141" s="78"/>
      <c r="M141" s="80" t="s">
        <v>119</v>
      </c>
      <c r="N141" s="38"/>
      <c r="O141" s="42"/>
      <c r="P141" s="80" t="s">
        <v>1162</v>
      </c>
      <c r="Q141" s="81" t="s">
        <v>1163</v>
      </c>
      <c r="R141" s="80">
        <v>121</v>
      </c>
      <c r="S141" s="80" t="s">
        <v>1016</v>
      </c>
      <c r="T141" s="80" t="s">
        <v>993</v>
      </c>
      <c r="U141" s="80"/>
    </row>
    <row r="142" spans="2:21" s="48" customFormat="1" ht="45" customHeight="1">
      <c r="B142" s="80" t="s">
        <v>24</v>
      </c>
      <c r="C142" s="80" t="e">
        <f>VLOOKUP(D142,Tabla2[[Actividades Programables Presupuestables]:[Código de actividad]],3,0)</f>
        <v>#N/A</v>
      </c>
      <c r="D142" s="178" t="s">
        <v>1230</v>
      </c>
      <c r="E142" s="81" t="s">
        <v>1249</v>
      </c>
      <c r="F142" s="80" t="s">
        <v>989</v>
      </c>
      <c r="G142" s="80">
        <v>1</v>
      </c>
      <c r="H142" s="83"/>
      <c r="I142" s="79">
        <v>100000</v>
      </c>
      <c r="J142" s="78"/>
      <c r="K142" s="78"/>
      <c r="L142" s="78"/>
      <c r="M142" s="80" t="s">
        <v>120</v>
      </c>
      <c r="N142" s="38"/>
      <c r="O142" s="42"/>
      <c r="P142" s="80" t="s">
        <v>1093</v>
      </c>
      <c r="Q142" s="81" t="s">
        <v>1094</v>
      </c>
      <c r="R142" s="80">
        <v>121</v>
      </c>
      <c r="S142" s="80" t="s">
        <v>1016</v>
      </c>
      <c r="T142" s="80" t="s">
        <v>993</v>
      </c>
      <c r="U142" s="80"/>
    </row>
    <row r="143" spans="2:21" s="48" customFormat="1" ht="30" customHeight="1">
      <c r="B143" s="80" t="s">
        <v>24</v>
      </c>
      <c r="C143" s="80" t="e">
        <f>VLOOKUP(D143,Tabla2[[Actividades Programables Presupuestables]:[Código de actividad]],3,0)</f>
        <v>#N/A</v>
      </c>
      <c r="D143" s="178" t="s">
        <v>1230</v>
      </c>
      <c r="E143" s="81" t="s">
        <v>1250</v>
      </c>
      <c r="F143" s="80" t="s">
        <v>989</v>
      </c>
      <c r="G143" s="80">
        <v>1</v>
      </c>
      <c r="H143" s="83"/>
      <c r="I143" s="79">
        <v>100000</v>
      </c>
      <c r="J143" s="78"/>
      <c r="K143" s="78"/>
      <c r="L143" s="78"/>
      <c r="M143" s="80" t="s">
        <v>120</v>
      </c>
      <c r="N143" s="38"/>
      <c r="O143" s="42"/>
      <c r="P143" s="434" t="s">
        <v>1137</v>
      </c>
      <c r="Q143" s="81" t="s">
        <v>1138</v>
      </c>
      <c r="R143" s="80">
        <v>121</v>
      </c>
      <c r="S143" s="80" t="s">
        <v>992</v>
      </c>
      <c r="T143" s="86" t="s">
        <v>993</v>
      </c>
      <c r="U143" s="80"/>
    </row>
    <row r="144" spans="2:21" s="48" customFormat="1" ht="30" customHeight="1">
      <c r="B144" s="80" t="s">
        <v>24</v>
      </c>
      <c r="C144" s="80" t="e">
        <f>VLOOKUP(D144,Tabla2[[Actividades Programables Presupuestables]:[Código de actividad]],3,0)</f>
        <v>#N/A</v>
      </c>
      <c r="D144" s="178" t="s">
        <v>1230</v>
      </c>
      <c r="E144" s="81" t="s">
        <v>1251</v>
      </c>
      <c r="F144" s="80" t="s">
        <v>989</v>
      </c>
      <c r="G144" s="80">
        <v>1</v>
      </c>
      <c r="H144" s="83"/>
      <c r="I144" s="79">
        <v>500000</v>
      </c>
      <c r="J144" s="78"/>
      <c r="K144" s="78"/>
      <c r="L144" s="78"/>
      <c r="M144" s="80" t="s">
        <v>120</v>
      </c>
      <c r="N144" s="38"/>
      <c r="O144" s="42"/>
      <c r="P144" s="80" t="s">
        <v>1162</v>
      </c>
      <c r="Q144" s="81" t="s">
        <v>1163</v>
      </c>
      <c r="R144" s="80">
        <v>121</v>
      </c>
      <c r="S144" s="80" t="s">
        <v>1016</v>
      </c>
      <c r="T144" s="80" t="s">
        <v>993</v>
      </c>
      <c r="U144" s="80"/>
    </row>
    <row r="145" spans="2:24" ht="30" customHeight="1">
      <c r="B145" s="80" t="s">
        <v>24</v>
      </c>
      <c r="C145" s="80" t="str">
        <f>VLOOKUP(D145,Tabla2[[Actividades Programables Presupuestables]:[Código de actividad]],3,0)</f>
        <v>DPD.6.1.2.3.10</v>
      </c>
      <c r="D145" s="31" t="s">
        <v>513</v>
      </c>
      <c r="E145" s="81" t="s">
        <v>1252</v>
      </c>
      <c r="F145" s="80" t="s">
        <v>989</v>
      </c>
      <c r="G145" s="80">
        <v>1</v>
      </c>
      <c r="I145" s="78">
        <v>70000</v>
      </c>
      <c r="M145" s="80" t="s">
        <v>122</v>
      </c>
      <c r="P145" s="80" t="s">
        <v>1078</v>
      </c>
      <c r="Q145" s="38" t="s">
        <v>1253</v>
      </c>
      <c r="R145" s="80">
        <v>121</v>
      </c>
      <c r="S145" s="80" t="s">
        <v>1016</v>
      </c>
      <c r="T145" s="80" t="s">
        <v>993</v>
      </c>
    </row>
    <row r="146" spans="2:24" ht="30" customHeight="1">
      <c r="B146" s="80" t="s">
        <v>66</v>
      </c>
      <c r="C146" s="80" t="str">
        <f>VLOOKUP(D146,Tabla2[[Actividades Programables Presupuestables]:[Código de actividad]],3,0)</f>
        <v>DADM.6.1.2.1.137</v>
      </c>
      <c r="D146" s="178" t="s">
        <v>782</v>
      </c>
      <c r="E146" s="81" t="s">
        <v>1254</v>
      </c>
      <c r="F146" s="80" t="s">
        <v>989</v>
      </c>
      <c r="G146" s="80">
        <v>1</v>
      </c>
      <c r="H146" s="176"/>
      <c r="I146" s="378">
        <v>18000000</v>
      </c>
      <c r="J146" s="79">
        <v>18000000</v>
      </c>
      <c r="K146" s="79">
        <v>18000000</v>
      </c>
      <c r="L146" s="79">
        <v>18000000</v>
      </c>
      <c r="M146" s="80" t="s">
        <v>153</v>
      </c>
      <c r="N146" s="80"/>
      <c r="O146" s="80"/>
      <c r="P146" s="80" t="s">
        <v>1255</v>
      </c>
      <c r="Q146" s="81" t="s">
        <v>1256</v>
      </c>
      <c r="R146" s="80">
        <v>100</v>
      </c>
      <c r="S146" s="80" t="s">
        <v>1016</v>
      </c>
      <c r="T146" s="80" t="s">
        <v>993</v>
      </c>
      <c r="U146" s="80"/>
    </row>
    <row r="147" spans="2:24" s="48" customFormat="1" ht="45" customHeight="1">
      <c r="B147" s="297" t="s">
        <v>66</v>
      </c>
      <c r="C147" s="297" t="str">
        <f>VLOOKUP(D147,Tabla2[[Actividades Programables Presupuestables]:[Código de actividad]],3,0)</f>
        <v>DADM.6.1.2.1.137</v>
      </c>
      <c r="D147" s="435" t="s">
        <v>782</v>
      </c>
      <c r="E147" s="436"/>
      <c r="F147" s="297" t="s">
        <v>989</v>
      </c>
      <c r="G147" s="297">
        <v>1</v>
      </c>
      <c r="H147" s="437"/>
      <c r="I147" s="438">
        <v>200000</v>
      </c>
      <c r="J147" s="79">
        <v>300000</v>
      </c>
      <c r="K147" s="79">
        <v>300000</v>
      </c>
      <c r="L147" s="79">
        <v>300000</v>
      </c>
      <c r="M147" s="297" t="s">
        <v>153</v>
      </c>
      <c r="N147" s="439"/>
      <c r="O147" s="440"/>
      <c r="P147" s="297" t="s">
        <v>1116</v>
      </c>
      <c r="Q147" s="436" t="s">
        <v>1117</v>
      </c>
      <c r="R147" s="297">
        <v>100</v>
      </c>
      <c r="S147" s="297" t="s">
        <v>1016</v>
      </c>
      <c r="T147" s="297" t="s">
        <v>993</v>
      </c>
      <c r="U147" s="86"/>
      <c r="X147" s="418"/>
    </row>
    <row r="148" spans="2:24" ht="45" customHeight="1">
      <c r="B148" s="80" t="s">
        <v>77</v>
      </c>
      <c r="C148" s="80" t="str">
        <f>VLOOKUP(D148,Tabla2[[Actividades Programables Presupuestables]:[Código de actividad]],3,0)</f>
        <v>DEMD.6.1.2.1.122</v>
      </c>
      <c r="D148" s="30" t="s">
        <v>750</v>
      </c>
      <c r="E148" s="81" t="s">
        <v>1257</v>
      </c>
      <c r="F148" s="80" t="s">
        <v>989</v>
      </c>
      <c r="G148" s="80">
        <v>1</v>
      </c>
      <c r="H148" s="176"/>
      <c r="I148" s="280">
        <v>20000000</v>
      </c>
      <c r="J148" s="79">
        <v>30000000</v>
      </c>
      <c r="K148" s="79">
        <v>20000000</v>
      </c>
      <c r="L148" s="79">
        <v>36000000</v>
      </c>
      <c r="M148" s="80" t="s">
        <v>153</v>
      </c>
      <c r="N148" s="81"/>
      <c r="O148" s="80">
        <v>85101706</v>
      </c>
      <c r="P148" s="80" t="s">
        <v>1108</v>
      </c>
      <c r="Q148" s="81" t="s">
        <v>1109</v>
      </c>
      <c r="R148" s="80">
        <v>100</v>
      </c>
      <c r="S148" s="80" t="s">
        <v>1016</v>
      </c>
      <c r="T148" s="80">
        <v>6710</v>
      </c>
      <c r="U148" s="80"/>
      <c r="X148" s="418">
        <v>4000000</v>
      </c>
    </row>
    <row r="149" spans="2:24" ht="45" customHeight="1">
      <c r="B149" s="94" t="s">
        <v>41</v>
      </c>
      <c r="C149" s="94" t="str">
        <f>VLOOKUP(D149,Tabla2[[Actividades Programables Presupuestables]:[Código de actividad]],3,0)</f>
        <v>DRRHH.6.1.2.1.100</v>
      </c>
      <c r="D149" s="398" t="s">
        <v>711</v>
      </c>
      <c r="E149" s="281" t="s">
        <v>1258</v>
      </c>
      <c r="F149" s="94" t="s">
        <v>989</v>
      </c>
      <c r="G149" s="94">
        <v>1</v>
      </c>
      <c r="H149" s="279"/>
      <c r="I149" s="280">
        <v>500000</v>
      </c>
      <c r="J149" s="79">
        <v>1500000</v>
      </c>
      <c r="K149" s="79">
        <v>1000000</v>
      </c>
      <c r="L149" s="79">
        <v>1500000</v>
      </c>
      <c r="M149" s="94" t="s">
        <v>153</v>
      </c>
      <c r="N149" s="281"/>
      <c r="O149" s="399"/>
      <c r="P149" s="94" t="s">
        <v>1259</v>
      </c>
      <c r="Q149" s="281" t="s">
        <v>1260</v>
      </c>
      <c r="R149" s="94">
        <v>121</v>
      </c>
      <c r="S149" s="94" t="s">
        <v>1016</v>
      </c>
      <c r="T149" s="94" t="s">
        <v>993</v>
      </c>
      <c r="U149" s="80"/>
      <c r="X149" s="418">
        <v>6000000</v>
      </c>
    </row>
    <row r="150" spans="2:24" ht="45" customHeight="1">
      <c r="B150" s="80" t="s">
        <v>69</v>
      </c>
      <c r="C150" s="80" t="str">
        <f>VLOOKUP(D150,Tabla2[[Actividades Programables Presupuestables]:[Código de actividad]],3,0)</f>
        <v>DTIC.5.1.2.1.40</v>
      </c>
      <c r="D150" s="178" t="s">
        <v>580</v>
      </c>
      <c r="E150" s="81" t="s">
        <v>1261</v>
      </c>
      <c r="F150" s="80" t="s">
        <v>989</v>
      </c>
      <c r="G150" s="80">
        <v>1</v>
      </c>
      <c r="H150" s="176"/>
      <c r="I150" s="280">
        <v>11800000</v>
      </c>
      <c r="J150" s="79">
        <v>12300000</v>
      </c>
      <c r="K150" s="79">
        <v>12300000</v>
      </c>
      <c r="L150" s="79">
        <v>12300000</v>
      </c>
      <c r="M150" s="80" t="s">
        <v>153</v>
      </c>
      <c r="N150" s="81"/>
      <c r="O150" s="80"/>
      <c r="P150" s="80" t="s">
        <v>1262</v>
      </c>
      <c r="Q150" s="81" t="s">
        <v>1263</v>
      </c>
      <c r="R150" s="80">
        <v>121</v>
      </c>
      <c r="S150" s="80" t="s">
        <v>1016</v>
      </c>
      <c r="T150" s="80" t="s">
        <v>993</v>
      </c>
      <c r="U150" s="80"/>
      <c r="X150" s="418">
        <v>800000</v>
      </c>
    </row>
    <row r="151" spans="2:24" ht="30" customHeight="1">
      <c r="B151" s="80" t="s">
        <v>3</v>
      </c>
      <c r="C151" s="80" t="str">
        <f>VLOOKUP(D151,Tabla2[[Actividades Programables Presupuestables]:[Código de actividad]],3,0)</f>
        <v>GG.6.1.2.1.187</v>
      </c>
      <c r="D151" s="178" t="s">
        <v>902</v>
      </c>
      <c r="E151" s="81" t="s">
        <v>1264</v>
      </c>
      <c r="F151" s="80" t="s">
        <v>989</v>
      </c>
      <c r="G151" s="80">
        <v>1</v>
      </c>
      <c r="I151" s="378">
        <v>0</v>
      </c>
      <c r="M151" s="80" t="s">
        <v>120</v>
      </c>
      <c r="P151" s="80" t="s">
        <v>1108</v>
      </c>
      <c r="Q151" s="81" t="s">
        <v>1109</v>
      </c>
      <c r="R151" s="80">
        <v>121</v>
      </c>
      <c r="S151" s="80" t="s">
        <v>1224</v>
      </c>
      <c r="T151" s="86" t="s">
        <v>993</v>
      </c>
      <c r="U151" s="80"/>
      <c r="X151" s="418">
        <v>850000</v>
      </c>
    </row>
    <row r="152" spans="2:24" ht="30" customHeight="1">
      <c r="B152" s="80" t="s">
        <v>7</v>
      </c>
      <c r="C152" s="80" t="str">
        <f>VLOOKUP(D152,Tabla2[[Actividades Programables Presupuestables]:[Código de actividad]],3,0)</f>
        <v>CG.4.1.1.1.109</v>
      </c>
      <c r="D152" s="31" t="s">
        <v>725</v>
      </c>
      <c r="E152" s="81" t="s">
        <v>1173</v>
      </c>
      <c r="F152" s="80" t="s">
        <v>989</v>
      </c>
      <c r="G152" s="80">
        <v>5</v>
      </c>
      <c r="H152" s="176"/>
      <c r="I152" s="378">
        <v>150000</v>
      </c>
      <c r="J152" s="79">
        <v>700000</v>
      </c>
      <c r="K152" s="79">
        <v>0</v>
      </c>
      <c r="L152" s="79">
        <v>700000</v>
      </c>
      <c r="M152" s="80" t="s">
        <v>120</v>
      </c>
      <c r="N152" s="81"/>
      <c r="O152" s="80"/>
      <c r="P152" s="80" t="s">
        <v>1167</v>
      </c>
      <c r="Q152" s="81" t="s">
        <v>1168</v>
      </c>
      <c r="R152" s="80">
        <v>121</v>
      </c>
      <c r="S152" s="80" t="s">
        <v>1016</v>
      </c>
      <c r="T152" s="80" t="s">
        <v>993</v>
      </c>
      <c r="U152" s="80"/>
      <c r="X152" s="418">
        <v>2500000</v>
      </c>
    </row>
    <row r="153" spans="2:24" ht="28.5" customHeight="1">
      <c r="B153" s="86" t="s">
        <v>66</v>
      </c>
      <c r="C153" s="86" t="str">
        <f>VLOOKUP(D153,Tabla2[[Actividades Programables Presupuestables]:[Código de actividad]],3,0)</f>
        <v>DADM.6.1.2.1.137</v>
      </c>
      <c r="D153" s="429" t="s">
        <v>782</v>
      </c>
      <c r="E153" s="376"/>
      <c r="F153" s="86" t="s">
        <v>989</v>
      </c>
      <c r="G153" s="86">
        <v>1</v>
      </c>
      <c r="H153" s="430"/>
      <c r="I153" s="378">
        <v>500000</v>
      </c>
      <c r="J153" s="378">
        <v>200000</v>
      </c>
      <c r="K153" s="378">
        <v>200000</v>
      </c>
      <c r="L153" s="378">
        <v>200000</v>
      </c>
      <c r="M153" s="86" t="s">
        <v>153</v>
      </c>
      <c r="N153" s="431"/>
      <c r="O153" s="185"/>
      <c r="P153" s="86" t="s">
        <v>1265</v>
      </c>
      <c r="Q153" s="376" t="s">
        <v>1266</v>
      </c>
      <c r="R153" s="86">
        <v>121</v>
      </c>
      <c r="S153" s="86" t="s">
        <v>1016</v>
      </c>
      <c r="T153" s="86" t="s">
        <v>993</v>
      </c>
      <c r="U153" s="80"/>
    </row>
    <row r="154" spans="2:24" ht="45" customHeight="1">
      <c r="B154" s="86" t="s">
        <v>66</v>
      </c>
      <c r="C154" s="86" t="str">
        <f>VLOOKUP(D154,Tabla2[[Actividades Programables Presupuestables]:[Código de actividad]],3,0)</f>
        <v>DADM.6.1.2.1.137</v>
      </c>
      <c r="D154" s="429" t="s">
        <v>782</v>
      </c>
      <c r="E154" s="376"/>
      <c r="F154" s="86" t="s">
        <v>989</v>
      </c>
      <c r="G154" s="86">
        <v>1</v>
      </c>
      <c r="H154" s="430"/>
      <c r="I154" s="378">
        <v>500000</v>
      </c>
      <c r="J154" s="378">
        <v>100000</v>
      </c>
      <c r="K154" s="378">
        <v>100000</v>
      </c>
      <c r="L154" s="378">
        <v>100000</v>
      </c>
      <c r="M154" s="86" t="s">
        <v>153</v>
      </c>
      <c r="N154" s="431"/>
      <c r="O154" s="185"/>
      <c r="P154" s="86" t="s">
        <v>1267</v>
      </c>
      <c r="Q154" s="376" t="s">
        <v>1268</v>
      </c>
      <c r="R154" s="86">
        <v>121</v>
      </c>
      <c r="S154" s="86" t="s">
        <v>1016</v>
      </c>
      <c r="T154" s="86" t="s">
        <v>993</v>
      </c>
      <c r="U154" s="80"/>
    </row>
    <row r="155" spans="2:24" s="48" customFormat="1" ht="30">
      <c r="B155" s="86" t="s">
        <v>59</v>
      </c>
      <c r="C155" s="86" t="str">
        <f>VLOOKUP(D155,Tabla2[[Actividades Programables Presupuestables]:[Código de actividad]],3,0)</f>
        <v>DCOM.6.1.2.1.20</v>
      </c>
      <c r="D155" s="433" t="s">
        <v>536</v>
      </c>
      <c r="E155" s="376" t="s">
        <v>1269</v>
      </c>
      <c r="F155" s="86" t="s">
        <v>989</v>
      </c>
      <c r="G155" s="86">
        <v>1</v>
      </c>
      <c r="H155" s="377"/>
      <c r="I155" s="378">
        <v>2500000</v>
      </c>
      <c r="J155" s="378">
        <v>2500000</v>
      </c>
      <c r="K155" s="378">
        <v>2500000</v>
      </c>
      <c r="L155" s="378">
        <v>5500000</v>
      </c>
      <c r="M155" s="86" t="s">
        <v>153</v>
      </c>
      <c r="N155" s="376"/>
      <c r="O155" s="376" t="s">
        <v>1270</v>
      </c>
      <c r="P155" s="86" t="s">
        <v>1093</v>
      </c>
      <c r="Q155" s="376" t="s">
        <v>1094</v>
      </c>
      <c r="R155" s="86">
        <v>100</v>
      </c>
      <c r="S155" s="86" t="s">
        <v>1016</v>
      </c>
      <c r="T155" s="86" t="s">
        <v>993</v>
      </c>
      <c r="U155" s="86"/>
    </row>
    <row r="156" spans="2:24" ht="30">
      <c r="B156" s="80" t="s">
        <v>3</v>
      </c>
      <c r="C156" s="80" t="str">
        <f>VLOOKUP(D156,Tabla2[[Actividades Programables Presupuestables]:[Código de actividad]],3,0)</f>
        <v>GG.6.1.2.1.187</v>
      </c>
      <c r="D156" s="178" t="s">
        <v>902</v>
      </c>
      <c r="E156" s="81" t="s">
        <v>1271</v>
      </c>
      <c r="F156" s="80" t="s">
        <v>989</v>
      </c>
      <c r="G156" s="80">
        <v>1</v>
      </c>
      <c r="I156" s="280">
        <v>14740000</v>
      </c>
      <c r="M156" s="80" t="s">
        <v>120</v>
      </c>
      <c r="P156" s="80" t="s">
        <v>1272</v>
      </c>
      <c r="Q156" s="81" t="s">
        <v>1273</v>
      </c>
      <c r="R156" s="80">
        <v>121</v>
      </c>
      <c r="S156" s="80" t="s">
        <v>992</v>
      </c>
      <c r="T156" s="86" t="s">
        <v>993</v>
      </c>
    </row>
  </sheetData>
  <autoFilter ref="B3:U156">
    <sortState ref="B4:U155">
      <sortCondition sortBy="cellColor" ref="I3:I155" dxfId="1703"/>
    </sortState>
  </autoFilter>
  <mergeCells count="2">
    <mergeCell ref="M2:U2"/>
    <mergeCell ref="B2:G2"/>
  </mergeCells>
  <dataValidations count="1">
    <dataValidation type="list" allowBlank="1" showInputMessage="1" showErrorMessage="1" sqref="B9:B10"/>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Listas!$I$34:$I$35</xm:f>
          </x14:formula1>
          <xm:sqref>U1:U3 U144:U1048576</xm:sqref>
        </x14:dataValidation>
        <x14:dataValidation type="list" allowBlank="1" showInputMessage="1" showErrorMessage="1">
          <x14:formula1>
            <xm:f>Listas!$N$30:$N$46</xm:f>
          </x14:formula1>
          <xm:sqref>B1:B8 B11:B1048576</xm:sqref>
        </x14:dataValidation>
        <x14:dataValidation type="list" allowBlank="1" showInputMessage="1" showErrorMessage="1">
          <x14:formula1>
            <xm:f>Listas!$I$34:$I$36</xm:f>
          </x14:formula1>
          <xm:sqref>U4:U143</xm:sqref>
        </x14:dataValidation>
        <x14:dataValidation type="list" allowBlank="1" showInputMessage="1" showErrorMessage="1">
          <x14:formula1>
            <xm:f>Listas!$G$34:$G$37</xm:f>
          </x14:formula1>
          <xm:sqref>R1:R1048576</xm:sqref>
        </x14:dataValidation>
        <x14:dataValidation type="list" allowBlank="1" showInputMessage="1" showErrorMessage="1">
          <x14:formula1>
            <xm:f>Listas!$K$34:$K$36</xm:f>
          </x14:formula1>
          <xm:sqref>T1:T1048576</xm:sqref>
        </x14:dataValidation>
        <x14:dataValidation type="list" allowBlank="1" showInputMessage="1" showErrorMessage="1">
          <x14:formula1>
            <xm:f>Listas!$F$34:$F$38</xm:f>
          </x14:formula1>
          <xm:sqref>S1:S1048576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 sqref="C3"/>
    </sheetView>
  </sheetViews>
  <sheetFormatPr baseColWidth="10" defaultColWidth="11.42578125"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7"/>
  <sheetViews>
    <sheetView showGridLines="0" workbookViewId="0">
      <pane xSplit="5" ySplit="5" topLeftCell="F112" activePane="bottomRight" state="frozen"/>
      <selection pane="topRight" activeCell="G1" sqref="G1"/>
      <selection pane="bottomLeft" activeCell="A6" sqref="A6"/>
      <selection pane="bottomRight" activeCell="D114" sqref="D114"/>
    </sheetView>
  </sheetViews>
  <sheetFormatPr baseColWidth="10" defaultColWidth="11.42578125" defaultRowHeight="15"/>
  <cols>
    <col min="1" max="1" width="10.140625" style="80" customWidth="1"/>
    <col min="2" max="2" width="9.85546875" style="80" customWidth="1"/>
    <col min="3" max="3" width="10.42578125" style="80" customWidth="1"/>
    <col min="4" max="4" width="39" style="31" customWidth="1"/>
    <col min="5" max="5" width="16" style="80" customWidth="1"/>
    <col min="6" max="6" width="15.5703125" style="80" customWidth="1"/>
    <col min="7" max="7" width="16" style="80" customWidth="1"/>
    <col min="8" max="8" width="16.140625" style="80" customWidth="1"/>
    <col min="9" max="9" width="18.42578125" style="80" hidden="1" customWidth="1"/>
    <col min="10" max="10" width="15.7109375" style="80" hidden="1" customWidth="1"/>
    <col min="11" max="11" width="15.140625" style="250" hidden="1" customWidth="1"/>
    <col min="12" max="12" width="10.42578125" style="80" customWidth="1"/>
    <col min="13" max="13" width="9.42578125" style="80" customWidth="1"/>
    <col min="14" max="14" width="10.140625" style="80" hidden="1" customWidth="1"/>
    <col min="15" max="16" width="12.28515625" style="80" hidden="1" customWidth="1"/>
    <col min="17" max="17" width="12.5703125" style="80" hidden="1" customWidth="1"/>
    <col min="18" max="18" width="12.42578125" style="80" hidden="1" customWidth="1"/>
    <col min="19" max="19" width="11.85546875" style="80" hidden="1" customWidth="1"/>
    <col min="20" max="21" width="11.42578125" style="86" customWidth="1"/>
    <col min="22" max="32" width="11.42578125" style="86"/>
    <col min="33" max="16384" width="11.42578125" style="80"/>
  </cols>
  <sheetData>
    <row r="1" spans="1:19" ht="15.75" thickBot="1">
      <c r="N1" s="489" t="s">
        <v>1274</v>
      </c>
      <c r="O1" s="490"/>
      <c r="P1" s="490"/>
      <c r="Q1" s="490"/>
      <c r="R1" s="490"/>
      <c r="S1" s="491"/>
    </row>
    <row r="2" spans="1:19" ht="30">
      <c r="A2" s="87" t="s">
        <v>1275</v>
      </c>
      <c r="B2" s="87" t="s">
        <v>1276</v>
      </c>
      <c r="C2" s="340" t="s">
        <v>1277</v>
      </c>
      <c r="D2" s="341" t="s">
        <v>1278</v>
      </c>
      <c r="E2" s="340" t="s">
        <v>975</v>
      </c>
      <c r="F2" s="340" t="s">
        <v>977</v>
      </c>
      <c r="G2" s="340" t="s">
        <v>976</v>
      </c>
      <c r="H2" s="340" t="s">
        <v>978</v>
      </c>
      <c r="I2" s="88" t="s">
        <v>1279</v>
      </c>
      <c r="J2" s="88" t="s">
        <v>1280</v>
      </c>
      <c r="K2" s="251" t="s">
        <v>1281</v>
      </c>
      <c r="L2" s="88" t="s">
        <v>1282</v>
      </c>
      <c r="M2" s="88" t="s">
        <v>1283</v>
      </c>
      <c r="N2" s="89" t="s">
        <v>1284</v>
      </c>
      <c r="O2" s="89" t="s">
        <v>1285</v>
      </c>
      <c r="P2" s="89" t="s">
        <v>1285</v>
      </c>
      <c r="Q2" s="89" t="s">
        <v>1285</v>
      </c>
      <c r="R2" s="89" t="s">
        <v>1285</v>
      </c>
      <c r="S2" s="89" t="s">
        <v>1285</v>
      </c>
    </row>
    <row r="3" spans="1:19" s="48" customFormat="1">
      <c r="A3" s="90">
        <v>211</v>
      </c>
      <c r="B3" s="91">
        <v>2.1</v>
      </c>
      <c r="C3" s="92" t="s">
        <v>1174</v>
      </c>
      <c r="D3" s="179" t="s">
        <v>1175</v>
      </c>
      <c r="E3" s="99">
        <f>SUMIFS('Formulario PPGR3 v6'!$I$4:$I$273,'Formulario PPGR3 v6'!$P$4:$P$273,'Analisis de cuenta'!C$3:C$285)</f>
        <v>88000000</v>
      </c>
      <c r="F3" s="99">
        <f>SUMIFS('Formulario PPGR3 v6'!$K$4:$K$273,'Formulario PPGR3 v6'!$P$4:$P$273,'Analisis de cuenta'!C$3:C$285)</f>
        <v>88000000</v>
      </c>
      <c r="G3" s="99">
        <f>SUMIFS('Formulario PPGR3 v6'!$J$4:$J$273,'Formulario PPGR3 v6'!$P$4:$P$273,'Analisis de cuenta'!C$3:C$285)</f>
        <v>88000000</v>
      </c>
      <c r="H3" s="99">
        <f>SUMIFS('Formulario PPGR3 v6'!$L$4:$L$273,'Formulario PPGR3 v6'!$P$4:$P$273,'Analisis de cuenta'!C$3:C$285)</f>
        <v>88000000</v>
      </c>
      <c r="I3" s="99">
        <f>+'Proyeccion  2024'!X2</f>
        <v>82950000</v>
      </c>
      <c r="J3" s="99">
        <v>84368000</v>
      </c>
      <c r="K3" s="99">
        <f>+E3-J3</f>
        <v>3632000</v>
      </c>
      <c r="L3" s="1" t="s">
        <v>1286</v>
      </c>
      <c r="M3" s="1">
        <v>100</v>
      </c>
      <c r="N3" s="93" t="s">
        <v>60</v>
      </c>
      <c r="O3" s="93" t="s">
        <v>62</v>
      </c>
      <c r="P3" s="93"/>
      <c r="Q3" s="93"/>
      <c r="R3" s="93"/>
      <c r="S3" s="93"/>
    </row>
    <row r="4" spans="1:19" s="48" customFormat="1">
      <c r="A4" s="90">
        <v>211</v>
      </c>
      <c r="B4" s="91">
        <v>2.1</v>
      </c>
      <c r="C4" s="92" t="s">
        <v>1177</v>
      </c>
      <c r="D4" s="179" t="s">
        <v>1178</v>
      </c>
      <c r="E4" s="99">
        <f>SUMIFS('Formulario PPGR3 v6'!$I$4:$I$273,'Formulario PPGR3 v6'!$P$4:$P$273,'Analisis de cuenta'!C$3:C$285)</f>
        <v>260000</v>
      </c>
      <c r="F4" s="99">
        <f>SUMIFS('Formulario PPGR3 v6'!$K$4:$K$273,'Formulario PPGR3 v6'!$P$4:$P$273,'Analisis de cuenta'!C$3:C$285)</f>
        <v>260000</v>
      </c>
      <c r="G4" s="99">
        <f>SUMIFS('Formulario PPGR3 v6'!$J$4:$J$273,'Formulario PPGR3 v6'!$P$4:$P$273,'Analisis de cuenta'!C$3:C$285)</f>
        <v>260000</v>
      </c>
      <c r="H4" s="99">
        <f>SUMIFS('Formulario PPGR3 v6'!$L$4:$L$273,'Formulario PPGR3 v6'!$P$4:$P$273,'Analisis de cuenta'!C$3:C$285)</f>
        <v>260000</v>
      </c>
      <c r="I4" s="99">
        <f>+'Proyeccion  2024'!X3</f>
        <v>0</v>
      </c>
      <c r="J4" s="99">
        <v>260000</v>
      </c>
      <c r="K4" s="99">
        <f t="shared" ref="K4:K67" si="0">+E4-J4</f>
        <v>0</v>
      </c>
      <c r="L4" s="93" t="s">
        <v>1286</v>
      </c>
      <c r="M4" s="1">
        <v>100</v>
      </c>
      <c r="N4" s="93" t="s">
        <v>60</v>
      </c>
      <c r="O4" s="93" t="s">
        <v>62</v>
      </c>
      <c r="P4" s="93"/>
      <c r="Q4" s="93"/>
      <c r="R4" s="93"/>
      <c r="S4" s="93"/>
    </row>
    <row r="5" spans="1:19" s="48" customFormat="1">
      <c r="A5" s="90">
        <v>211</v>
      </c>
      <c r="B5" s="91">
        <v>2.1</v>
      </c>
      <c r="C5" s="92" t="s">
        <v>1179</v>
      </c>
      <c r="D5" s="179" t="s">
        <v>1180</v>
      </c>
      <c r="E5" s="99">
        <f>SUMIFS('Formulario PPGR3 v6'!$I$4:$I$273,'Formulario PPGR3 v6'!$P$4:$P$273,'Analisis de cuenta'!C$3:C$285)</f>
        <v>83800000</v>
      </c>
      <c r="F5" s="99">
        <f>SUMIFS('Formulario PPGR3 v6'!$K$4:$K$273,'Formulario PPGR3 v6'!$P$4:$P$273,'Analisis de cuenta'!C$3:C$285)</f>
        <v>83800000</v>
      </c>
      <c r="G5" s="99">
        <f>SUMIFS('Formulario PPGR3 v6'!$J$4:$J$273,'Formulario PPGR3 v6'!$P$4:$P$273,'Analisis de cuenta'!C$3:C$285)</f>
        <v>83800000</v>
      </c>
      <c r="H5" s="99">
        <f>SUMIFS('Formulario PPGR3 v6'!$L$4:$L$273,'Formulario PPGR3 v6'!$P$4:$P$273,'Analisis de cuenta'!C$3:C$285)</f>
        <v>83800000</v>
      </c>
      <c r="I5" s="99">
        <f>+'Proyeccion  2024'!X4</f>
        <v>82044006</v>
      </c>
      <c r="J5" s="99">
        <v>81530666.670000002</v>
      </c>
      <c r="K5" s="99">
        <f t="shared" si="0"/>
        <v>2269333.3299999982</v>
      </c>
      <c r="L5" s="93" t="s">
        <v>1286</v>
      </c>
      <c r="M5" s="1">
        <v>100</v>
      </c>
      <c r="N5" s="93" t="s">
        <v>60</v>
      </c>
      <c r="O5" s="93" t="s">
        <v>62</v>
      </c>
      <c r="P5" s="93"/>
      <c r="Q5" s="93"/>
      <c r="R5" s="93"/>
      <c r="S5" s="93"/>
    </row>
    <row r="6" spans="1:19" s="48" customFormat="1">
      <c r="A6" s="90">
        <v>211</v>
      </c>
      <c r="B6" s="91">
        <v>2.1</v>
      </c>
      <c r="C6" s="92" t="s">
        <v>1181</v>
      </c>
      <c r="D6" s="179" t="s">
        <v>1182</v>
      </c>
      <c r="E6" s="99">
        <f>SUMIFS('Formulario PPGR3 v6'!$I$4:$I$273,'Formulario PPGR3 v6'!$P$4:$P$273,'Analisis de cuenta'!C$3:C$285)</f>
        <v>1000000</v>
      </c>
      <c r="F6" s="99">
        <f>SUMIFS('Formulario PPGR3 v6'!$K$4:$K$273,'Formulario PPGR3 v6'!$P$4:$P$273,'Analisis de cuenta'!C$3:C$285)</f>
        <v>1000000</v>
      </c>
      <c r="G6" s="99">
        <f>SUMIFS('Formulario PPGR3 v6'!$J$4:$J$273,'Formulario PPGR3 v6'!$P$4:$P$273,'Analisis de cuenta'!C$3:C$285)</f>
        <v>1480000</v>
      </c>
      <c r="H6" s="99">
        <f>SUMIFS('Formulario PPGR3 v6'!$L$4:$L$273,'Formulario PPGR3 v6'!$P$4:$P$273,'Analisis de cuenta'!C$3:C$285)</f>
        <v>1480000</v>
      </c>
      <c r="I6" s="99">
        <f>+'Proyeccion  2024'!X5</f>
        <v>1000000</v>
      </c>
      <c r="J6" s="99">
        <v>939250</v>
      </c>
      <c r="K6" s="99">
        <f t="shared" si="0"/>
        <v>60750</v>
      </c>
      <c r="L6" s="93" t="s">
        <v>1286</v>
      </c>
      <c r="M6" s="1">
        <v>100</v>
      </c>
      <c r="N6" s="93" t="s">
        <v>60</v>
      </c>
      <c r="O6" s="93" t="s">
        <v>62</v>
      </c>
      <c r="P6" s="93"/>
      <c r="Q6" s="93"/>
      <c r="R6" s="93"/>
      <c r="S6" s="93"/>
    </row>
    <row r="7" spans="1:19" s="48" customFormat="1">
      <c r="A7" s="90">
        <v>211</v>
      </c>
      <c r="B7" s="91">
        <v>2.1</v>
      </c>
      <c r="C7" s="92" t="s">
        <v>1183</v>
      </c>
      <c r="D7" s="179" t="s">
        <v>1184</v>
      </c>
      <c r="E7" s="99">
        <f>SUMIFS('Formulario PPGR3 v6'!$I$4:$I$273,'Formulario PPGR3 v6'!$P$4:$P$273,'Analisis de cuenta'!C$3:C$285)</f>
        <v>1750000</v>
      </c>
      <c r="F7" s="99">
        <f>SUMIFS('Formulario PPGR3 v6'!$K$4:$K$273,'Formulario PPGR3 v6'!$P$4:$P$273,'Analisis de cuenta'!C$3:C$285)</f>
        <v>1750000</v>
      </c>
      <c r="G7" s="99">
        <f>SUMIFS('Formulario PPGR3 v6'!$J$4:$J$273,'Formulario PPGR3 v6'!$P$4:$P$273,'Analisis de cuenta'!C$3:C$285)</f>
        <v>1750000</v>
      </c>
      <c r="H7" s="99">
        <f>SUMIFS('Formulario PPGR3 v6'!$L$4:$L$273,'Formulario PPGR3 v6'!$P$4:$P$273,'Analisis de cuenta'!C$3:C$285)</f>
        <v>1750000</v>
      </c>
      <c r="I7" s="99">
        <f>+'Proyeccion  2024'!X6</f>
        <v>1500000</v>
      </c>
      <c r="J7" s="99">
        <v>1552000</v>
      </c>
      <c r="K7" s="99">
        <f t="shared" si="0"/>
        <v>198000</v>
      </c>
      <c r="L7" s="93" t="s">
        <v>1286</v>
      </c>
      <c r="M7" s="1">
        <v>100</v>
      </c>
      <c r="N7" s="93" t="s">
        <v>60</v>
      </c>
      <c r="O7" s="93" t="s">
        <v>62</v>
      </c>
      <c r="P7" s="93"/>
      <c r="Q7" s="93"/>
      <c r="R7" s="93"/>
      <c r="S7" s="93"/>
    </row>
    <row r="8" spans="1:19" s="48" customFormat="1">
      <c r="A8" s="90">
        <v>211</v>
      </c>
      <c r="B8" s="91">
        <v>2.1</v>
      </c>
      <c r="C8" s="92" t="s">
        <v>1185</v>
      </c>
      <c r="D8" s="179" t="s">
        <v>1186</v>
      </c>
      <c r="E8" s="99">
        <f>SUMIFS('Formulario PPGR3 v6'!$I$4:$I$273,'Formulario PPGR3 v6'!$P$4:$P$273,'Analisis de cuenta'!C$3:C$285)</f>
        <v>15267500</v>
      </c>
      <c r="F8" s="99">
        <f>SUMIFS('Formulario PPGR3 v6'!$K$4:$K$273,'Formulario PPGR3 v6'!$P$4:$P$273,'Analisis de cuenta'!C$3:C$285)</f>
        <v>15267500</v>
      </c>
      <c r="G8" s="99">
        <f>SUMIFS('Formulario PPGR3 v6'!$J$4:$J$273,'Formulario PPGR3 v6'!$P$4:$P$273,'Analisis de cuenta'!C$3:C$285)</f>
        <v>15267500</v>
      </c>
      <c r="H8" s="99">
        <f>SUMIFS('Formulario PPGR3 v6'!$L$4:$L$273,'Formulario PPGR3 v6'!$P$4:$P$273,'Analisis de cuenta'!C$3:C$285)</f>
        <v>15267500</v>
      </c>
      <c r="I8" s="99">
        <f>+'Proyeccion  2024'!X7</f>
        <v>14600000</v>
      </c>
      <c r="J8" s="99">
        <v>14507000</v>
      </c>
      <c r="K8" s="99">
        <f t="shared" si="0"/>
        <v>760500</v>
      </c>
      <c r="L8" s="93" t="s">
        <v>1286</v>
      </c>
      <c r="M8" s="1">
        <v>100</v>
      </c>
      <c r="N8" s="93" t="s">
        <v>60</v>
      </c>
      <c r="O8" s="93" t="s">
        <v>62</v>
      </c>
      <c r="P8" s="93"/>
      <c r="Q8" s="93"/>
      <c r="R8" s="93"/>
      <c r="S8" s="93"/>
    </row>
    <row r="9" spans="1:19" s="48" customFormat="1">
      <c r="A9" s="90">
        <v>211</v>
      </c>
      <c r="B9" s="91">
        <v>2.1</v>
      </c>
      <c r="C9" s="92" t="s">
        <v>1187</v>
      </c>
      <c r="D9" s="179" t="s">
        <v>1188</v>
      </c>
      <c r="E9" s="99">
        <f>SUMIFS('Formulario PPGR3 v6'!$I$4:$I$273,'Formulario PPGR3 v6'!$P$4:$P$273,'Analisis de cuenta'!C$3:C$285)</f>
        <v>5000000</v>
      </c>
      <c r="F9" s="99">
        <f>SUMIFS('Formulario PPGR3 v6'!$K$4:$K$273,'Formulario PPGR3 v6'!$P$4:$P$273,'Analisis de cuenta'!C$3:C$285)</f>
        <v>300000</v>
      </c>
      <c r="G9" s="99">
        <f>SUMIFS('Formulario PPGR3 v6'!$J$4:$J$273,'Formulario PPGR3 v6'!$P$4:$P$273,'Analisis de cuenta'!C$3:C$285)</f>
        <v>300000</v>
      </c>
      <c r="H9" s="99">
        <f>SUMIFS('Formulario PPGR3 v6'!$L$4:$L$273,'Formulario PPGR3 v6'!$P$4:$P$273,'Analisis de cuenta'!C$3:C$285)</f>
        <v>300000</v>
      </c>
      <c r="I9" s="99">
        <f>+'Proyeccion  2024'!X8</f>
        <v>300000</v>
      </c>
      <c r="J9" s="99">
        <v>396000</v>
      </c>
      <c r="K9" s="99">
        <f t="shared" si="0"/>
        <v>4604000</v>
      </c>
      <c r="L9" s="93" t="s">
        <v>1286</v>
      </c>
      <c r="M9" s="1">
        <v>100</v>
      </c>
      <c r="N9" s="93" t="s">
        <v>60</v>
      </c>
      <c r="O9" s="93" t="s">
        <v>62</v>
      </c>
      <c r="P9" s="93"/>
      <c r="Q9" s="93"/>
      <c r="R9" s="93"/>
      <c r="S9" s="93"/>
    </row>
    <row r="10" spans="1:19" s="48" customFormat="1">
      <c r="A10" s="90">
        <v>211</v>
      </c>
      <c r="B10" s="91">
        <v>2.1</v>
      </c>
      <c r="C10" s="92" t="s">
        <v>1189</v>
      </c>
      <c r="D10" s="179" t="s">
        <v>1190</v>
      </c>
      <c r="E10" s="99">
        <f>SUMIFS('Formulario PPGR3 v6'!$I$4:$I$273,'Formulario PPGR3 v6'!$P$4:$P$273,'Analisis de cuenta'!C$3:C$285)</f>
        <v>300000</v>
      </c>
      <c r="F10" s="99">
        <f>SUMIFS('Formulario PPGR3 v6'!$K$4:$K$273,'Formulario PPGR3 v6'!$P$4:$P$273,'Analisis de cuenta'!C$3:C$285)</f>
        <v>300000</v>
      </c>
      <c r="G10" s="99">
        <f>SUMIFS('Formulario PPGR3 v6'!$J$4:$J$273,'Formulario PPGR3 v6'!$P$4:$P$273,'Analisis de cuenta'!C$3:C$285)</f>
        <v>300000</v>
      </c>
      <c r="H10" s="99">
        <f>SUMIFS('Formulario PPGR3 v6'!$L$4:$L$273,'Formulario PPGR3 v6'!$P$4:$P$273,'Analisis de cuenta'!C$3:C$285)</f>
        <v>300000</v>
      </c>
      <c r="I10" s="99">
        <f>+'Proyeccion  2024'!X9</f>
        <v>300000</v>
      </c>
      <c r="J10" s="99">
        <v>94970.01</v>
      </c>
      <c r="K10" s="99">
        <f t="shared" si="0"/>
        <v>205029.99</v>
      </c>
      <c r="L10" s="93" t="s">
        <v>1286</v>
      </c>
      <c r="M10" s="1">
        <v>100</v>
      </c>
      <c r="N10" s="93" t="s">
        <v>60</v>
      </c>
      <c r="O10" s="93" t="s">
        <v>62</v>
      </c>
      <c r="P10" s="93"/>
      <c r="Q10" s="93"/>
      <c r="R10" s="93"/>
      <c r="S10" s="93"/>
    </row>
    <row r="11" spans="1:19" s="48" customFormat="1">
      <c r="A11" s="90">
        <v>212</v>
      </c>
      <c r="B11" s="91">
        <v>2.1</v>
      </c>
      <c r="C11" s="92" t="s">
        <v>1191</v>
      </c>
      <c r="D11" s="179" t="s">
        <v>1192</v>
      </c>
      <c r="E11" s="99">
        <f>SUMIFS('Formulario PPGR3 v6'!$I$4:$I$273,'Formulario PPGR3 v6'!$P$4:$P$273,'Analisis de cuenta'!C$3:C$285)</f>
        <v>320000</v>
      </c>
      <c r="F11" s="99">
        <f>SUMIFS('Formulario PPGR3 v6'!$K$4:$K$273,'Formulario PPGR3 v6'!$P$4:$P$273,'Analisis de cuenta'!C$3:C$285)</f>
        <v>320000</v>
      </c>
      <c r="G11" s="99">
        <f>SUMIFS('Formulario PPGR3 v6'!$J$4:$J$273,'Formulario PPGR3 v6'!$P$4:$P$273,'Analisis de cuenta'!C$3:C$285)</f>
        <v>320000</v>
      </c>
      <c r="H11" s="99">
        <f>SUMIFS('Formulario PPGR3 v6'!$L$4:$L$273,'Formulario PPGR3 v6'!$P$4:$P$273,'Analisis de cuenta'!C$3:C$285)</f>
        <v>320000</v>
      </c>
      <c r="I11" s="99">
        <f>+'Proyeccion  2024'!X10</f>
        <v>316800</v>
      </c>
      <c r="J11" s="99">
        <v>343200</v>
      </c>
      <c r="K11" s="99">
        <f t="shared" si="0"/>
        <v>-23200</v>
      </c>
      <c r="L11" s="93" t="s">
        <v>1286</v>
      </c>
      <c r="M11" s="1">
        <v>100</v>
      </c>
      <c r="N11" s="93" t="s">
        <v>60</v>
      </c>
      <c r="O11" s="93" t="s">
        <v>62</v>
      </c>
      <c r="P11" s="93"/>
      <c r="Q11" s="93"/>
      <c r="R11" s="93"/>
      <c r="S11" s="93"/>
    </row>
    <row r="12" spans="1:19" s="48" customFormat="1">
      <c r="A12" s="90">
        <v>212</v>
      </c>
      <c r="B12" s="91">
        <v>2.1</v>
      </c>
      <c r="C12" s="92" t="s">
        <v>1193</v>
      </c>
      <c r="D12" s="179" t="s">
        <v>1194</v>
      </c>
      <c r="E12" s="99">
        <f>SUMIFS('Formulario PPGR3 v6'!$I$4:$I$273,'Formulario PPGR3 v6'!$P$4:$P$273,'Analisis de cuenta'!C$3:C$285)</f>
        <v>350000</v>
      </c>
      <c r="F12" s="99">
        <f>SUMIFS('Formulario PPGR3 v6'!$K$4:$K$273,'Formulario PPGR3 v6'!$P$4:$P$273,'Analisis de cuenta'!C$3:C$285)</f>
        <v>350000</v>
      </c>
      <c r="G12" s="99">
        <f>SUMIFS('Formulario PPGR3 v6'!$J$4:$J$273,'Formulario PPGR3 v6'!$P$4:$P$273,'Analisis de cuenta'!C$3:C$285)</f>
        <v>350000</v>
      </c>
      <c r="H12" s="99">
        <f>SUMIFS('Formulario PPGR3 v6'!$L$4:$L$273,'Formulario PPGR3 v6'!$P$4:$P$273,'Analisis de cuenta'!C$3:C$285)</f>
        <v>350000</v>
      </c>
      <c r="I12" s="99">
        <f>+'Proyeccion  2024'!X11</f>
        <v>540000</v>
      </c>
      <c r="J12" s="99">
        <v>560675.36</v>
      </c>
      <c r="K12" s="99">
        <f t="shared" si="0"/>
        <v>-210675.36</v>
      </c>
      <c r="L12" s="93" t="s">
        <v>1286</v>
      </c>
      <c r="M12" s="1">
        <v>100</v>
      </c>
      <c r="N12" s="93" t="s">
        <v>60</v>
      </c>
      <c r="O12" s="93" t="s">
        <v>62</v>
      </c>
      <c r="P12" s="93"/>
      <c r="Q12" s="93"/>
      <c r="R12" s="93"/>
      <c r="S12" s="93"/>
    </row>
    <row r="13" spans="1:19" s="48" customFormat="1">
      <c r="A13" s="90">
        <v>212</v>
      </c>
      <c r="B13" s="91">
        <v>2.1</v>
      </c>
      <c r="C13" s="92" t="s">
        <v>1195</v>
      </c>
      <c r="D13" s="179" t="s">
        <v>1196</v>
      </c>
      <c r="E13" s="99">
        <f>SUMIFS('Formulario PPGR3 v6'!$I$4:$I$273,'Formulario PPGR3 v6'!$P$4:$P$273,'Analisis de cuenta'!C$3:C$285)</f>
        <v>1820000</v>
      </c>
      <c r="F13" s="99">
        <f>SUMIFS('Formulario PPGR3 v6'!$K$4:$K$273,'Formulario PPGR3 v6'!$P$4:$P$273,'Analisis de cuenta'!C$3:C$285)</f>
        <v>280000</v>
      </c>
      <c r="G13" s="99">
        <f>SUMIFS('Formulario PPGR3 v6'!$J$4:$J$273,'Formulario PPGR3 v6'!$P$4:$P$273,'Analisis de cuenta'!C$3:C$285)</f>
        <v>280000</v>
      </c>
      <c r="H13" s="99">
        <f>SUMIFS('Formulario PPGR3 v6'!$L$4:$L$273,'Formulario PPGR3 v6'!$P$4:$P$273,'Analisis de cuenta'!C$3:C$285)</f>
        <v>280000</v>
      </c>
      <c r="I13" s="99">
        <f>+'Proyeccion  2024'!X12</f>
        <v>120000</v>
      </c>
      <c r="J13" s="99">
        <v>130000</v>
      </c>
      <c r="K13" s="99">
        <f t="shared" si="0"/>
        <v>1690000</v>
      </c>
      <c r="L13" s="93" t="s">
        <v>1286</v>
      </c>
      <c r="M13" s="1">
        <v>100</v>
      </c>
      <c r="N13" s="93" t="s">
        <v>66</v>
      </c>
      <c r="O13" s="93" t="s">
        <v>62</v>
      </c>
      <c r="P13" s="93"/>
      <c r="Q13" s="93"/>
      <c r="R13" s="93"/>
      <c r="S13" s="93"/>
    </row>
    <row r="14" spans="1:19" s="48" customFormat="1">
      <c r="A14" s="90">
        <v>212</v>
      </c>
      <c r="B14" s="91">
        <v>2.1</v>
      </c>
      <c r="C14" s="92" t="s">
        <v>1197</v>
      </c>
      <c r="D14" s="179" t="s">
        <v>1198</v>
      </c>
      <c r="E14" s="99">
        <f>SUMIFS('Formulario PPGR3 v6'!$I$4:$I$273,'Formulario PPGR3 v6'!$P$4:$P$273,'Analisis de cuenta'!C$3:C$285)</f>
        <v>8400000</v>
      </c>
      <c r="F14" s="99">
        <f>SUMIFS('Formulario PPGR3 v6'!$K$4:$K$273,'Formulario PPGR3 v6'!$P$4:$P$273,'Analisis de cuenta'!C$3:C$285)</f>
        <v>8400000</v>
      </c>
      <c r="G14" s="99">
        <f>SUMIFS('Formulario PPGR3 v6'!$J$4:$J$273,'Formulario PPGR3 v6'!$P$4:$P$273,'Analisis de cuenta'!C$3:C$285)</f>
        <v>8400000</v>
      </c>
      <c r="H14" s="99">
        <f>SUMIFS('Formulario PPGR3 v6'!$L$4:$L$273,'Formulario PPGR3 v6'!$P$4:$P$273,'Analisis de cuenta'!C$3:C$285)</f>
        <v>8400000</v>
      </c>
      <c r="I14" s="99">
        <f>+'Proyeccion  2024'!X13</f>
        <v>7848000</v>
      </c>
      <c r="J14" s="99">
        <v>7905000</v>
      </c>
      <c r="K14" s="99">
        <f t="shared" si="0"/>
        <v>495000</v>
      </c>
      <c r="L14" s="93" t="s">
        <v>1286</v>
      </c>
      <c r="M14" s="1">
        <v>100</v>
      </c>
      <c r="N14" s="93" t="s">
        <v>60</v>
      </c>
      <c r="O14" s="93" t="s">
        <v>62</v>
      </c>
      <c r="P14" s="93"/>
      <c r="Q14" s="93"/>
      <c r="R14" s="93"/>
      <c r="S14" s="93"/>
    </row>
    <row r="15" spans="1:19" s="48" customFormat="1">
      <c r="A15" s="90">
        <v>212</v>
      </c>
      <c r="B15" s="91">
        <v>2.1</v>
      </c>
      <c r="C15" s="92" t="s">
        <v>1199</v>
      </c>
      <c r="D15" s="179" t="s">
        <v>1200</v>
      </c>
      <c r="E15" s="99">
        <f>SUMIFS('Formulario PPGR3 v6'!$I$4:$I$273,'Formulario PPGR3 v6'!$P$4:$P$273,'Analisis de cuenta'!C$3:C$285)</f>
        <v>15267500</v>
      </c>
      <c r="F15" s="99">
        <f>SUMIFS('Formulario PPGR3 v6'!$K$4:$K$273,'Formulario PPGR3 v6'!$P$4:$P$273,'Analisis de cuenta'!C$3:C$285)</f>
        <v>15267500</v>
      </c>
      <c r="G15" s="99">
        <f>SUMIFS('Formulario PPGR3 v6'!$J$4:$J$273,'Formulario PPGR3 v6'!$P$4:$P$273,'Analisis de cuenta'!C$3:C$285)</f>
        <v>15267500</v>
      </c>
      <c r="H15" s="99">
        <f>SUMIFS('Formulario PPGR3 v6'!$L$4:$L$273,'Formulario PPGR3 v6'!$P$4:$P$273,'Analisis de cuenta'!C$3:C$285)</f>
        <v>15267500</v>
      </c>
      <c r="I15" s="99">
        <f>+'Proyeccion  2024'!X14</f>
        <v>14600000</v>
      </c>
      <c r="J15" s="99">
        <v>9991041.6999999993</v>
      </c>
      <c r="K15" s="99">
        <f t="shared" si="0"/>
        <v>5276458.3000000007</v>
      </c>
      <c r="L15" s="93" t="s">
        <v>1286</v>
      </c>
      <c r="M15" s="1">
        <v>100</v>
      </c>
      <c r="N15" s="93" t="s">
        <v>60</v>
      </c>
      <c r="O15" s="93" t="s">
        <v>62</v>
      </c>
      <c r="P15" s="93"/>
      <c r="Q15" s="93"/>
      <c r="R15" s="93"/>
      <c r="S15" s="93"/>
    </row>
    <row r="16" spans="1:19" s="48" customFormat="1" ht="30">
      <c r="A16" s="90">
        <v>212</v>
      </c>
      <c r="B16" s="91">
        <v>2.1</v>
      </c>
      <c r="C16" s="92" t="s">
        <v>1201</v>
      </c>
      <c r="D16" s="179" t="s">
        <v>1202</v>
      </c>
      <c r="E16" s="99">
        <f>SUMIFS('Formulario PPGR3 v6'!$I$4:$I$273,'Formulario PPGR3 v6'!$P$4:$P$273,'Analisis de cuenta'!C$3:C$285)</f>
        <v>440000</v>
      </c>
      <c r="F16" s="99">
        <f>SUMIFS('Formulario PPGR3 v6'!$K$4:$K$273,'Formulario PPGR3 v6'!$P$4:$P$273,'Analisis de cuenta'!C$3:C$285)</f>
        <v>440000</v>
      </c>
      <c r="G16" s="99">
        <f>SUMIFS('Formulario PPGR3 v6'!$J$4:$J$273,'Formulario PPGR3 v6'!$P$4:$P$273,'Analisis de cuenta'!C$3:C$285)</f>
        <v>440000</v>
      </c>
      <c r="H16" s="99">
        <f>SUMIFS('Formulario PPGR3 v6'!$L$4:$L$273,'Formulario PPGR3 v6'!$P$4:$P$273,'Analisis de cuenta'!C$3:C$285)</f>
        <v>440000</v>
      </c>
      <c r="I16" s="99">
        <f>+'Proyeccion  2024'!X15</f>
        <v>430000</v>
      </c>
      <c r="J16" s="99">
        <v>640000</v>
      </c>
      <c r="K16" s="99">
        <f t="shared" si="0"/>
        <v>-200000</v>
      </c>
      <c r="L16" s="93" t="s">
        <v>1286</v>
      </c>
      <c r="M16" s="1">
        <v>100</v>
      </c>
      <c r="N16" s="93" t="s">
        <v>60</v>
      </c>
      <c r="O16" s="93" t="s">
        <v>62</v>
      </c>
      <c r="P16" s="93"/>
      <c r="Q16" s="93"/>
      <c r="R16" s="93"/>
      <c r="S16" s="93"/>
    </row>
    <row r="17" spans="1:19" s="48" customFormat="1" ht="30">
      <c r="A17" s="90">
        <v>212</v>
      </c>
      <c r="B17" s="91">
        <v>2.1</v>
      </c>
      <c r="C17" s="92" t="s">
        <v>1203</v>
      </c>
      <c r="D17" s="179" t="s">
        <v>1204</v>
      </c>
      <c r="E17" s="99">
        <f>SUMIFS('Formulario PPGR3 v6'!$I$4:$I$273,'Formulario PPGR3 v6'!$P$4:$P$273,'Analisis de cuenta'!C$3:C$285)</f>
        <v>14598500</v>
      </c>
      <c r="F17" s="99">
        <f>SUMIFS('Formulario PPGR3 v6'!$K$4:$K$273,'Formulario PPGR3 v6'!$P$4:$P$273,'Analisis de cuenta'!C$3:C$285)</f>
        <v>14598500</v>
      </c>
      <c r="G17" s="99">
        <f>SUMIFS('Formulario PPGR3 v6'!$J$4:$J$273,'Formulario PPGR3 v6'!$P$4:$P$273,'Analisis de cuenta'!C$3:C$285)</f>
        <v>14598500</v>
      </c>
      <c r="H17" s="99">
        <f>SUMIFS('Formulario PPGR3 v6'!$L$4:$L$273,'Formulario PPGR3 v6'!$P$4:$P$273,'Analisis de cuenta'!C$3:C$285)</f>
        <v>14598500</v>
      </c>
      <c r="I17" s="99">
        <f>+'Proyeccion  2024'!X16</f>
        <v>14492000</v>
      </c>
      <c r="J17" s="99">
        <v>14492000</v>
      </c>
      <c r="K17" s="99">
        <f t="shared" si="0"/>
        <v>106500</v>
      </c>
      <c r="L17" s="93" t="s">
        <v>1286</v>
      </c>
      <c r="M17" s="1">
        <v>100</v>
      </c>
      <c r="N17" s="93" t="s">
        <v>60</v>
      </c>
      <c r="O17" s="93" t="s">
        <v>62</v>
      </c>
      <c r="P17" s="93"/>
      <c r="Q17" s="93"/>
      <c r="R17" s="93"/>
      <c r="S17" s="93"/>
    </row>
    <row r="18" spans="1:19" s="48" customFormat="1">
      <c r="A18" s="90">
        <v>213</v>
      </c>
      <c r="B18" s="91">
        <v>2.1</v>
      </c>
      <c r="C18" s="92" t="s">
        <v>1234</v>
      </c>
      <c r="D18" s="179" t="s">
        <v>1235</v>
      </c>
      <c r="E18" s="99">
        <f>SUMIFS('Formulario PPGR3 v6'!$I$4:$I$273,'Formulario PPGR3 v6'!$P$4:$P$273,'Analisis de cuenta'!C$3:C$285)</f>
        <v>12000000</v>
      </c>
      <c r="F18" s="99">
        <f>SUMIFS('Formulario PPGR3 v6'!$K$4:$K$273,'Formulario PPGR3 v6'!$P$4:$P$273,'Analisis de cuenta'!C$3:C$285)</f>
        <v>10000000</v>
      </c>
      <c r="G18" s="99">
        <f>SUMIFS('Formulario PPGR3 v6'!$J$4:$J$273,'Formulario PPGR3 v6'!$P$4:$P$273,'Analisis de cuenta'!C$3:C$285)</f>
        <v>10000000</v>
      </c>
      <c r="H18" s="99">
        <f>SUMIFS('Formulario PPGR3 v6'!$L$4:$L$273,'Formulario PPGR3 v6'!$P$4:$P$273,'Analisis de cuenta'!C$3:C$285)</f>
        <v>10000000</v>
      </c>
      <c r="I18" s="99">
        <f>+'Proyeccion  2024'!X17</f>
        <v>12000000</v>
      </c>
      <c r="J18" s="99">
        <v>10650060</v>
      </c>
      <c r="K18" s="99">
        <f t="shared" si="0"/>
        <v>1349940</v>
      </c>
      <c r="L18" s="93" t="s">
        <v>1286</v>
      </c>
      <c r="M18" s="1">
        <v>100</v>
      </c>
      <c r="N18" s="93" t="s">
        <v>3</v>
      </c>
      <c r="O18" s="93" t="s">
        <v>62</v>
      </c>
      <c r="P18" s="93"/>
      <c r="Q18" s="93"/>
      <c r="R18" s="93"/>
      <c r="S18" s="93"/>
    </row>
    <row r="19" spans="1:19" s="48" customFormat="1">
      <c r="A19" s="90">
        <v>214</v>
      </c>
      <c r="B19" s="91">
        <v>2.1</v>
      </c>
      <c r="C19" s="92" t="s">
        <v>1205</v>
      </c>
      <c r="D19" s="179" t="s">
        <v>1206</v>
      </c>
      <c r="E19" s="99">
        <f>SUMIFS('Formulario PPGR3 v6'!$I$4:$I$273,'Formulario PPGR3 v6'!$P$4:$P$273,'Analisis de cuenta'!C$3:C$285)</f>
        <v>150000</v>
      </c>
      <c r="F19" s="99">
        <f>SUMIFS('Formulario PPGR3 v6'!$K$4:$K$273,'Formulario PPGR3 v6'!$P$4:$P$273,'Analisis de cuenta'!C$3:C$285)</f>
        <v>150000</v>
      </c>
      <c r="G19" s="99">
        <f>SUMIFS('Formulario PPGR3 v6'!$J$4:$J$273,'Formulario PPGR3 v6'!$P$4:$P$273,'Analisis de cuenta'!C$3:C$285)</f>
        <v>150000</v>
      </c>
      <c r="H19" s="99">
        <f>SUMIFS('Formulario PPGR3 v6'!$L$4:$L$273,'Formulario PPGR3 v6'!$P$4:$P$273,'Analisis de cuenta'!C$3:C$285)</f>
        <v>150000</v>
      </c>
      <c r="I19" s="99">
        <f>+'Proyeccion  2024'!X18</f>
        <v>0</v>
      </c>
      <c r="J19" s="99">
        <v>0</v>
      </c>
      <c r="K19" s="99">
        <f t="shared" si="0"/>
        <v>150000</v>
      </c>
      <c r="L19" s="93" t="s">
        <v>1286</v>
      </c>
      <c r="M19" s="1">
        <v>100</v>
      </c>
      <c r="N19" s="93" t="s">
        <v>60</v>
      </c>
      <c r="O19" s="93" t="s">
        <v>62</v>
      </c>
      <c r="P19" s="93"/>
      <c r="Q19" s="93"/>
      <c r="R19" s="93"/>
      <c r="S19" s="93"/>
    </row>
    <row r="20" spans="1:19" s="48" customFormat="1">
      <c r="A20" s="90">
        <v>215</v>
      </c>
      <c r="B20" s="91">
        <v>2.1</v>
      </c>
      <c r="C20" s="92" t="s">
        <v>1207</v>
      </c>
      <c r="D20" s="179" t="s">
        <v>1208</v>
      </c>
      <c r="E20" s="99">
        <f>SUMIFS('Formulario PPGR3 v6'!$I$4:$I$273,'Formulario PPGR3 v6'!$P$4:$P$273,'Analisis de cuenta'!C$3:C$285)</f>
        <v>12600000</v>
      </c>
      <c r="F20" s="99">
        <f>SUMIFS('Formulario PPGR3 v6'!$K$4:$K$273,'Formulario PPGR3 v6'!$P$4:$P$273,'Analisis de cuenta'!C$3:C$285)</f>
        <v>12600000</v>
      </c>
      <c r="G20" s="99">
        <f>SUMIFS('Formulario PPGR3 v6'!$J$4:$J$273,'Formulario PPGR3 v6'!$P$4:$P$273,'Analisis de cuenta'!C$3:C$285)</f>
        <v>12600000</v>
      </c>
      <c r="H20" s="99">
        <f>SUMIFS('Formulario PPGR3 v6'!$L$4:$L$273,'Formulario PPGR3 v6'!$P$4:$P$273,'Analisis de cuenta'!C$3:C$285)</f>
        <v>12600000</v>
      </c>
      <c r="I20" s="99">
        <f>+'Proyeccion  2024'!X19</f>
        <v>11714574.425999999</v>
      </c>
      <c r="J20" s="99">
        <v>11626249.67</v>
      </c>
      <c r="K20" s="99">
        <f t="shared" si="0"/>
        <v>973750.33000000007</v>
      </c>
      <c r="L20" s="93" t="s">
        <v>1286</v>
      </c>
      <c r="M20" s="1">
        <v>100</v>
      </c>
      <c r="N20" s="93" t="s">
        <v>60</v>
      </c>
      <c r="O20" s="93" t="s">
        <v>62</v>
      </c>
      <c r="P20" s="93"/>
      <c r="Q20" s="93"/>
      <c r="R20" s="93"/>
      <c r="S20" s="93"/>
    </row>
    <row r="21" spans="1:19" s="48" customFormat="1">
      <c r="A21" s="90">
        <v>215</v>
      </c>
      <c r="B21" s="91">
        <v>2.1</v>
      </c>
      <c r="C21" s="92" t="s">
        <v>1209</v>
      </c>
      <c r="D21" s="179" t="s">
        <v>1210</v>
      </c>
      <c r="E21" s="99">
        <f>SUMIFS('Formulario PPGR3 v6'!$I$4:$I$273,'Formulario PPGR3 v6'!$P$4:$P$273,'Analisis de cuenta'!C$3:C$285)</f>
        <v>12900000</v>
      </c>
      <c r="F21" s="99">
        <f>SUMIFS('Formulario PPGR3 v6'!$K$4:$K$273,'Formulario PPGR3 v6'!$P$4:$P$273,'Analisis de cuenta'!C$3:C$285)</f>
        <v>12900000</v>
      </c>
      <c r="G21" s="99">
        <f>SUMIFS('Formulario PPGR3 v6'!$J$4:$J$273,'Formulario PPGR3 v6'!$P$4:$P$273,'Analisis de cuenta'!C$3:C$285)</f>
        <v>12900000</v>
      </c>
      <c r="H21" s="99">
        <f>SUMIFS('Formulario PPGR3 v6'!$L$4:$L$273,'Formulario PPGR3 v6'!$P$4:$P$273,'Analisis de cuenta'!C$3:C$285)</f>
        <v>12900000</v>
      </c>
      <c r="I21" s="99">
        <f>+'Proyeccion  2024'!X20</f>
        <v>11698075.025400002</v>
      </c>
      <c r="J21" s="99">
        <v>11871960.33</v>
      </c>
      <c r="K21" s="99">
        <f t="shared" si="0"/>
        <v>1028039.6699999999</v>
      </c>
      <c r="L21" s="93" t="s">
        <v>1286</v>
      </c>
      <c r="M21" s="1">
        <v>100</v>
      </c>
      <c r="N21" s="93" t="s">
        <v>60</v>
      </c>
      <c r="O21" s="93" t="s">
        <v>62</v>
      </c>
      <c r="P21" s="93"/>
      <c r="Q21" s="93"/>
      <c r="R21" s="93"/>
      <c r="S21" s="93"/>
    </row>
    <row r="22" spans="1:19" s="48" customFormat="1">
      <c r="A22" s="90">
        <v>215</v>
      </c>
      <c r="B22" s="91">
        <v>2.1</v>
      </c>
      <c r="C22" s="92" t="s">
        <v>1211</v>
      </c>
      <c r="D22" s="179" t="s">
        <v>1212</v>
      </c>
      <c r="E22" s="99">
        <f>SUMIFS('Formulario PPGR3 v6'!$I$4:$I$273,'Formulario PPGR3 v6'!$P$4:$P$273,'Analisis de cuenta'!C$3:C$285)</f>
        <v>1600000</v>
      </c>
      <c r="F22" s="99">
        <f>SUMIFS('Formulario PPGR3 v6'!$K$4:$K$273,'Formulario PPGR3 v6'!$P$4:$P$273,'Analisis de cuenta'!C$3:C$285)</f>
        <v>1600000</v>
      </c>
      <c r="G22" s="99">
        <f>SUMIFS('Formulario PPGR3 v6'!$J$4:$J$273,'Formulario PPGR3 v6'!$P$4:$P$273,'Analisis de cuenta'!C$3:C$285)</f>
        <v>1600000</v>
      </c>
      <c r="H22" s="99">
        <f>SUMIFS('Formulario PPGR3 v6'!$L$4:$L$273,'Formulario PPGR3 v6'!$P$4:$P$273,'Analisis de cuenta'!C$3:C$285)</f>
        <v>1600000</v>
      </c>
      <c r="I22" s="99">
        <f>+'Proyeccion  2024'!X21</f>
        <v>1814934.0660000001</v>
      </c>
      <c r="J22" s="99">
        <v>1439575.1099999999</v>
      </c>
      <c r="K22" s="99">
        <f t="shared" si="0"/>
        <v>160424.89000000013</v>
      </c>
      <c r="L22" s="93" t="s">
        <v>1286</v>
      </c>
      <c r="M22" s="1">
        <v>100</v>
      </c>
      <c r="N22" s="93" t="s">
        <v>60</v>
      </c>
      <c r="O22" s="93" t="s">
        <v>62</v>
      </c>
      <c r="P22" s="93"/>
      <c r="Q22" s="93"/>
      <c r="R22" s="93"/>
      <c r="S22" s="93"/>
    </row>
    <row r="23" spans="1:19" s="48" customFormat="1">
      <c r="A23" s="90">
        <v>221</v>
      </c>
      <c r="B23" s="91">
        <v>2.2000000000000002</v>
      </c>
      <c r="C23" s="92" t="s">
        <v>990</v>
      </c>
      <c r="D23" s="179" t="s">
        <v>991</v>
      </c>
      <c r="E23" s="99">
        <f>SUMIFS('Formulario PPGR3 v6'!$I$4:$I$273,'Formulario PPGR3 v6'!$P$4:$P$273,'Analisis de cuenta'!C$3:C$285)</f>
        <v>2300000</v>
      </c>
      <c r="F23" s="99">
        <f>SUMIFS('Formulario PPGR3 v6'!$K$4:$K$273,'Formulario PPGR3 v6'!$P$4:$P$273,'Analisis de cuenta'!C$3:C$285)</f>
        <v>2300000</v>
      </c>
      <c r="G23" s="99">
        <f>SUMIFS('Formulario PPGR3 v6'!$J$4:$J$273,'Formulario PPGR3 v6'!$P$4:$P$273,'Analisis de cuenta'!C$3:C$285)</f>
        <v>2300000</v>
      </c>
      <c r="H23" s="99">
        <f>SUMIFS('Formulario PPGR3 v6'!$L$4:$L$273,'Formulario PPGR3 v6'!$P$4:$P$273,'Analisis de cuenta'!C$3:C$285)</f>
        <v>2300000</v>
      </c>
      <c r="I23" s="99">
        <f>+'Proyeccion  2024'!X22</f>
        <v>2280000</v>
      </c>
      <c r="J23" s="99">
        <v>2019335.54</v>
      </c>
      <c r="K23" s="99">
        <f t="shared" si="0"/>
        <v>280664.45999999996</v>
      </c>
      <c r="L23" s="93" t="s">
        <v>1286</v>
      </c>
      <c r="M23" s="1">
        <v>100</v>
      </c>
      <c r="N23" s="93" t="s">
        <v>66</v>
      </c>
      <c r="O23" s="93" t="s">
        <v>62</v>
      </c>
      <c r="P23" s="93"/>
      <c r="Q23" s="93"/>
      <c r="R23" s="93"/>
      <c r="S23" s="93"/>
    </row>
    <row r="24" spans="1:19" s="48" customFormat="1">
      <c r="A24" s="90">
        <v>221</v>
      </c>
      <c r="B24" s="91">
        <v>2.2000000000000002</v>
      </c>
      <c r="C24" s="92" t="s">
        <v>994</v>
      </c>
      <c r="D24" s="179" t="s">
        <v>995</v>
      </c>
      <c r="E24" s="99">
        <f>SUMIFS('Formulario PPGR3 v6'!$I$4:$I$273,'Formulario PPGR3 v6'!$P$4:$P$273,'Analisis de cuenta'!C$3:C$285)</f>
        <v>30000</v>
      </c>
      <c r="F24" s="99">
        <f>SUMIFS('Formulario PPGR3 v6'!$K$4:$K$273,'Formulario PPGR3 v6'!$P$4:$P$273,'Analisis de cuenta'!C$3:C$285)</f>
        <v>18000</v>
      </c>
      <c r="G24" s="99">
        <f>SUMIFS('Formulario PPGR3 v6'!$J$4:$J$273,'Formulario PPGR3 v6'!$P$4:$P$273,'Analisis de cuenta'!C$3:C$285)</f>
        <v>18000</v>
      </c>
      <c r="H24" s="99">
        <f>SUMIFS('Formulario PPGR3 v6'!$L$4:$L$273,'Formulario PPGR3 v6'!$P$4:$P$273,'Analisis de cuenta'!C$3:C$285)</f>
        <v>18000</v>
      </c>
      <c r="I24" s="99">
        <f>+'Proyeccion  2024'!X23</f>
        <v>18000</v>
      </c>
      <c r="J24" s="99">
        <v>32492</v>
      </c>
      <c r="K24" s="99">
        <f t="shared" si="0"/>
        <v>-2492</v>
      </c>
      <c r="L24" s="93" t="s">
        <v>1286</v>
      </c>
      <c r="M24" s="1">
        <v>100</v>
      </c>
      <c r="N24" s="93" t="s">
        <v>1287</v>
      </c>
      <c r="O24" s="93" t="s">
        <v>62</v>
      </c>
      <c r="P24" s="93"/>
      <c r="Q24" s="93"/>
      <c r="R24" s="93"/>
      <c r="S24" s="93"/>
    </row>
    <row r="25" spans="1:19" s="48" customFormat="1">
      <c r="A25" s="90">
        <v>221</v>
      </c>
      <c r="B25" s="91">
        <v>2.2000000000000002</v>
      </c>
      <c r="C25" s="92" t="s">
        <v>996</v>
      </c>
      <c r="D25" s="179" t="s">
        <v>997</v>
      </c>
      <c r="E25" s="99">
        <f>SUMIFS('Formulario PPGR3 v6'!$I$4:$I$273,'Formulario PPGR3 v6'!$P$4:$P$273,'Analisis de cuenta'!C$3:C$285)</f>
        <v>4380000</v>
      </c>
      <c r="F25" s="99">
        <f>SUMIFS('Formulario PPGR3 v6'!$K$4:$K$273,'Formulario PPGR3 v6'!$P$4:$P$273,'Analisis de cuenta'!C$3:C$285)</f>
        <v>4380000</v>
      </c>
      <c r="G25" s="99">
        <f>SUMIFS('Formulario PPGR3 v6'!$J$4:$J$273,'Formulario PPGR3 v6'!$P$4:$P$273,'Analisis de cuenta'!C$3:C$285)</f>
        <v>4380000</v>
      </c>
      <c r="H25" s="99">
        <f>SUMIFS('Formulario PPGR3 v6'!$L$4:$L$273,'Formulario PPGR3 v6'!$P$4:$P$273,'Analisis de cuenta'!C$3:C$285)</f>
        <v>4380000</v>
      </c>
      <c r="I25" s="99">
        <f>+'Proyeccion  2024'!X24</f>
        <v>4380000</v>
      </c>
      <c r="J25" s="99">
        <v>4486463.8499999996</v>
      </c>
      <c r="K25" s="99">
        <f t="shared" si="0"/>
        <v>-106463.84999999963</v>
      </c>
      <c r="L25" s="93" t="s">
        <v>1286</v>
      </c>
      <c r="M25" s="1">
        <v>100</v>
      </c>
      <c r="N25" s="93" t="s">
        <v>1287</v>
      </c>
      <c r="O25" s="93" t="s">
        <v>62</v>
      </c>
      <c r="P25" s="93"/>
      <c r="Q25" s="93"/>
      <c r="R25" s="93"/>
      <c r="S25" s="93"/>
    </row>
    <row r="26" spans="1:19" s="48" customFormat="1">
      <c r="A26" s="90">
        <v>221</v>
      </c>
      <c r="B26" s="91">
        <v>2.2000000000000002</v>
      </c>
      <c r="C26" s="92" t="s">
        <v>998</v>
      </c>
      <c r="D26" s="179" t="s">
        <v>999</v>
      </c>
      <c r="E26" s="99">
        <f>SUMIFS('Formulario PPGR3 v6'!$I$4:$I$273,'Formulario PPGR3 v6'!$P$4:$P$273,'Analisis de cuenta'!C$3:C$285)</f>
        <v>7000000</v>
      </c>
      <c r="F26" s="99">
        <f>SUMIFS('Formulario PPGR3 v6'!$K$4:$K$273,'Formulario PPGR3 v6'!$P$4:$P$273,'Analisis de cuenta'!C$3:C$285)</f>
        <v>9400000</v>
      </c>
      <c r="G26" s="99">
        <f>SUMIFS('Formulario PPGR3 v6'!$J$4:$J$273,'Formulario PPGR3 v6'!$P$4:$P$273,'Analisis de cuenta'!C$3:C$285)</f>
        <v>9400000</v>
      </c>
      <c r="H26" s="99">
        <f>SUMIFS('Formulario PPGR3 v6'!$L$4:$L$273,'Formulario PPGR3 v6'!$P$4:$P$273,'Analisis de cuenta'!C$3:C$285)</f>
        <v>9400000</v>
      </c>
      <c r="I26" s="99">
        <f>+'Proyeccion  2024'!X25</f>
        <v>9360000</v>
      </c>
      <c r="J26" s="99">
        <v>10150084.042330001</v>
      </c>
      <c r="K26" s="99">
        <f t="shared" si="0"/>
        <v>-3150084.0423300005</v>
      </c>
      <c r="L26" s="93" t="s">
        <v>1286</v>
      </c>
      <c r="M26" s="1">
        <v>100</v>
      </c>
      <c r="N26" s="93" t="s">
        <v>1287</v>
      </c>
      <c r="O26" s="93" t="s">
        <v>62</v>
      </c>
      <c r="P26" s="93"/>
      <c r="Q26" s="93"/>
      <c r="R26" s="93"/>
      <c r="S26" s="93"/>
    </row>
    <row r="27" spans="1:19" s="48" customFormat="1">
      <c r="A27" s="90">
        <v>221</v>
      </c>
      <c r="B27" s="91">
        <v>2.2000000000000002</v>
      </c>
      <c r="C27" s="92" t="s">
        <v>1000</v>
      </c>
      <c r="D27" s="179" t="s">
        <v>1001</v>
      </c>
      <c r="E27" s="99">
        <f>SUMIFS('Formulario PPGR3 v6'!$I$4:$I$273,'Formulario PPGR3 v6'!$P$4:$P$273,'Analisis de cuenta'!C$3:C$285)</f>
        <v>157000</v>
      </c>
      <c r="F27" s="99">
        <f>SUMIFS('Formulario PPGR3 v6'!$K$4:$K$273,'Formulario PPGR3 v6'!$P$4:$P$273,'Analisis de cuenta'!C$3:C$285)</f>
        <v>157000</v>
      </c>
      <c r="G27" s="99">
        <f>SUMIFS('Formulario PPGR3 v6'!$J$4:$J$273,'Formulario PPGR3 v6'!$P$4:$P$273,'Analisis de cuenta'!C$3:C$285)</f>
        <v>157000</v>
      </c>
      <c r="H27" s="99">
        <f>SUMIFS('Formulario PPGR3 v6'!$L$4:$L$273,'Formulario PPGR3 v6'!$P$4:$P$273,'Analisis de cuenta'!C$3:C$285)</f>
        <v>157000</v>
      </c>
      <c r="I27" s="99">
        <f>+'Proyeccion  2024'!X26</f>
        <v>144000</v>
      </c>
      <c r="J27" s="99">
        <v>148899</v>
      </c>
      <c r="K27" s="99">
        <f t="shared" si="0"/>
        <v>8101</v>
      </c>
      <c r="L27" s="93" t="s">
        <v>1286</v>
      </c>
      <c r="M27" s="1">
        <v>100</v>
      </c>
      <c r="N27" s="93" t="s">
        <v>1287</v>
      </c>
      <c r="O27" s="93" t="s">
        <v>62</v>
      </c>
      <c r="P27" s="93"/>
      <c r="Q27" s="93"/>
      <c r="R27" s="93"/>
      <c r="S27" s="93"/>
    </row>
    <row r="28" spans="1:19" s="48" customFormat="1">
      <c r="A28" s="90">
        <v>221</v>
      </c>
      <c r="B28" s="91">
        <v>2.2000000000000002</v>
      </c>
      <c r="C28" s="92" t="s">
        <v>1002</v>
      </c>
      <c r="D28" s="179" t="s">
        <v>1003</v>
      </c>
      <c r="E28" s="99">
        <f>SUMIFS('Formulario PPGR3 v6'!$I$4:$I$273,'Formulario PPGR3 v6'!$P$4:$P$273,'Analisis de cuenta'!C$3:C$285)</f>
        <v>155000</v>
      </c>
      <c r="F28" s="99">
        <f>SUMIFS('Formulario PPGR3 v6'!$K$4:$K$273,'Formulario PPGR3 v6'!$P$4:$P$273,'Analisis de cuenta'!C$3:C$285)</f>
        <v>150000</v>
      </c>
      <c r="G28" s="99">
        <f>SUMIFS('Formulario PPGR3 v6'!$J$4:$J$273,'Formulario PPGR3 v6'!$P$4:$P$273,'Analisis de cuenta'!C$3:C$285)</f>
        <v>150000</v>
      </c>
      <c r="H28" s="99">
        <f>SUMIFS('Formulario PPGR3 v6'!$L$4:$L$273,'Formulario PPGR3 v6'!$P$4:$P$273,'Analisis de cuenta'!C$3:C$285)</f>
        <v>150000</v>
      </c>
      <c r="I28" s="99">
        <f>+'Proyeccion  2024'!X27</f>
        <v>150000</v>
      </c>
      <c r="J28" s="99">
        <v>158823</v>
      </c>
      <c r="K28" s="99">
        <f t="shared" si="0"/>
        <v>-3823</v>
      </c>
      <c r="L28" s="93" t="s">
        <v>1286</v>
      </c>
      <c r="M28" s="1">
        <v>100</v>
      </c>
      <c r="N28" s="93" t="s">
        <v>1287</v>
      </c>
      <c r="O28" s="93" t="s">
        <v>62</v>
      </c>
      <c r="P28" s="93"/>
      <c r="Q28" s="93"/>
      <c r="R28" s="93"/>
      <c r="S28" s="93"/>
    </row>
    <row r="29" spans="1:19">
      <c r="A29" s="90">
        <v>222</v>
      </c>
      <c r="B29" s="91">
        <v>2.2000000000000002</v>
      </c>
      <c r="C29" s="92" t="s">
        <v>1093</v>
      </c>
      <c r="D29" s="179" t="s">
        <v>1094</v>
      </c>
      <c r="E29" s="99">
        <f>SUMIFS('Formulario PPGR3 v6'!$I$4:$I$273,'Formulario PPGR3 v6'!$P$4:$P$273,'Analisis de cuenta'!C$3:C$285)</f>
        <v>5800000</v>
      </c>
      <c r="F29" s="99">
        <f>SUMIFS('Formulario PPGR3 v6'!$K$4:$K$273,'Formulario PPGR3 v6'!$P$4:$P$273,'Analisis de cuenta'!C$3:C$285)</f>
        <v>3600000</v>
      </c>
      <c r="G29" s="99">
        <f>SUMIFS('Formulario PPGR3 v6'!$J$4:$J$273,'Formulario PPGR3 v6'!$P$4:$P$273,'Analisis de cuenta'!C$3:C$285)</f>
        <v>4100000</v>
      </c>
      <c r="H29" s="99">
        <f>SUMIFS('Formulario PPGR3 v6'!$L$4:$L$273,'Formulario PPGR3 v6'!$P$4:$P$273,'Analisis de cuenta'!C$3:C$285)</f>
        <v>8000000</v>
      </c>
      <c r="I29" s="99">
        <f>+'Proyeccion  2024'!X28</f>
        <v>4500000</v>
      </c>
      <c r="J29" s="99">
        <v>4797315.09</v>
      </c>
      <c r="K29" s="99">
        <f t="shared" si="0"/>
        <v>1002684.9100000001</v>
      </c>
      <c r="L29" s="93" t="s">
        <v>1288</v>
      </c>
      <c r="M29" s="1" t="s">
        <v>1289</v>
      </c>
      <c r="N29" s="93" t="s">
        <v>59</v>
      </c>
      <c r="O29" s="93" t="s">
        <v>62</v>
      </c>
      <c r="P29" s="93"/>
      <c r="Q29" s="93"/>
      <c r="R29" s="93"/>
      <c r="S29" s="93"/>
    </row>
    <row r="30" spans="1:19">
      <c r="A30" s="90">
        <v>222</v>
      </c>
      <c r="B30" s="91">
        <v>2.2000000000000002</v>
      </c>
      <c r="C30" s="92" t="s">
        <v>1101</v>
      </c>
      <c r="D30" s="179" t="s">
        <v>1102</v>
      </c>
      <c r="E30" s="99">
        <f>SUMIFS('Formulario PPGR3 v6'!$I$4:$I$273,'Formulario PPGR3 v6'!$P$4:$P$273,'Analisis de cuenta'!C$3:C$285)</f>
        <v>300000</v>
      </c>
      <c r="F30" s="99">
        <f>SUMIFS('Formulario PPGR3 v6'!$K$4:$K$273,'Formulario PPGR3 v6'!$P$4:$P$273,'Analisis de cuenta'!C$3:C$285)</f>
        <v>200000</v>
      </c>
      <c r="G30" s="99">
        <f>SUMIFS('Formulario PPGR3 v6'!$J$4:$J$273,'Formulario PPGR3 v6'!$P$4:$P$273,'Analisis de cuenta'!C$3:C$285)</f>
        <v>1000000</v>
      </c>
      <c r="H30" s="99">
        <f>SUMIFS('Formulario PPGR3 v6'!$L$4:$L$273,'Formulario PPGR3 v6'!$P$4:$P$273,'Analisis de cuenta'!C$3:C$285)</f>
        <v>1000000</v>
      </c>
      <c r="I30" s="99">
        <f>+'Proyeccion  2024'!X29</f>
        <v>1000000</v>
      </c>
      <c r="J30" s="99">
        <v>1732000</v>
      </c>
      <c r="K30" s="99">
        <f t="shared" si="0"/>
        <v>-1432000</v>
      </c>
      <c r="L30" s="93" t="s">
        <v>1288</v>
      </c>
      <c r="M30" s="1" t="s">
        <v>1289</v>
      </c>
      <c r="N30" s="93" t="s">
        <v>62</v>
      </c>
      <c r="O30" s="93" t="s">
        <v>24</v>
      </c>
      <c r="P30" s="93"/>
      <c r="Q30" s="93"/>
      <c r="R30" s="93"/>
      <c r="S30" s="93"/>
    </row>
    <row r="31" spans="1:19" s="48" customFormat="1">
      <c r="A31" s="90">
        <v>222</v>
      </c>
      <c r="B31" s="91">
        <v>2.2000000000000002</v>
      </c>
      <c r="C31" s="92" t="s">
        <v>1290</v>
      </c>
      <c r="D31" s="179" t="s">
        <v>1291</v>
      </c>
      <c r="E31" s="99">
        <f>SUMIFS('Formulario PPGR3 v6'!$I$4:$I$273,'Formulario PPGR3 v6'!$P$4:$P$273,'Analisis de cuenta'!C$3:C$285)</f>
        <v>0</v>
      </c>
      <c r="F31" s="99">
        <f>SUMIFS('Formulario PPGR3 v6'!$K$4:$K$273,'Formulario PPGR3 v6'!$P$4:$P$273,'Analisis de cuenta'!C$3:C$285)</f>
        <v>0</v>
      </c>
      <c r="G31" s="99">
        <f>SUMIFS('Formulario PPGR3 v6'!$J$4:$J$273,'Formulario PPGR3 v6'!$P$4:$P$273,'Analisis de cuenta'!C$3:C$285)</f>
        <v>0</v>
      </c>
      <c r="H31" s="99">
        <f>SUMIFS('Formulario PPGR3 v6'!$L$4:$L$273,'Formulario PPGR3 v6'!$P$4:$P$273,'Analisis de cuenta'!C$3:C$285)</f>
        <v>0</v>
      </c>
      <c r="I31" s="99">
        <f>+'Proyeccion  2024'!X30</f>
        <v>2000000</v>
      </c>
      <c r="J31" s="99" t="e">
        <f>+#REF!</f>
        <v>#REF!</v>
      </c>
      <c r="K31" s="99" t="e">
        <f t="shared" si="0"/>
        <v>#REF!</v>
      </c>
      <c r="L31" s="93" t="s">
        <v>1288</v>
      </c>
      <c r="M31" s="1" t="s">
        <v>1289</v>
      </c>
      <c r="N31" s="93" t="s">
        <v>59</v>
      </c>
      <c r="O31" s="93" t="s">
        <v>24</v>
      </c>
      <c r="P31" s="93"/>
      <c r="Q31" s="93"/>
      <c r="R31" s="93"/>
      <c r="S31" s="93"/>
    </row>
    <row r="32" spans="1:19" s="48" customFormat="1">
      <c r="A32" s="90">
        <v>222</v>
      </c>
      <c r="B32" s="91">
        <v>2.2000000000000002</v>
      </c>
      <c r="C32" s="92" t="s">
        <v>1105</v>
      </c>
      <c r="D32" s="179" t="s">
        <v>1106</v>
      </c>
      <c r="E32" s="99">
        <f>SUMIFS('Formulario PPGR3 v6'!$I$4:$I$273,'Formulario PPGR3 v6'!$P$4:$P$273,'Analisis de cuenta'!C$3:C$285)</f>
        <v>1150000</v>
      </c>
      <c r="F32" s="99">
        <f>SUMIFS('Formulario PPGR3 v6'!$K$4:$K$273,'Formulario PPGR3 v6'!$P$4:$P$273,'Analisis de cuenta'!C$3:C$285)</f>
        <v>500000</v>
      </c>
      <c r="G32" s="99">
        <f>SUMIFS('Formulario PPGR3 v6'!$J$4:$J$273,'Formulario PPGR3 v6'!$P$4:$P$273,'Analisis de cuenta'!C$3:C$285)</f>
        <v>1000000</v>
      </c>
      <c r="H32" s="99">
        <f>SUMIFS('Formulario PPGR3 v6'!$L$4:$L$273,'Formulario PPGR3 v6'!$P$4:$P$273,'Analisis de cuenta'!C$3:C$285)</f>
        <v>1100000</v>
      </c>
      <c r="I32" s="99">
        <f>+'Proyeccion  2024'!X31</f>
        <v>1020000</v>
      </c>
      <c r="J32" s="99">
        <v>459040.41</v>
      </c>
      <c r="K32" s="99">
        <f t="shared" si="0"/>
        <v>690959.59000000008</v>
      </c>
      <c r="L32" s="93" t="s">
        <v>1288</v>
      </c>
      <c r="M32" s="1" t="s">
        <v>1289</v>
      </c>
      <c r="N32" s="93" t="s">
        <v>59</v>
      </c>
      <c r="O32" s="93" t="s">
        <v>24</v>
      </c>
      <c r="P32" s="93" t="s">
        <v>3</v>
      </c>
      <c r="Q32" s="93"/>
      <c r="R32" s="93"/>
      <c r="S32" s="93"/>
    </row>
    <row r="33" spans="1:32" s="48" customFormat="1">
      <c r="A33" s="90">
        <v>222</v>
      </c>
      <c r="B33" s="91">
        <v>2.2000000000000002</v>
      </c>
      <c r="C33" s="92" t="s">
        <v>1023</v>
      </c>
      <c r="D33" s="179" t="s">
        <v>1024</v>
      </c>
      <c r="E33" s="99">
        <f>SUMIFS('Formulario PPGR3 v6'!$I$4:$I$273,'Formulario PPGR3 v6'!$P$4:$P$273,'Analisis de cuenta'!C$3:C$285)</f>
        <v>1050000</v>
      </c>
      <c r="F33" s="99">
        <f>SUMIFS('Formulario PPGR3 v6'!$K$4:$K$273,'Formulario PPGR3 v6'!$P$4:$P$273,'Analisis de cuenta'!C$3:C$285)</f>
        <v>450000</v>
      </c>
      <c r="G33" s="99">
        <f>SUMIFS('Formulario PPGR3 v6'!$J$4:$J$273,'Formulario PPGR3 v6'!$P$4:$P$273,'Analisis de cuenta'!C$3:C$285)</f>
        <v>450000</v>
      </c>
      <c r="H33" s="99">
        <f>SUMIFS('Formulario PPGR3 v6'!$L$4:$L$273,'Formulario PPGR3 v6'!$P$4:$P$273,'Analisis de cuenta'!C$3:C$285)</f>
        <v>492000</v>
      </c>
      <c r="I33" s="99">
        <f>+'Proyeccion  2024'!X32</f>
        <v>420000</v>
      </c>
      <c r="J33" s="99">
        <v>348500</v>
      </c>
      <c r="K33" s="99">
        <f t="shared" si="0"/>
        <v>701500</v>
      </c>
      <c r="L33" s="93" t="s">
        <v>1286</v>
      </c>
      <c r="M33" s="1" t="s">
        <v>1289</v>
      </c>
      <c r="N33" s="93" t="s">
        <v>3</v>
      </c>
      <c r="O33" s="93" t="s">
        <v>24</v>
      </c>
      <c r="P33" s="93" t="s">
        <v>3</v>
      </c>
      <c r="Q33" s="93"/>
      <c r="R33" s="93"/>
      <c r="S33" s="93"/>
    </row>
    <row r="34" spans="1:32" s="48" customFormat="1">
      <c r="A34" s="90">
        <v>223</v>
      </c>
      <c r="B34" s="91">
        <v>2.2000000000000002</v>
      </c>
      <c r="C34" s="92" t="s">
        <v>1156</v>
      </c>
      <c r="D34" s="179" t="s">
        <v>1157</v>
      </c>
      <c r="E34" s="99">
        <f>SUMIFS('Formulario PPGR3 v6'!$I$4:$I$273,'Formulario PPGR3 v6'!$P$4:$P$273,'Analisis de cuenta'!C$3:C$285)</f>
        <v>0</v>
      </c>
      <c r="F34" s="99">
        <f>SUMIFS('Formulario PPGR3 v6'!$K$4:$K$273,'Formulario PPGR3 v6'!$P$4:$P$273,'Analisis de cuenta'!C$3:C$285)</f>
        <v>0</v>
      </c>
      <c r="G34" s="99">
        <f>SUMIFS('Formulario PPGR3 v6'!$J$4:$J$273,'Formulario PPGR3 v6'!$P$4:$P$273,'Analisis de cuenta'!C$3:C$285)</f>
        <v>2000000</v>
      </c>
      <c r="H34" s="99">
        <f>SUMIFS('Formulario PPGR3 v6'!$L$4:$L$273,'Formulario PPGR3 v6'!$P$4:$P$273,'Analisis de cuenta'!C$3:C$285)</f>
        <v>2002800</v>
      </c>
      <c r="I34" s="99">
        <f>+'Proyeccion  2024'!X33</f>
        <v>4300000</v>
      </c>
      <c r="J34" s="99">
        <v>2661240.7999999998</v>
      </c>
      <c r="K34" s="99">
        <f t="shared" si="0"/>
        <v>-2661240.7999999998</v>
      </c>
      <c r="L34" s="93" t="s">
        <v>1286</v>
      </c>
      <c r="M34" s="1" t="s">
        <v>1289</v>
      </c>
      <c r="N34" s="93" t="s">
        <v>3</v>
      </c>
      <c r="O34" s="93" t="s">
        <v>62</v>
      </c>
      <c r="P34" s="93"/>
      <c r="Q34" s="93"/>
      <c r="R34" s="93"/>
      <c r="S34" s="93"/>
    </row>
    <row r="35" spans="1:32" s="48" customFormat="1">
      <c r="A35" s="90">
        <v>224</v>
      </c>
      <c r="B35" s="91">
        <v>2.2000000000000002</v>
      </c>
      <c r="C35" s="92" t="s">
        <v>1158</v>
      </c>
      <c r="D35" s="179" t="s">
        <v>1213</v>
      </c>
      <c r="E35" s="99">
        <f>SUMIFS('Formulario PPGR3 v6'!$I$4:$I$273,'Formulario PPGR3 v6'!$P$4:$P$273,'Analisis de cuenta'!C$3:C$285)</f>
        <v>500000</v>
      </c>
      <c r="F35" s="99">
        <f>SUMIFS('Formulario PPGR3 v6'!$K$4:$K$273,'Formulario PPGR3 v6'!$P$4:$P$273,'Analisis de cuenta'!C$3:C$285)</f>
        <v>1700000</v>
      </c>
      <c r="G35" s="99">
        <f>SUMIFS('Formulario PPGR3 v6'!$J$4:$J$273,'Formulario PPGR3 v6'!$P$4:$P$273,'Analisis de cuenta'!C$3:C$285)</f>
        <v>3700000</v>
      </c>
      <c r="H35" s="99">
        <f>SUMIFS('Formulario PPGR3 v6'!$L$4:$L$273,'Formulario PPGR3 v6'!$P$4:$P$273,'Analisis de cuenta'!C$3:C$285)</f>
        <v>4200000</v>
      </c>
      <c r="I35" s="99">
        <f>+'Proyeccion  2024'!X34</f>
        <v>35000</v>
      </c>
      <c r="J35" s="99">
        <v>774073.08</v>
      </c>
      <c r="K35" s="99">
        <f t="shared" si="0"/>
        <v>-274073.07999999996</v>
      </c>
      <c r="L35" s="93" t="s">
        <v>1286</v>
      </c>
      <c r="M35" s="1" t="s">
        <v>1289</v>
      </c>
      <c r="N35" s="93" t="s">
        <v>3</v>
      </c>
      <c r="O35" s="93" t="s">
        <v>62</v>
      </c>
      <c r="P35" s="93"/>
      <c r="Q35" s="93"/>
      <c r="R35" s="93"/>
      <c r="S35" s="93"/>
    </row>
    <row r="36" spans="1:32">
      <c r="A36" s="90">
        <v>224</v>
      </c>
      <c r="B36" s="91">
        <v>2.2000000000000002</v>
      </c>
      <c r="C36" s="92" t="s">
        <v>1004</v>
      </c>
      <c r="D36" s="179" t="s">
        <v>1005</v>
      </c>
      <c r="E36" s="99">
        <f>SUMIFS('Formulario PPGR3 v6'!$I$4:$I$273,'Formulario PPGR3 v6'!$P$4:$P$273,'Analisis de cuenta'!C$3:C$285)</f>
        <v>800000</v>
      </c>
      <c r="F36" s="99">
        <f>SUMIFS('Formulario PPGR3 v6'!$K$4:$K$273,'Formulario PPGR3 v6'!$P$4:$P$273,'Analisis de cuenta'!C$3:C$285)</f>
        <v>700000</v>
      </c>
      <c r="G36" s="99">
        <f>SUMIFS('Formulario PPGR3 v6'!$J$4:$J$273,'Formulario PPGR3 v6'!$P$4:$P$273,'Analisis de cuenta'!C$3:C$285)</f>
        <v>700000</v>
      </c>
      <c r="H36" s="99">
        <f>SUMIFS('Formulario PPGR3 v6'!$L$4:$L$273,'Formulario PPGR3 v6'!$P$4:$P$273,'Analisis de cuenta'!C$3:C$285)</f>
        <v>700000</v>
      </c>
      <c r="I36" s="99">
        <f>+'Proyeccion  2024'!X35</f>
        <v>708000</v>
      </c>
      <c r="J36" s="99">
        <v>995666.52</v>
      </c>
      <c r="K36" s="99">
        <f t="shared" si="0"/>
        <v>-195666.52000000002</v>
      </c>
      <c r="L36" s="93" t="s">
        <v>1286</v>
      </c>
      <c r="M36" s="1" t="s">
        <v>1289</v>
      </c>
      <c r="N36" s="93" t="s">
        <v>1287</v>
      </c>
      <c r="O36" s="93" t="s">
        <v>62</v>
      </c>
      <c r="P36" s="93"/>
      <c r="Q36" s="93"/>
      <c r="R36" s="93"/>
      <c r="S36" s="93"/>
    </row>
    <row r="37" spans="1:32" s="94" customFormat="1">
      <c r="A37" s="90">
        <v>224</v>
      </c>
      <c r="B37" s="91">
        <v>2.2000000000000002</v>
      </c>
      <c r="C37" s="92" t="s">
        <v>1006</v>
      </c>
      <c r="D37" s="179" t="s">
        <v>1007</v>
      </c>
      <c r="E37" s="99">
        <f>SUMIFS('Formulario PPGR3 v6'!$I$4:$I$273,'Formulario PPGR3 v6'!$P$4:$P$273,'Analisis de cuenta'!C$3:C$285)</f>
        <v>10000</v>
      </c>
      <c r="F37" s="99">
        <f>SUMIFS('Formulario PPGR3 v6'!$K$4:$K$273,'Formulario PPGR3 v6'!$P$4:$P$273,'Analisis de cuenta'!C$3:C$285)</f>
        <v>0</v>
      </c>
      <c r="G37" s="99">
        <f>SUMIFS('Formulario PPGR3 v6'!$J$4:$J$273,'Formulario PPGR3 v6'!$P$4:$P$273,'Analisis de cuenta'!C$3:C$285)</f>
        <v>150000</v>
      </c>
      <c r="H37" s="99">
        <f>SUMIFS('Formulario PPGR3 v6'!$L$4:$L$273,'Formulario PPGR3 v6'!$P$4:$P$273,'Analisis de cuenta'!C$3:C$285)</f>
        <v>150000</v>
      </c>
      <c r="I37" s="99">
        <f>+'Proyeccion  2024'!X36</f>
        <v>0</v>
      </c>
      <c r="J37" s="99" t="e">
        <f>+#REF!</f>
        <v>#REF!</v>
      </c>
      <c r="K37" s="99" t="e">
        <f t="shared" si="0"/>
        <v>#REF!</v>
      </c>
      <c r="L37" s="93" t="s">
        <v>1286</v>
      </c>
      <c r="M37" s="1" t="s">
        <v>1289</v>
      </c>
      <c r="N37" s="93" t="s">
        <v>1287</v>
      </c>
      <c r="O37" s="93" t="s">
        <v>62</v>
      </c>
      <c r="P37" s="93"/>
      <c r="Q37" s="93"/>
      <c r="R37" s="93"/>
      <c r="S37" s="93"/>
      <c r="T37" s="86"/>
      <c r="U37" s="86"/>
      <c r="V37" s="86"/>
      <c r="W37" s="86"/>
      <c r="X37" s="86"/>
      <c r="Y37" s="86"/>
      <c r="Z37" s="86"/>
      <c r="AA37" s="86"/>
      <c r="AB37" s="86"/>
      <c r="AC37" s="86"/>
      <c r="AD37" s="86"/>
      <c r="AE37" s="86"/>
      <c r="AF37" s="86"/>
    </row>
    <row r="38" spans="1:32" ht="30">
      <c r="A38" s="90">
        <v>225</v>
      </c>
      <c r="B38" s="91">
        <v>2.2000000000000002</v>
      </c>
      <c r="C38" s="92" t="s">
        <v>1255</v>
      </c>
      <c r="D38" s="179" t="s">
        <v>1256</v>
      </c>
      <c r="E38" s="99">
        <f>SUMIFS('Formulario PPGR3 v6'!$I$4:$I$273,'Formulario PPGR3 v6'!$P$4:$P$273,'Analisis de cuenta'!C$3:C$285)</f>
        <v>18000000</v>
      </c>
      <c r="F38" s="99">
        <f>SUMIFS('Formulario PPGR3 v6'!$K$4:$K$273,'Formulario PPGR3 v6'!$P$4:$P$273,'Analisis de cuenta'!C$3:C$285)</f>
        <v>18000000</v>
      </c>
      <c r="G38" s="99">
        <f>SUMIFS('Formulario PPGR3 v6'!$J$4:$J$273,'Formulario PPGR3 v6'!$P$4:$P$273,'Analisis de cuenta'!C$3:C$285)</f>
        <v>18000000</v>
      </c>
      <c r="H38" s="99">
        <f>SUMIFS('Formulario PPGR3 v6'!$L$4:$L$273,'Formulario PPGR3 v6'!$P$4:$P$273,'Analisis de cuenta'!C$3:C$285)</f>
        <v>18000000</v>
      </c>
      <c r="I38" s="99">
        <f>+'Proyeccion  2024'!X37</f>
        <v>17092895.645000003</v>
      </c>
      <c r="J38" s="99">
        <v>17404629.469999999</v>
      </c>
      <c r="K38" s="99">
        <f t="shared" si="0"/>
        <v>595370.53000000119</v>
      </c>
      <c r="L38" s="93" t="s">
        <v>1286</v>
      </c>
      <c r="M38" s="1" t="s">
        <v>1289</v>
      </c>
      <c r="N38" s="93" t="s">
        <v>1287</v>
      </c>
      <c r="O38" s="93" t="s">
        <v>62</v>
      </c>
      <c r="P38" s="93"/>
      <c r="Q38" s="93"/>
      <c r="R38" s="93"/>
      <c r="S38" s="93"/>
    </row>
    <row r="39" spans="1:32" s="94" customFormat="1">
      <c r="A39" s="90">
        <v>225</v>
      </c>
      <c r="B39" s="91">
        <v>2.2000000000000002</v>
      </c>
      <c r="C39" s="92" t="s">
        <v>1070</v>
      </c>
      <c r="D39" s="179" t="s">
        <v>1071</v>
      </c>
      <c r="E39" s="99">
        <f>SUMIFS('Formulario PPGR3 v6'!$I$4:$I$273,'Formulario PPGR3 v6'!$P$4:$P$273,'Analisis de cuenta'!C$3:C$285)</f>
        <v>237770</v>
      </c>
      <c r="F39" s="99">
        <f>SUMIFS('Formulario PPGR3 v6'!$K$4:$K$273,'Formulario PPGR3 v6'!$P$4:$P$273,'Analisis de cuenta'!C$3:C$285)</f>
        <v>500000</v>
      </c>
      <c r="G39" s="99">
        <f>SUMIFS('Formulario PPGR3 v6'!$J$4:$J$273,'Formulario PPGR3 v6'!$P$4:$P$273,'Analisis de cuenta'!C$3:C$285)</f>
        <v>500000</v>
      </c>
      <c r="H39" s="99">
        <f>SUMIFS('Formulario PPGR3 v6'!$L$4:$L$273,'Formulario PPGR3 v6'!$P$4:$P$273,'Analisis de cuenta'!C$3:C$285)</f>
        <v>500000</v>
      </c>
      <c r="I39" s="99">
        <f>+'Proyeccion  2024'!X38</f>
        <v>500000</v>
      </c>
      <c r="J39" s="99">
        <v>345263.99</v>
      </c>
      <c r="K39" s="99">
        <f t="shared" si="0"/>
        <v>-107493.98999999999</v>
      </c>
      <c r="L39" s="93" t="s">
        <v>1288</v>
      </c>
      <c r="M39" s="1" t="s">
        <v>1289</v>
      </c>
      <c r="N39" s="93" t="s">
        <v>66</v>
      </c>
      <c r="O39" s="93" t="s">
        <v>62</v>
      </c>
      <c r="P39" s="93"/>
      <c r="Q39" s="93"/>
      <c r="R39" s="93"/>
      <c r="S39" s="93"/>
      <c r="T39" s="86"/>
      <c r="U39" s="86"/>
      <c r="V39" s="86"/>
      <c r="W39" s="86"/>
      <c r="X39" s="86"/>
      <c r="Y39" s="86"/>
      <c r="Z39" s="86"/>
      <c r="AA39" s="86"/>
      <c r="AB39" s="86"/>
      <c r="AC39" s="86"/>
      <c r="AD39" s="86"/>
      <c r="AE39" s="86"/>
      <c r="AF39" s="86"/>
    </row>
    <row r="40" spans="1:32" s="94" customFormat="1" ht="30">
      <c r="A40" s="90">
        <v>225</v>
      </c>
      <c r="B40" s="91">
        <v>2.2000000000000002</v>
      </c>
      <c r="C40" s="92" t="s">
        <v>1072</v>
      </c>
      <c r="D40" s="179" t="s">
        <v>1073</v>
      </c>
      <c r="E40" s="99">
        <f>SUMIFS('Formulario PPGR3 v6'!$I$4:$I$273,'Formulario PPGR3 v6'!$P$4:$P$273,'Analisis de cuenta'!C$3:C$285)</f>
        <v>100000</v>
      </c>
      <c r="F40" s="99">
        <f>SUMIFS('Formulario PPGR3 v6'!$K$4:$K$273,'Formulario PPGR3 v6'!$P$4:$P$273,'Analisis de cuenta'!C$3:C$285)</f>
        <v>100000</v>
      </c>
      <c r="G40" s="99">
        <f>SUMIFS('Formulario PPGR3 v6'!$J$4:$J$273,'Formulario PPGR3 v6'!$P$4:$P$273,'Analisis de cuenta'!C$3:C$285)</f>
        <v>100000</v>
      </c>
      <c r="H40" s="99">
        <f>SUMIFS('Formulario PPGR3 v6'!$L$4:$L$273,'Formulario PPGR3 v6'!$P$4:$P$273,'Analisis de cuenta'!C$3:C$285)</f>
        <v>100000</v>
      </c>
      <c r="I40" s="99">
        <f>+'Proyeccion  2024'!X39</f>
        <v>100000</v>
      </c>
      <c r="J40" s="99" t="e">
        <f>+#REF!</f>
        <v>#REF!</v>
      </c>
      <c r="K40" s="99" t="e">
        <f t="shared" si="0"/>
        <v>#REF!</v>
      </c>
      <c r="L40" s="93" t="s">
        <v>1288</v>
      </c>
      <c r="M40" s="1" t="s">
        <v>1289</v>
      </c>
      <c r="N40" s="93" t="s">
        <v>66</v>
      </c>
      <c r="O40" s="93" t="s">
        <v>62</v>
      </c>
      <c r="P40" s="93"/>
      <c r="Q40" s="93"/>
      <c r="R40" s="93"/>
      <c r="S40" s="93"/>
      <c r="T40" s="86"/>
      <c r="U40" s="86"/>
      <c r="V40" s="86"/>
      <c r="W40" s="86"/>
      <c r="X40" s="86"/>
      <c r="Y40" s="86"/>
      <c r="Z40" s="86"/>
      <c r="AA40" s="86"/>
      <c r="AB40" s="86"/>
      <c r="AC40" s="86"/>
      <c r="AD40" s="86"/>
      <c r="AE40" s="86"/>
      <c r="AF40" s="86"/>
    </row>
    <row r="41" spans="1:32" ht="30">
      <c r="A41" s="90">
        <v>225</v>
      </c>
      <c r="B41" s="91">
        <v>2.2000000000000002</v>
      </c>
      <c r="C41" s="92" t="s">
        <v>1028</v>
      </c>
      <c r="D41" s="179" t="s">
        <v>1029</v>
      </c>
      <c r="E41" s="99">
        <f>SUMIFS('Formulario PPGR3 v6'!$I$4:$I$273,'Formulario PPGR3 v6'!$P$4:$P$273,'Analisis de cuenta'!C$3:C$285)</f>
        <v>100000</v>
      </c>
      <c r="F41" s="99">
        <f>SUMIFS('Formulario PPGR3 v6'!$K$4:$K$273,'Formulario PPGR3 v6'!$P$4:$P$273,'Analisis de cuenta'!C$3:C$285)</f>
        <v>100000</v>
      </c>
      <c r="G41" s="99">
        <f>SUMIFS('Formulario PPGR3 v6'!$J$4:$J$273,'Formulario PPGR3 v6'!$P$4:$P$273,'Analisis de cuenta'!C$3:C$285)</f>
        <v>250000</v>
      </c>
      <c r="H41" s="99">
        <f>SUMIFS('Formulario PPGR3 v6'!$L$4:$L$273,'Formulario PPGR3 v6'!$P$4:$P$273,'Analisis de cuenta'!C$3:C$285)</f>
        <v>250000</v>
      </c>
      <c r="I41" s="99">
        <f>+'Proyeccion  2024'!X40</f>
        <v>0</v>
      </c>
      <c r="J41" s="99">
        <v>164256</v>
      </c>
      <c r="K41" s="99">
        <f t="shared" si="0"/>
        <v>-64256</v>
      </c>
      <c r="L41" s="93" t="s">
        <v>1288</v>
      </c>
      <c r="M41" s="1" t="s">
        <v>1289</v>
      </c>
      <c r="N41" s="93" t="s">
        <v>66</v>
      </c>
      <c r="O41" s="93" t="s">
        <v>66</v>
      </c>
      <c r="P41" s="93" t="s">
        <v>3</v>
      </c>
      <c r="Q41" s="93"/>
      <c r="R41" s="93"/>
      <c r="S41" s="93"/>
    </row>
    <row r="42" spans="1:32" s="94" customFormat="1">
      <c r="A42" s="90">
        <v>225</v>
      </c>
      <c r="B42" s="91">
        <v>2.2000000000000002</v>
      </c>
      <c r="C42" s="92" t="s">
        <v>1153</v>
      </c>
      <c r="D42" s="179" t="s">
        <v>1154</v>
      </c>
      <c r="E42" s="99">
        <f>SUMIFS('Formulario PPGR3 v6'!$I$4:$I$273,'Formulario PPGR3 v6'!$P$4:$P$273,'Analisis de cuenta'!C$3:C$285)</f>
        <v>0</v>
      </c>
      <c r="F42" s="99">
        <f>SUMIFS('Formulario PPGR3 v6'!$K$4:$K$273,'Formulario PPGR3 v6'!$P$4:$P$273,'Analisis de cuenta'!C$3:C$285)</f>
        <v>0</v>
      </c>
      <c r="G42" s="99">
        <f>SUMIFS('Formulario PPGR3 v6'!$J$4:$J$273,'Formulario PPGR3 v6'!$P$4:$P$273,'Analisis de cuenta'!C$3:C$285)</f>
        <v>0</v>
      </c>
      <c r="H42" s="99">
        <f>SUMIFS('Formulario PPGR3 v6'!$L$4:$L$273,'Formulario PPGR3 v6'!$P$4:$P$273,'Analisis de cuenta'!C$3:C$285)</f>
        <v>165000</v>
      </c>
      <c r="I42" s="99">
        <f>+'Proyeccion  2024'!X41</f>
        <v>12000000</v>
      </c>
      <c r="J42" s="99">
        <v>864872.7</v>
      </c>
      <c r="K42" s="99">
        <f t="shared" si="0"/>
        <v>-864872.7</v>
      </c>
      <c r="L42" s="93" t="s">
        <v>1288</v>
      </c>
      <c r="M42" s="1" t="s">
        <v>1289</v>
      </c>
      <c r="N42" s="93" t="s">
        <v>69</v>
      </c>
      <c r="O42" s="93" t="s">
        <v>62</v>
      </c>
      <c r="P42" s="93" t="s">
        <v>24</v>
      </c>
      <c r="Q42" s="93"/>
      <c r="R42" s="93"/>
      <c r="S42" s="93"/>
      <c r="T42" s="86"/>
      <c r="U42" s="86"/>
      <c r="V42" s="86"/>
      <c r="W42" s="86"/>
      <c r="X42" s="86"/>
      <c r="Y42" s="86"/>
      <c r="Z42" s="86"/>
      <c r="AA42" s="86"/>
      <c r="AB42" s="86"/>
      <c r="AC42" s="86"/>
      <c r="AD42" s="86"/>
      <c r="AE42" s="86"/>
      <c r="AF42" s="86"/>
    </row>
    <row r="43" spans="1:32" s="94" customFormat="1" ht="30">
      <c r="A43" s="90">
        <v>225</v>
      </c>
      <c r="B43" s="91">
        <v>2.2000000000000002</v>
      </c>
      <c r="C43" s="92" t="s">
        <v>1008</v>
      </c>
      <c r="D43" s="179" t="s">
        <v>1009</v>
      </c>
      <c r="E43" s="99">
        <f>SUMIFS('Formulario PPGR3 v6'!$I$4:$I$273,'Formulario PPGR3 v6'!$P$4:$P$273,'Analisis de cuenta'!C$3:C$285)</f>
        <v>2500000</v>
      </c>
      <c r="F43" s="99">
        <f>SUMIFS('Formulario PPGR3 v6'!$K$4:$K$273,'Formulario PPGR3 v6'!$P$4:$P$273,'Analisis de cuenta'!C$3:C$285)</f>
        <v>3000000</v>
      </c>
      <c r="G43" s="99">
        <f>SUMIFS('Formulario PPGR3 v6'!$J$4:$J$273,'Formulario PPGR3 v6'!$P$4:$P$273,'Analisis de cuenta'!C$3:C$285)</f>
        <v>3000000</v>
      </c>
      <c r="H43" s="99">
        <f>SUMIFS('Formulario PPGR3 v6'!$L$4:$L$273,'Formulario PPGR3 v6'!$P$4:$P$273,'Analisis de cuenta'!C$3:C$285)</f>
        <v>3000000</v>
      </c>
      <c r="I43" s="99">
        <f>+'Proyeccion  2024'!X42</f>
        <v>1500000</v>
      </c>
      <c r="J43" s="99">
        <v>2794674.26</v>
      </c>
      <c r="K43" s="99">
        <f t="shared" si="0"/>
        <v>-294674.25999999978</v>
      </c>
      <c r="L43" s="93" t="s">
        <v>1286</v>
      </c>
      <c r="M43" s="1" t="s">
        <v>1289</v>
      </c>
      <c r="N43" s="93" t="s">
        <v>66</v>
      </c>
      <c r="O43" s="93" t="s">
        <v>24</v>
      </c>
      <c r="P43" s="93"/>
      <c r="Q43" s="93"/>
      <c r="R43" s="93"/>
      <c r="S43" s="93"/>
      <c r="T43" s="86"/>
      <c r="U43" s="86"/>
      <c r="V43" s="86"/>
      <c r="W43" s="86"/>
      <c r="X43" s="86"/>
      <c r="Y43" s="86"/>
      <c r="Z43" s="86"/>
      <c r="AA43" s="86"/>
      <c r="AB43" s="86"/>
      <c r="AC43" s="86"/>
      <c r="AD43" s="86"/>
      <c r="AE43" s="86"/>
      <c r="AF43" s="86"/>
    </row>
    <row r="44" spans="1:32">
      <c r="A44" s="90">
        <v>226</v>
      </c>
      <c r="B44" s="91">
        <v>2.2000000000000002</v>
      </c>
      <c r="C44" s="92" t="s">
        <v>1010</v>
      </c>
      <c r="D44" s="179" t="s">
        <v>1011</v>
      </c>
      <c r="E44" s="99">
        <f>SUMIFS('Formulario PPGR3 v6'!$I$4:$I$273,'Formulario PPGR3 v6'!$P$4:$P$273,'Analisis de cuenta'!C$3:C$285)</f>
        <v>1400000</v>
      </c>
      <c r="F44" s="99">
        <f>SUMIFS('Formulario PPGR3 v6'!$K$4:$K$273,'Formulario PPGR3 v6'!$P$4:$P$273,'Analisis de cuenta'!C$3:C$285)</f>
        <v>1500000</v>
      </c>
      <c r="G44" s="99">
        <f>SUMIFS('Formulario PPGR3 v6'!$J$4:$J$273,'Formulario PPGR3 v6'!$P$4:$P$273,'Analisis de cuenta'!C$3:C$285)</f>
        <v>1500000</v>
      </c>
      <c r="H44" s="99">
        <f>SUMIFS('Formulario PPGR3 v6'!$L$4:$L$273,'Formulario PPGR3 v6'!$P$4:$P$273,'Analisis de cuenta'!C$3:C$285)</f>
        <v>1500000</v>
      </c>
      <c r="I44" s="99">
        <f>+'Proyeccion  2024'!X43</f>
        <v>1500000</v>
      </c>
      <c r="J44" s="99">
        <v>1041326.93</v>
      </c>
      <c r="K44" s="99">
        <f t="shared" si="0"/>
        <v>358673.06999999995</v>
      </c>
      <c r="L44" s="93" t="s">
        <v>1286</v>
      </c>
      <c r="M44" s="1" t="s">
        <v>1289</v>
      </c>
      <c r="N44" s="93" t="s">
        <v>66</v>
      </c>
      <c r="O44" s="93" t="s">
        <v>62</v>
      </c>
      <c r="P44" s="93"/>
      <c r="Q44" s="93"/>
      <c r="R44" s="93"/>
      <c r="S44" s="93"/>
    </row>
    <row r="45" spans="1:32" ht="39.75" customHeight="1">
      <c r="A45" s="90">
        <v>226</v>
      </c>
      <c r="B45" s="91">
        <v>2.2000000000000002</v>
      </c>
      <c r="C45" s="92" t="s">
        <v>1012</v>
      </c>
      <c r="D45" s="179" t="s">
        <v>1013</v>
      </c>
      <c r="E45" s="99">
        <f>SUMIFS('Formulario PPGR3 v6'!$I$4:$I$273,'Formulario PPGR3 v6'!$P$4:$P$273,'Analisis de cuenta'!C$3:C$285)</f>
        <v>4500000</v>
      </c>
      <c r="F45" s="99">
        <f>SUMIFS('Formulario PPGR3 v6'!$K$4:$K$273,'Formulario PPGR3 v6'!$P$4:$P$273,'Analisis de cuenta'!C$3:C$285)</f>
        <v>4200000</v>
      </c>
      <c r="G45" s="99">
        <f>SUMIFS('Formulario PPGR3 v6'!$J$4:$J$273,'Formulario PPGR3 v6'!$P$4:$P$273,'Analisis de cuenta'!C$3:C$285)</f>
        <v>4200000</v>
      </c>
      <c r="H45" s="99">
        <f>SUMIFS('Formulario PPGR3 v6'!$L$4:$L$273,'Formulario PPGR3 v6'!$P$4:$P$273,'Analisis de cuenta'!C$3:C$285)</f>
        <v>4200000</v>
      </c>
      <c r="I45" s="99">
        <f>+'Proyeccion  2024'!X44</f>
        <v>4200000</v>
      </c>
      <c r="J45" s="99">
        <v>3783583.73</v>
      </c>
      <c r="K45" s="99">
        <f t="shared" si="0"/>
        <v>716416.27</v>
      </c>
      <c r="L45" s="93" t="s">
        <v>1286</v>
      </c>
      <c r="M45" s="1" t="s">
        <v>1289</v>
      </c>
      <c r="N45" s="93" t="s">
        <v>66</v>
      </c>
      <c r="O45" s="93" t="s">
        <v>62</v>
      </c>
      <c r="P45" s="93"/>
      <c r="Q45" s="93"/>
      <c r="R45" s="93"/>
      <c r="S45" s="93"/>
    </row>
    <row r="46" spans="1:32" ht="30">
      <c r="A46" s="90">
        <v>227</v>
      </c>
      <c r="B46" s="91">
        <v>2.2000000000000002</v>
      </c>
      <c r="C46" s="92" t="s">
        <v>1026</v>
      </c>
      <c r="D46" s="179" t="s">
        <v>1027</v>
      </c>
      <c r="E46" s="99">
        <f>SUMIFS('Formulario PPGR3 v6'!$I$4:$I$273,'Formulario PPGR3 v6'!$P$4:$P$273,'Analisis de cuenta'!C$3:C$285)</f>
        <v>1500000</v>
      </c>
      <c r="F46" s="99">
        <f>SUMIFS('Formulario PPGR3 v6'!$K$4:$K$273,'Formulario PPGR3 v6'!$P$4:$P$273,'Analisis de cuenta'!C$3:C$285)</f>
        <v>500000</v>
      </c>
      <c r="G46" s="99">
        <f>SUMIFS('Formulario PPGR3 v6'!$J$4:$J$273,'Formulario PPGR3 v6'!$P$4:$P$273,'Analisis de cuenta'!C$3:C$285)</f>
        <v>500000</v>
      </c>
      <c r="H46" s="99">
        <f>SUMIFS('Formulario PPGR3 v6'!$L$4:$L$273,'Formulario PPGR3 v6'!$P$4:$P$273,'Analisis de cuenta'!C$3:C$285)</f>
        <v>500000</v>
      </c>
      <c r="I46" s="99">
        <f>+'Proyeccion  2024'!X45</f>
        <v>1000000</v>
      </c>
      <c r="J46" s="99">
        <v>3729978.15</v>
      </c>
      <c r="K46" s="99">
        <f t="shared" si="0"/>
        <v>-2229978.15</v>
      </c>
      <c r="L46" s="93" t="s">
        <v>1288</v>
      </c>
      <c r="M46" s="1" t="s">
        <v>1289</v>
      </c>
      <c r="N46" s="93" t="s">
        <v>66</v>
      </c>
      <c r="O46" s="93"/>
      <c r="P46" s="93"/>
      <c r="Q46" s="93"/>
      <c r="R46" s="93"/>
      <c r="S46" s="93"/>
      <c r="T46" s="80"/>
      <c r="U46" s="80"/>
      <c r="V46" s="80"/>
      <c r="W46" s="80"/>
      <c r="X46" s="80"/>
      <c r="Y46" s="80"/>
      <c r="Z46" s="80"/>
      <c r="AA46" s="80"/>
      <c r="AB46" s="80"/>
      <c r="AC46" s="80"/>
      <c r="AD46" s="80"/>
      <c r="AE46" s="80"/>
      <c r="AF46" s="80"/>
    </row>
    <row r="47" spans="1:32" ht="30">
      <c r="A47" s="90">
        <v>227</v>
      </c>
      <c r="B47" s="91">
        <v>2.2000000000000002</v>
      </c>
      <c r="C47" s="92" t="s">
        <v>1292</v>
      </c>
      <c r="D47" s="179" t="s">
        <v>1293</v>
      </c>
      <c r="E47" s="99">
        <f>SUMIFS('Formulario PPGR3 v6'!$I$4:$I$273,'Formulario PPGR3 v6'!$P$4:$P$273,'Analisis de cuenta'!C$3:C$285)</f>
        <v>0</v>
      </c>
      <c r="F47" s="99">
        <f>SUMIFS('Formulario PPGR3 v6'!$K$4:$K$273,'Formulario PPGR3 v6'!$P$4:$P$273,'Analisis de cuenta'!C$3:C$285)</f>
        <v>0</v>
      </c>
      <c r="G47" s="99">
        <f>SUMIFS('Formulario PPGR3 v6'!$J$4:$J$273,'Formulario PPGR3 v6'!$P$4:$P$273,'Analisis de cuenta'!C$3:C$285)</f>
        <v>0</v>
      </c>
      <c r="H47" s="99">
        <f>SUMIFS('Formulario PPGR3 v6'!$L$4:$L$273,'Formulario PPGR3 v6'!$P$4:$P$273,'Analisis de cuenta'!C$3:C$285)</f>
        <v>0</v>
      </c>
      <c r="I47" s="99">
        <f>+'Proyeccion  2024'!X46</f>
        <v>500000</v>
      </c>
      <c r="J47" s="99" t="e">
        <f>+#REF!</f>
        <v>#REF!</v>
      </c>
      <c r="K47" s="99" t="e">
        <f t="shared" si="0"/>
        <v>#REF!</v>
      </c>
      <c r="L47" s="93" t="s">
        <v>1288</v>
      </c>
      <c r="M47" s="1" t="s">
        <v>1289</v>
      </c>
      <c r="N47" s="93" t="s">
        <v>66</v>
      </c>
      <c r="O47" s="93"/>
      <c r="P47" s="93"/>
      <c r="Q47" s="93"/>
      <c r="R47" s="93"/>
      <c r="S47" s="93"/>
    </row>
    <row r="48" spans="1:32" ht="30">
      <c r="A48" s="90">
        <v>227</v>
      </c>
      <c r="B48" s="91">
        <v>2.2000000000000002</v>
      </c>
      <c r="C48" s="92" t="s">
        <v>1031</v>
      </c>
      <c r="D48" s="179" t="s">
        <v>1032</v>
      </c>
      <c r="E48" s="99">
        <f>SUMIFS('Formulario PPGR3 v6'!$I$4:$I$273,'Formulario PPGR3 v6'!$P$4:$P$273,'Analisis de cuenta'!C$3:C$285)</f>
        <v>500000</v>
      </c>
      <c r="F48" s="99">
        <f>SUMIFS('Formulario PPGR3 v6'!$K$4:$K$273,'Formulario PPGR3 v6'!$P$4:$P$273,'Analisis de cuenta'!C$3:C$285)</f>
        <v>600000</v>
      </c>
      <c r="G48" s="99">
        <f>SUMIFS('Formulario PPGR3 v6'!$J$4:$J$273,'Formulario PPGR3 v6'!$P$4:$P$273,'Analisis de cuenta'!C$3:C$285)</f>
        <v>3500000</v>
      </c>
      <c r="H48" s="99">
        <f>SUMIFS('Formulario PPGR3 v6'!$L$4:$L$273,'Formulario PPGR3 v6'!$P$4:$P$273,'Analisis de cuenta'!C$3:C$285)</f>
        <v>3500000</v>
      </c>
      <c r="I48" s="99">
        <f>+'Proyeccion  2024'!X47</f>
        <v>1000000</v>
      </c>
      <c r="J48" s="99">
        <v>7425000</v>
      </c>
      <c r="K48" s="99">
        <f t="shared" si="0"/>
        <v>-6925000</v>
      </c>
      <c r="L48" s="93" t="s">
        <v>1288</v>
      </c>
      <c r="M48" s="1" t="s">
        <v>1289</v>
      </c>
      <c r="N48" s="93" t="s">
        <v>66</v>
      </c>
      <c r="O48" s="93"/>
      <c r="P48" s="93"/>
      <c r="Q48" s="93"/>
      <c r="R48" s="93"/>
      <c r="S48" s="93"/>
    </row>
    <row r="49" spans="1:19" ht="30">
      <c r="A49" s="90">
        <v>227</v>
      </c>
      <c r="B49" s="91">
        <v>2.2000000000000002</v>
      </c>
      <c r="C49" s="92" t="s">
        <v>1034</v>
      </c>
      <c r="D49" s="179" t="s">
        <v>1035</v>
      </c>
      <c r="E49" s="99">
        <f>SUMIFS('Formulario PPGR3 v6'!$I$4:$I$273,'Formulario PPGR3 v6'!$P$4:$P$273,'Analisis de cuenta'!C$3:C$285)</f>
        <v>10000</v>
      </c>
      <c r="F49" s="99">
        <f>SUMIFS('Formulario PPGR3 v6'!$K$4:$K$273,'Formulario PPGR3 v6'!$P$4:$P$273,'Analisis de cuenta'!C$3:C$285)</f>
        <v>50000</v>
      </c>
      <c r="G49" s="99">
        <f>SUMIFS('Formulario PPGR3 v6'!$J$4:$J$273,'Formulario PPGR3 v6'!$P$4:$P$273,'Analisis de cuenta'!C$3:C$285)</f>
        <v>300000</v>
      </c>
      <c r="H49" s="99">
        <f>SUMIFS('Formulario PPGR3 v6'!$L$4:$L$273,'Formulario PPGR3 v6'!$P$4:$P$273,'Analisis de cuenta'!C$3:C$285)</f>
        <v>300000</v>
      </c>
      <c r="I49" s="99">
        <f>+'Proyeccion  2024'!X48</f>
        <v>500000</v>
      </c>
      <c r="J49" s="99">
        <v>4483172.46</v>
      </c>
      <c r="K49" s="99">
        <f t="shared" si="0"/>
        <v>-4473172.46</v>
      </c>
      <c r="L49" s="93" t="s">
        <v>1288</v>
      </c>
      <c r="M49" s="1" t="s">
        <v>1289</v>
      </c>
      <c r="N49" s="93" t="s">
        <v>1287</v>
      </c>
      <c r="O49" s="93"/>
      <c r="P49" s="93"/>
      <c r="Q49" s="93"/>
      <c r="R49" s="93"/>
      <c r="S49" s="93"/>
    </row>
    <row r="50" spans="1:19" ht="30">
      <c r="A50" s="90">
        <v>227</v>
      </c>
      <c r="B50" s="91">
        <v>2.2000000000000002</v>
      </c>
      <c r="C50" s="92" t="s">
        <v>1294</v>
      </c>
      <c r="D50" s="179" t="s">
        <v>1295</v>
      </c>
      <c r="E50" s="99">
        <f>SUMIFS('Formulario PPGR3 v6'!$I$4:$I$273,'Formulario PPGR3 v6'!$P$4:$P$273,'Analisis de cuenta'!C$3:C$285)</f>
        <v>0</v>
      </c>
      <c r="F50" s="99">
        <f>SUMIFS('Formulario PPGR3 v6'!$K$4:$K$273,'Formulario PPGR3 v6'!$P$4:$P$273,'Analisis de cuenta'!C$3:C$285)</f>
        <v>0</v>
      </c>
      <c r="G50" s="99">
        <f>SUMIFS('Formulario PPGR3 v6'!$J$4:$J$273,'Formulario PPGR3 v6'!$P$4:$P$273,'Analisis de cuenta'!C$3:C$285)</f>
        <v>0</v>
      </c>
      <c r="H50" s="99">
        <f>SUMIFS('Formulario PPGR3 v6'!$L$4:$L$273,'Formulario PPGR3 v6'!$P$4:$P$273,'Analisis de cuenta'!C$3:C$285)</f>
        <v>0</v>
      </c>
      <c r="I50" s="99">
        <f>+'Proyeccion  2024'!X49</f>
        <v>500000</v>
      </c>
      <c r="J50" s="99" t="e">
        <f>+#REF!</f>
        <v>#REF!</v>
      </c>
      <c r="K50" s="99" t="e">
        <f t="shared" si="0"/>
        <v>#REF!</v>
      </c>
      <c r="L50" s="93" t="s">
        <v>1288</v>
      </c>
      <c r="M50" s="1" t="s">
        <v>1289</v>
      </c>
      <c r="N50" s="93" t="s">
        <v>66</v>
      </c>
      <c r="O50" s="93" t="s">
        <v>69</v>
      </c>
      <c r="P50" s="93"/>
      <c r="Q50" s="93"/>
      <c r="R50" s="93"/>
      <c r="S50" s="93"/>
    </row>
    <row r="51" spans="1:19" ht="30">
      <c r="A51" s="90">
        <v>227</v>
      </c>
      <c r="B51" s="91">
        <v>2.2000000000000002</v>
      </c>
      <c r="C51" s="92" t="s">
        <v>1296</v>
      </c>
      <c r="D51" s="179" t="s">
        <v>1297</v>
      </c>
      <c r="E51" s="99">
        <f>SUMIFS('Formulario PPGR3 v6'!$I$4:$I$273,'Formulario PPGR3 v6'!$P$4:$P$273,'Analisis de cuenta'!C$3:C$285)</f>
        <v>0</v>
      </c>
      <c r="F51" s="99">
        <f>SUMIFS('Formulario PPGR3 v6'!$K$4:$K$273,'Formulario PPGR3 v6'!$P$4:$P$273,'Analisis de cuenta'!C$3:C$285)</f>
        <v>0</v>
      </c>
      <c r="G51" s="99">
        <f>SUMIFS('Formulario PPGR3 v6'!$J$4:$J$273,'Formulario PPGR3 v6'!$P$4:$P$273,'Analisis de cuenta'!C$3:C$285)</f>
        <v>0</v>
      </c>
      <c r="H51" s="99">
        <f>SUMIFS('Formulario PPGR3 v6'!$L$4:$L$273,'Formulario PPGR3 v6'!$P$4:$P$273,'Analisis de cuenta'!C$3:C$285)</f>
        <v>0</v>
      </c>
      <c r="I51" s="99">
        <f>+'Proyeccion  2024'!X50</f>
        <v>500000</v>
      </c>
      <c r="J51" s="99" t="e">
        <f>+#REF!</f>
        <v>#REF!</v>
      </c>
      <c r="K51" s="99" t="e">
        <f t="shared" si="0"/>
        <v>#REF!</v>
      </c>
      <c r="L51" s="93" t="s">
        <v>1288</v>
      </c>
      <c r="M51" s="1" t="s">
        <v>1289</v>
      </c>
      <c r="N51" s="93" t="s">
        <v>69</v>
      </c>
      <c r="O51" s="93" t="s">
        <v>66</v>
      </c>
      <c r="P51" s="93"/>
      <c r="Q51" s="93"/>
      <c r="R51" s="93"/>
      <c r="S51" s="93"/>
    </row>
    <row r="52" spans="1:19" s="48" customFormat="1" ht="30">
      <c r="A52" s="90">
        <v>227</v>
      </c>
      <c r="B52" s="91">
        <v>2.2000000000000002</v>
      </c>
      <c r="C52" s="92" t="s">
        <v>1298</v>
      </c>
      <c r="D52" s="179" t="s">
        <v>1299</v>
      </c>
      <c r="E52" s="99">
        <f>SUMIFS('Formulario PPGR3 v6'!$I$4:$I$273,'Formulario PPGR3 v6'!$P$4:$P$273,'Analisis de cuenta'!C$3:C$285)</f>
        <v>0</v>
      </c>
      <c r="F52" s="99">
        <f>SUMIFS('Formulario PPGR3 v6'!$K$4:$K$273,'Formulario PPGR3 v6'!$P$4:$P$273,'Analisis de cuenta'!C$3:C$285)</f>
        <v>0</v>
      </c>
      <c r="G52" s="99">
        <f>SUMIFS('Formulario PPGR3 v6'!$J$4:$J$273,'Formulario PPGR3 v6'!$P$4:$P$273,'Analisis de cuenta'!C$3:C$285)</f>
        <v>0</v>
      </c>
      <c r="H52" s="99">
        <f>SUMIFS('Formulario PPGR3 v6'!$L$4:$L$273,'Formulario PPGR3 v6'!$P$4:$P$273,'Analisis de cuenta'!C$3:C$285)</f>
        <v>0</v>
      </c>
      <c r="I52" s="99">
        <f>+'Proyeccion  2024'!X51</f>
        <v>500000</v>
      </c>
      <c r="J52" s="99" t="e">
        <f>+#REF!</f>
        <v>#REF!</v>
      </c>
      <c r="K52" s="99" t="e">
        <f t="shared" si="0"/>
        <v>#REF!</v>
      </c>
      <c r="L52" s="93" t="s">
        <v>1288</v>
      </c>
      <c r="M52" s="1" t="s">
        <v>1289</v>
      </c>
      <c r="N52" s="93" t="s">
        <v>59</v>
      </c>
      <c r="O52" s="93" t="s">
        <v>66</v>
      </c>
      <c r="P52" s="93"/>
      <c r="Q52" s="93"/>
      <c r="R52" s="93"/>
      <c r="S52" s="93"/>
    </row>
    <row r="53" spans="1:19" ht="30">
      <c r="A53" s="90">
        <v>227</v>
      </c>
      <c r="B53" s="91">
        <v>2.2000000000000002</v>
      </c>
      <c r="C53" s="92" t="s">
        <v>1037</v>
      </c>
      <c r="D53" s="179" t="s">
        <v>1038</v>
      </c>
      <c r="E53" s="99">
        <f>SUMIFS('Formulario PPGR3 v6'!$I$4:$I$273,'Formulario PPGR3 v6'!$P$4:$P$273,'Analisis de cuenta'!C$3:C$285)</f>
        <v>2500000</v>
      </c>
      <c r="F53" s="99">
        <f>SUMIFS('Formulario PPGR3 v6'!$K$4:$K$273,'Formulario PPGR3 v6'!$P$4:$P$273,'Analisis de cuenta'!C$3:C$285)</f>
        <v>1500000</v>
      </c>
      <c r="G53" s="99">
        <f>SUMIFS('Formulario PPGR3 v6'!$J$4:$J$273,'Formulario PPGR3 v6'!$P$4:$P$273,'Analisis de cuenta'!C$3:C$285)</f>
        <v>1500000</v>
      </c>
      <c r="H53" s="99">
        <f>SUMIFS('Formulario PPGR3 v6'!$L$4:$L$273,'Formulario PPGR3 v6'!$P$4:$P$273,'Analisis de cuenta'!C$3:C$285)</f>
        <v>1500000</v>
      </c>
      <c r="I53" s="99">
        <f>+'Proyeccion  2024'!X52</f>
        <v>500000</v>
      </c>
      <c r="J53" s="99">
        <v>1887417.41</v>
      </c>
      <c r="K53" s="99">
        <f t="shared" si="0"/>
        <v>612582.59000000008</v>
      </c>
      <c r="L53" s="93" t="s">
        <v>1288</v>
      </c>
      <c r="M53" s="1" t="s">
        <v>1289</v>
      </c>
      <c r="N53" s="93" t="s">
        <v>66</v>
      </c>
      <c r="O53" s="93"/>
      <c r="P53" s="93"/>
      <c r="Q53" s="93"/>
      <c r="R53" s="93"/>
      <c r="S53" s="93"/>
    </row>
    <row r="54" spans="1:19" ht="30">
      <c r="A54" s="90">
        <v>227</v>
      </c>
      <c r="B54" s="91">
        <v>2.2000000000000002</v>
      </c>
      <c r="C54" s="92" t="s">
        <v>1300</v>
      </c>
      <c r="D54" s="179" t="s">
        <v>1301</v>
      </c>
      <c r="E54" s="99">
        <f>SUMIFS('Formulario PPGR3 v6'!$I$4:$I$273,'Formulario PPGR3 v6'!$P$4:$P$273,'Analisis de cuenta'!C$3:C$285)</f>
        <v>0</v>
      </c>
      <c r="F54" s="99">
        <f>SUMIFS('Formulario PPGR3 v6'!$K$4:$K$273,'Formulario PPGR3 v6'!$P$4:$P$273,'Analisis de cuenta'!C$3:C$285)</f>
        <v>0</v>
      </c>
      <c r="G54" s="99">
        <f>SUMIFS('Formulario PPGR3 v6'!$J$4:$J$273,'Formulario PPGR3 v6'!$P$4:$P$273,'Analisis de cuenta'!C$3:C$285)</f>
        <v>0</v>
      </c>
      <c r="H54" s="99">
        <f>SUMIFS('Formulario PPGR3 v6'!$L$4:$L$273,'Formulario PPGR3 v6'!$P$4:$P$273,'Analisis de cuenta'!C$3:C$285)</f>
        <v>0</v>
      </c>
      <c r="I54" s="99">
        <f>+'Proyeccion  2024'!X53</f>
        <v>500000</v>
      </c>
      <c r="J54" s="99">
        <v>53100</v>
      </c>
      <c r="K54" s="99">
        <f t="shared" si="0"/>
        <v>-53100</v>
      </c>
      <c r="L54" s="93" t="s">
        <v>1288</v>
      </c>
      <c r="M54" s="1" t="s">
        <v>1289</v>
      </c>
      <c r="N54" s="93" t="s">
        <v>66</v>
      </c>
      <c r="O54" s="93"/>
      <c r="P54" s="93"/>
      <c r="Q54" s="93"/>
      <c r="R54" s="93"/>
      <c r="S54" s="93"/>
    </row>
    <row r="55" spans="1:19" ht="30">
      <c r="A55" s="90">
        <v>227</v>
      </c>
      <c r="B55" s="91">
        <v>2.2000000000000002</v>
      </c>
      <c r="C55" s="92" t="s">
        <v>1039</v>
      </c>
      <c r="D55" s="179" t="s">
        <v>1040</v>
      </c>
      <c r="E55" s="99">
        <f>SUMIFS('Formulario PPGR3 v6'!$I$4:$I$273,'Formulario PPGR3 v6'!$P$4:$P$273,'Analisis de cuenta'!C$3:C$285)</f>
        <v>700000</v>
      </c>
      <c r="F55" s="99">
        <f>SUMIFS('Formulario PPGR3 v6'!$K$4:$K$273,'Formulario PPGR3 v6'!$P$4:$P$273,'Analisis de cuenta'!C$3:C$285)</f>
        <v>200000</v>
      </c>
      <c r="G55" s="99">
        <f>SUMIFS('Formulario PPGR3 v6'!$J$4:$J$273,'Formulario PPGR3 v6'!$P$4:$P$273,'Analisis de cuenta'!C$3:C$285)</f>
        <v>100000</v>
      </c>
      <c r="H55" s="99">
        <f>SUMIFS('Formulario PPGR3 v6'!$L$4:$L$273,'Formulario PPGR3 v6'!$P$4:$P$273,'Analisis de cuenta'!C$3:C$285)</f>
        <v>200000</v>
      </c>
      <c r="I55" s="99">
        <f>+'Proyeccion  2024'!X54</f>
        <v>0</v>
      </c>
      <c r="J55" s="99">
        <v>154403</v>
      </c>
      <c r="K55" s="99">
        <f t="shared" si="0"/>
        <v>545597</v>
      </c>
      <c r="L55" s="93" t="s">
        <v>1288</v>
      </c>
      <c r="M55" s="1" t="s">
        <v>1289</v>
      </c>
      <c r="N55" s="93" t="s">
        <v>66</v>
      </c>
      <c r="O55" s="93"/>
      <c r="P55" s="93"/>
      <c r="Q55" s="93"/>
      <c r="R55" s="93"/>
      <c r="S55" s="93"/>
    </row>
    <row r="56" spans="1:19">
      <c r="A56" s="90">
        <v>228</v>
      </c>
      <c r="B56" s="91">
        <v>2.2000000000000002</v>
      </c>
      <c r="C56" s="95" t="s">
        <v>1086</v>
      </c>
      <c r="D56" s="180" t="s">
        <v>1087</v>
      </c>
      <c r="E56" s="99">
        <f>SUMIFS('Formulario PPGR3 v6'!$I$4:$I$273,'Formulario PPGR3 v6'!$P$4:$P$273,'Analisis de cuenta'!C$3:C$285)</f>
        <v>15000</v>
      </c>
      <c r="F56" s="99">
        <f>SUMIFS('Formulario PPGR3 v6'!$K$4:$K$273,'Formulario PPGR3 v6'!$P$4:$P$273,'Analisis de cuenta'!C$3:C$285)</f>
        <v>15000</v>
      </c>
      <c r="G56" s="99">
        <f>SUMIFS('Formulario PPGR3 v6'!$J$4:$J$273,'Formulario PPGR3 v6'!$P$4:$P$273,'Analisis de cuenta'!C$3:C$285)</f>
        <v>15000</v>
      </c>
      <c r="H56" s="99">
        <f>SUMIFS('Formulario PPGR3 v6'!$L$4:$L$273,'Formulario PPGR3 v6'!$P$4:$P$273,'Analisis de cuenta'!C$3:C$285)</f>
        <v>15000</v>
      </c>
      <c r="I56" s="99">
        <f>+'Proyeccion  2024'!X55</f>
        <v>0</v>
      </c>
      <c r="J56" s="99">
        <v>5000</v>
      </c>
      <c r="K56" s="99">
        <f t="shared" si="0"/>
        <v>10000</v>
      </c>
      <c r="L56" s="93" t="s">
        <v>1288</v>
      </c>
      <c r="M56" s="1" t="s">
        <v>1289</v>
      </c>
      <c r="N56" s="93" t="s">
        <v>66</v>
      </c>
      <c r="O56" s="93"/>
      <c r="P56" s="93"/>
      <c r="Q56" s="93"/>
      <c r="R56" s="93"/>
      <c r="S56" s="93"/>
    </row>
    <row r="57" spans="1:19">
      <c r="A57" s="90">
        <v>228</v>
      </c>
      <c r="B57" s="91">
        <v>2.2000000000000002</v>
      </c>
      <c r="C57" s="92" t="s">
        <v>1041</v>
      </c>
      <c r="D57" s="179" t="s">
        <v>1042</v>
      </c>
      <c r="E57" s="99">
        <f>SUMIFS('Formulario PPGR3 v6'!$I$4:$I$273,'Formulario PPGR3 v6'!$P$4:$P$273,'Analisis de cuenta'!C$3:C$285)</f>
        <v>200000</v>
      </c>
      <c r="F57" s="99">
        <f>SUMIFS('Formulario PPGR3 v6'!$K$4:$K$273,'Formulario PPGR3 v6'!$P$4:$P$273,'Analisis de cuenta'!C$3:C$285)</f>
        <v>200000</v>
      </c>
      <c r="G57" s="99">
        <f>SUMIFS('Formulario PPGR3 v6'!$J$4:$J$273,'Formulario PPGR3 v6'!$P$4:$P$273,'Analisis de cuenta'!C$3:C$285)</f>
        <v>200000</v>
      </c>
      <c r="H57" s="99">
        <f>SUMIFS('Formulario PPGR3 v6'!$L$4:$L$273,'Formulario PPGR3 v6'!$P$4:$P$273,'Analisis de cuenta'!C$3:C$285)</f>
        <v>200000</v>
      </c>
      <c r="I57" s="99">
        <f>+'Proyeccion  2024'!X56</f>
        <v>0</v>
      </c>
      <c r="J57" s="99">
        <v>152937.35</v>
      </c>
      <c r="K57" s="99">
        <f t="shared" si="0"/>
        <v>47062.649999999994</v>
      </c>
      <c r="L57" s="93" t="s">
        <v>1288</v>
      </c>
      <c r="M57" s="1" t="s">
        <v>1289</v>
      </c>
      <c r="N57" s="93" t="s">
        <v>66</v>
      </c>
      <c r="O57" s="93"/>
      <c r="P57" s="93"/>
      <c r="Q57" s="93"/>
      <c r="R57" s="93"/>
      <c r="S57" s="93"/>
    </row>
    <row r="58" spans="1:19">
      <c r="A58" s="90">
        <v>228</v>
      </c>
      <c r="B58" s="91">
        <v>2.2000000000000002</v>
      </c>
      <c r="C58" s="92" t="s">
        <v>1122</v>
      </c>
      <c r="D58" s="179" t="s">
        <v>1123</v>
      </c>
      <c r="E58" s="99">
        <f>SUMIFS('Formulario PPGR3 v6'!$I$4:$I$273,'Formulario PPGR3 v6'!$P$4:$P$273,'Analisis de cuenta'!C$3:C$285)</f>
        <v>100000</v>
      </c>
      <c r="F58" s="99">
        <f>SUMIFS('Formulario PPGR3 v6'!$K$4:$K$273,'Formulario PPGR3 v6'!$P$4:$P$273,'Analisis de cuenta'!C$3:C$285)</f>
        <v>130000</v>
      </c>
      <c r="G58" s="99">
        <f>SUMIFS('Formulario PPGR3 v6'!$J$4:$J$273,'Formulario PPGR3 v6'!$P$4:$P$273,'Analisis de cuenta'!C$3:C$285)</f>
        <v>100000</v>
      </c>
      <c r="H58" s="99">
        <f>SUMIFS('Formulario PPGR3 v6'!$L$4:$L$273,'Formulario PPGR3 v6'!$P$4:$P$273,'Analisis de cuenta'!C$3:C$285)</f>
        <v>130000</v>
      </c>
      <c r="I58" s="99">
        <f>+'Proyeccion  2024'!X57</f>
        <v>0</v>
      </c>
      <c r="J58" s="99">
        <v>68000</v>
      </c>
      <c r="K58" s="99">
        <f t="shared" si="0"/>
        <v>32000</v>
      </c>
      <c r="L58" s="93" t="s">
        <v>1288</v>
      </c>
      <c r="M58" s="1" t="s">
        <v>1289</v>
      </c>
      <c r="N58" s="93" t="s">
        <v>66</v>
      </c>
      <c r="O58" s="93"/>
      <c r="P58" s="93"/>
      <c r="Q58" s="93"/>
      <c r="R58" s="93"/>
      <c r="S58" s="93"/>
    </row>
    <row r="59" spans="1:19">
      <c r="A59" s="90">
        <v>228</v>
      </c>
      <c r="B59" s="91">
        <v>2.2000000000000002</v>
      </c>
      <c r="C59" s="92" t="s">
        <v>1044</v>
      </c>
      <c r="D59" s="179" t="s">
        <v>1045</v>
      </c>
      <c r="E59" s="99">
        <f>SUMIFS('Formulario PPGR3 v6'!$I$4:$I$273,'Formulario PPGR3 v6'!$P$4:$P$273,'Analisis de cuenta'!C$3:C$285)</f>
        <v>1000000</v>
      </c>
      <c r="F59" s="99">
        <f>SUMIFS('Formulario PPGR3 v6'!$K$4:$K$273,'Formulario PPGR3 v6'!$P$4:$P$273,'Analisis de cuenta'!C$3:C$285)</f>
        <v>3300000</v>
      </c>
      <c r="G59" s="99">
        <f>SUMIFS('Formulario PPGR3 v6'!$J$4:$J$273,'Formulario PPGR3 v6'!$P$4:$P$273,'Analisis de cuenta'!C$3:C$285)</f>
        <v>3300000</v>
      </c>
      <c r="H59" s="99">
        <f>SUMIFS('Formulario PPGR3 v6'!$L$4:$L$273,'Formulario PPGR3 v6'!$P$4:$P$273,'Analisis de cuenta'!C$3:C$285)</f>
        <v>3300000</v>
      </c>
      <c r="I59" s="99">
        <f>+'Proyeccion  2024'!X58</f>
        <v>0</v>
      </c>
      <c r="J59" s="99">
        <v>2083990.05</v>
      </c>
      <c r="K59" s="99">
        <f t="shared" si="0"/>
        <v>-1083990.05</v>
      </c>
      <c r="L59" s="93" t="s">
        <v>1288</v>
      </c>
      <c r="M59" s="1" t="s">
        <v>1289</v>
      </c>
      <c r="N59" s="93" t="s">
        <v>66</v>
      </c>
      <c r="O59" s="93"/>
      <c r="P59" s="93"/>
      <c r="Q59" s="93"/>
      <c r="R59" s="93"/>
      <c r="S59" s="93"/>
    </row>
    <row r="60" spans="1:19">
      <c r="A60" s="90">
        <v>228</v>
      </c>
      <c r="B60" s="91">
        <v>2.2000000000000002</v>
      </c>
      <c r="C60" s="92" t="s">
        <v>1162</v>
      </c>
      <c r="D60" s="179" t="s">
        <v>1163</v>
      </c>
      <c r="E60" s="99">
        <f>SUMIFS('Formulario PPGR3 v6'!$I$4:$I$273,'Formulario PPGR3 v6'!$P$4:$P$273,'Analisis de cuenta'!C$3:C$285)</f>
        <v>2900000</v>
      </c>
      <c r="F60" s="99">
        <f>SUMIFS('Formulario PPGR3 v6'!$K$4:$K$273,'Formulario PPGR3 v6'!$P$4:$P$273,'Analisis de cuenta'!C$3:C$285)</f>
        <v>1000000</v>
      </c>
      <c r="G60" s="99">
        <f>SUMIFS('Formulario PPGR3 v6'!$J$4:$J$273,'Formulario PPGR3 v6'!$P$4:$P$273,'Analisis de cuenta'!C$3:C$285)</f>
        <v>2000000</v>
      </c>
      <c r="H60" s="99">
        <f>SUMIFS('Formulario PPGR3 v6'!$L$4:$L$273,'Formulario PPGR3 v6'!$P$4:$P$273,'Analisis de cuenta'!C$3:C$285)</f>
        <v>3000000</v>
      </c>
      <c r="I60" s="99">
        <f>+'Proyeccion  2024'!X59</f>
        <v>5000000</v>
      </c>
      <c r="J60" s="99">
        <v>9509006.0899999999</v>
      </c>
      <c r="K60" s="99">
        <f t="shared" si="0"/>
        <v>-6609006.0899999999</v>
      </c>
      <c r="L60" s="93" t="s">
        <v>1288</v>
      </c>
      <c r="M60" s="1" t="s">
        <v>1289</v>
      </c>
      <c r="N60" s="93" t="s">
        <v>24</v>
      </c>
      <c r="O60" s="93"/>
      <c r="P60" s="93"/>
      <c r="Q60" s="93"/>
      <c r="R60" s="93"/>
      <c r="S60" s="93"/>
    </row>
    <row r="61" spans="1:19">
      <c r="A61" s="90">
        <v>228</v>
      </c>
      <c r="B61" s="91">
        <v>2.2000000000000002</v>
      </c>
      <c r="C61" s="92" t="s">
        <v>1302</v>
      </c>
      <c r="D61" s="179" t="s">
        <v>1303</v>
      </c>
      <c r="E61" s="99">
        <f>SUMIFS('Formulario PPGR3 v6'!$I$4:$I$273,'Formulario PPGR3 v6'!$P$4:$P$273,'Analisis de cuenta'!C$3:C$285)</f>
        <v>0</v>
      </c>
      <c r="F61" s="99">
        <f>SUMIFS('Formulario PPGR3 v6'!$K$4:$K$273,'Formulario PPGR3 v6'!$P$4:$P$273,'Analisis de cuenta'!C$3:C$285)</f>
        <v>0</v>
      </c>
      <c r="G61" s="99">
        <f>SUMIFS('Formulario PPGR3 v6'!$J$4:$J$273,'Formulario PPGR3 v6'!$P$4:$P$273,'Analisis de cuenta'!C$3:C$285)</f>
        <v>0</v>
      </c>
      <c r="H61" s="99">
        <f>SUMIFS('Formulario PPGR3 v6'!$L$4:$L$273,'Formulario PPGR3 v6'!$P$4:$P$273,'Analisis de cuenta'!C$3:C$285)</f>
        <v>0</v>
      </c>
      <c r="I61" s="99">
        <f>+'Proyeccion  2024'!X60</f>
        <v>0</v>
      </c>
      <c r="J61" s="99" t="e">
        <f>+#REF!</f>
        <v>#REF!</v>
      </c>
      <c r="K61" s="99" t="e">
        <f t="shared" si="0"/>
        <v>#REF!</v>
      </c>
      <c r="L61" s="93" t="s">
        <v>1288</v>
      </c>
      <c r="M61" s="1" t="s">
        <v>1289</v>
      </c>
      <c r="N61" s="93" t="s">
        <v>24</v>
      </c>
      <c r="O61" s="93" t="s">
        <v>3</v>
      </c>
      <c r="P61" s="93" t="s">
        <v>1304</v>
      </c>
      <c r="Q61" s="93" t="s">
        <v>1305</v>
      </c>
      <c r="R61" s="93" t="s">
        <v>1306</v>
      </c>
      <c r="S61" s="93" t="s">
        <v>1307</v>
      </c>
    </row>
    <row r="62" spans="1:19">
      <c r="A62" s="90">
        <v>228</v>
      </c>
      <c r="B62" s="91">
        <v>2.2000000000000002</v>
      </c>
      <c r="C62" s="92" t="s">
        <v>1308</v>
      </c>
      <c r="D62" s="179" t="s">
        <v>1309</v>
      </c>
      <c r="E62" s="99">
        <f>SUMIFS('Formulario PPGR3 v6'!$I$4:$I$273,'Formulario PPGR3 v6'!$P$4:$P$273,'Analisis de cuenta'!C$3:C$285)</f>
        <v>0</v>
      </c>
      <c r="F62" s="99"/>
      <c r="G62" s="99"/>
      <c r="H62" s="99"/>
      <c r="I62" s="99"/>
      <c r="J62" s="99">
        <v>300000</v>
      </c>
      <c r="K62" s="99">
        <f t="shared" si="0"/>
        <v>-300000</v>
      </c>
      <c r="L62" s="93"/>
      <c r="M62" s="1"/>
      <c r="N62" s="93"/>
      <c r="O62" s="93"/>
      <c r="P62" s="93"/>
      <c r="Q62" s="93"/>
      <c r="R62" s="93"/>
      <c r="S62" s="93"/>
    </row>
    <row r="63" spans="1:19">
      <c r="A63" s="90">
        <v>228</v>
      </c>
      <c r="B63" s="91">
        <v>2.2000000000000002</v>
      </c>
      <c r="C63" s="92" t="s">
        <v>1020</v>
      </c>
      <c r="D63" s="179" t="s">
        <v>1310</v>
      </c>
      <c r="E63" s="99">
        <f>SUMIFS('Formulario PPGR3 v6'!$I$4:$I$273,'Formulario PPGR3 v6'!$P$4:$P$273,'Analisis de cuenta'!C$3:C$285)</f>
        <v>300000</v>
      </c>
      <c r="F63" s="99">
        <f>SUMIFS('Formulario PPGR3 v6'!$K$4:$K$273,'Formulario PPGR3 v6'!$P$4:$P$273,'Analisis de cuenta'!C$3:C$285)</f>
        <v>850000</v>
      </c>
      <c r="G63" s="99">
        <f>SUMIFS('Formulario PPGR3 v6'!$J$4:$J$273,'Formulario PPGR3 v6'!$P$4:$P$273,'Analisis de cuenta'!C$3:C$285)</f>
        <v>850000</v>
      </c>
      <c r="H63" s="99">
        <f>SUMIFS('Formulario PPGR3 v6'!$L$4:$L$273,'Formulario PPGR3 v6'!$P$4:$P$273,'Analisis de cuenta'!C$3:C$285)</f>
        <v>850000</v>
      </c>
      <c r="I63" s="99">
        <f>+'Proyeccion  2024'!X61</f>
        <v>0</v>
      </c>
      <c r="J63" s="99">
        <v>921540</v>
      </c>
      <c r="K63" s="99">
        <f t="shared" si="0"/>
        <v>-621540</v>
      </c>
      <c r="L63" s="93" t="s">
        <v>1288</v>
      </c>
      <c r="M63" s="1" t="s">
        <v>1289</v>
      </c>
      <c r="N63" s="93" t="s">
        <v>51</v>
      </c>
      <c r="O63" s="93" t="s">
        <v>3</v>
      </c>
      <c r="P63" s="93" t="s">
        <v>1304</v>
      </c>
      <c r="Q63" s="93" t="s">
        <v>1305</v>
      </c>
      <c r="R63" s="93" t="s">
        <v>1306</v>
      </c>
      <c r="S63" s="93" t="s">
        <v>1307</v>
      </c>
    </row>
    <row r="64" spans="1:19">
      <c r="A64" s="90">
        <v>228</v>
      </c>
      <c r="B64" s="91">
        <v>2.2000000000000002</v>
      </c>
      <c r="C64" s="95" t="s">
        <v>1143</v>
      </c>
      <c r="D64" s="180" t="s">
        <v>1144</v>
      </c>
      <c r="E64" s="99">
        <f>SUMIFS('Formulario PPGR3 v6'!$I$4:$I$273,'Formulario PPGR3 v6'!$P$4:$P$273,'Analisis de cuenta'!C$3:C$285)</f>
        <v>590000</v>
      </c>
      <c r="F64" s="99">
        <f>SUMIFS('Formulario PPGR3 v6'!$K$4:$K$273,'Formulario PPGR3 v6'!$P$4:$P$273,'Analisis de cuenta'!C$3:C$285)</f>
        <v>1180000</v>
      </c>
      <c r="G64" s="99">
        <f>SUMIFS('Formulario PPGR3 v6'!$J$4:$J$273,'Formulario PPGR3 v6'!$P$4:$P$273,'Analisis de cuenta'!C$3:C$285)</f>
        <v>11730000</v>
      </c>
      <c r="H64" s="99">
        <f>SUMIFS('Formulario PPGR3 v6'!$L$4:$L$273,'Formulario PPGR3 v6'!$P$4:$P$273,'Analisis de cuenta'!C$3:C$285)</f>
        <v>8710000</v>
      </c>
      <c r="I64" s="99">
        <f>+'Proyeccion  2024'!X62</f>
        <v>2500000</v>
      </c>
      <c r="J64" s="99">
        <v>3700000</v>
      </c>
      <c r="K64" s="99">
        <f t="shared" si="0"/>
        <v>-3110000</v>
      </c>
      <c r="L64" s="93" t="s">
        <v>1288</v>
      </c>
      <c r="M64" s="1" t="s">
        <v>1289</v>
      </c>
      <c r="N64" s="93" t="s">
        <v>60</v>
      </c>
      <c r="O64" s="93"/>
      <c r="P64" s="93"/>
      <c r="Q64" s="93"/>
      <c r="R64" s="93"/>
      <c r="S64" s="93"/>
    </row>
    <row r="65" spans="1:32" s="96" customFormat="1" ht="30">
      <c r="A65" s="90">
        <v>228</v>
      </c>
      <c r="B65" s="91">
        <v>2.2000000000000002</v>
      </c>
      <c r="C65" s="92" t="s">
        <v>1262</v>
      </c>
      <c r="D65" s="179" t="s">
        <v>1263</v>
      </c>
      <c r="E65" s="99">
        <f>SUMIFS('Formulario PPGR3 v6'!$I$4:$I$273,'Formulario PPGR3 v6'!$P$4:$P$273,'Analisis de cuenta'!C$3:C$285)</f>
        <v>11800000</v>
      </c>
      <c r="F65" s="99">
        <f>SUMIFS('Formulario PPGR3 v6'!$K$4:$K$273,'Formulario PPGR3 v6'!$P$4:$P$273,'Analisis de cuenta'!C$3:C$285)</f>
        <v>12300000</v>
      </c>
      <c r="G65" s="99">
        <f>SUMIFS('Formulario PPGR3 v6'!$J$4:$J$273,'Formulario PPGR3 v6'!$P$4:$P$273,'Analisis de cuenta'!C$3:C$285)</f>
        <v>12300000</v>
      </c>
      <c r="H65" s="99">
        <f>SUMIFS('Formulario PPGR3 v6'!$L$4:$L$273,'Formulario PPGR3 v6'!$P$4:$P$273,'Analisis de cuenta'!C$3:C$285)</f>
        <v>12300000</v>
      </c>
      <c r="I65" s="99">
        <f>+'Proyeccion  2024'!X63</f>
        <v>0</v>
      </c>
      <c r="J65" s="99">
        <v>800000</v>
      </c>
      <c r="K65" s="99">
        <f t="shared" si="0"/>
        <v>11000000</v>
      </c>
      <c r="L65" s="93" t="s">
        <v>1288</v>
      </c>
      <c r="M65" s="1" t="s">
        <v>1289</v>
      </c>
      <c r="N65" s="93" t="s">
        <v>69</v>
      </c>
      <c r="O65" s="93"/>
      <c r="P65" s="93"/>
      <c r="Q65" s="93"/>
      <c r="R65" s="93"/>
      <c r="S65" s="93"/>
      <c r="T65" s="86"/>
      <c r="U65" s="86"/>
      <c r="V65" s="86"/>
      <c r="W65" s="86"/>
      <c r="X65" s="86"/>
      <c r="Y65" s="86"/>
      <c r="Z65" s="86"/>
      <c r="AA65" s="86"/>
      <c r="AB65" s="86"/>
      <c r="AC65" s="86"/>
      <c r="AD65" s="86"/>
      <c r="AE65" s="86"/>
      <c r="AF65" s="86"/>
    </row>
    <row r="66" spans="1:32" s="96" customFormat="1">
      <c r="A66" s="90">
        <v>228</v>
      </c>
      <c r="B66" s="91">
        <v>2.2000000000000002</v>
      </c>
      <c r="C66" s="92" t="s">
        <v>1108</v>
      </c>
      <c r="D66" s="179" t="s">
        <v>1109</v>
      </c>
      <c r="E66" s="99">
        <f>SUMIFS('Formulario PPGR3 v6'!$I$4:$I$273,'Formulario PPGR3 v6'!$P$4:$P$273,'Analisis de cuenta'!C$3:C$285)</f>
        <v>21470000</v>
      </c>
      <c r="F66" s="99">
        <f>SUMIFS('Formulario PPGR3 v6'!$K$4:$K$273,'Formulario PPGR3 v6'!$P$4:$P$273,'Analisis de cuenta'!C$3:C$285)</f>
        <v>21400000</v>
      </c>
      <c r="G66" s="99">
        <f>SUMIFS('Formulario PPGR3 v6'!$J$4:$J$273,'Formulario PPGR3 v6'!$P$4:$P$273,'Analisis de cuenta'!C$3:C$285)</f>
        <v>35200000</v>
      </c>
      <c r="H66" s="99">
        <f>SUMIFS('Formulario PPGR3 v6'!$L$4:$L$273,'Formulario PPGR3 v6'!$P$4:$P$273,'Analisis de cuenta'!C$3:C$285)</f>
        <v>46700000</v>
      </c>
      <c r="I66" s="99">
        <f>+'Proyeccion  2024'!X64</f>
        <v>30000000</v>
      </c>
      <c r="J66" s="99">
        <v>32633140</v>
      </c>
      <c r="K66" s="99">
        <f t="shared" si="0"/>
        <v>-11163140</v>
      </c>
      <c r="L66" s="93" t="s">
        <v>1288</v>
      </c>
      <c r="M66" s="1" t="s">
        <v>1289</v>
      </c>
      <c r="N66" s="93" t="s">
        <v>77</v>
      </c>
      <c r="O66" s="93" t="s">
        <v>69</v>
      </c>
      <c r="P66" s="93" t="s">
        <v>59</v>
      </c>
      <c r="Q66" s="93" t="s">
        <v>24</v>
      </c>
      <c r="R66" s="93"/>
      <c r="S66" s="93"/>
      <c r="T66" s="86"/>
      <c r="U66" s="86"/>
      <c r="V66" s="86"/>
      <c r="W66" s="86"/>
      <c r="X66" s="86"/>
      <c r="Y66" s="86"/>
      <c r="Z66" s="86"/>
      <c r="AA66" s="86"/>
      <c r="AB66" s="86"/>
      <c r="AC66" s="86"/>
      <c r="AD66" s="86"/>
      <c r="AE66" s="86"/>
      <c r="AF66" s="86"/>
    </row>
    <row r="67" spans="1:32">
      <c r="A67" s="90">
        <v>228</v>
      </c>
      <c r="B67" s="91">
        <v>2.2000000000000002</v>
      </c>
      <c r="C67" s="92" t="s">
        <v>1140</v>
      </c>
      <c r="D67" s="179" t="s">
        <v>1141</v>
      </c>
      <c r="E67" s="99">
        <f>SUMIFS('Formulario PPGR3 v6'!$I$4:$I$273,'Formulario PPGR3 v6'!$P$4:$P$273,'Analisis de cuenta'!C$3:C$285)</f>
        <v>50000</v>
      </c>
      <c r="F67" s="99">
        <f>SUMIFS('Formulario PPGR3 v6'!$K$4:$K$273,'Formulario PPGR3 v6'!$P$4:$P$273,'Analisis de cuenta'!C$3:C$285)</f>
        <v>50000</v>
      </c>
      <c r="G67" s="99">
        <f>SUMIFS('Formulario PPGR3 v6'!$J$4:$J$273,'Formulario PPGR3 v6'!$P$4:$P$273,'Analisis de cuenta'!C$3:C$285)</f>
        <v>50000</v>
      </c>
      <c r="H67" s="99">
        <f>SUMIFS('Formulario PPGR3 v6'!$L$4:$L$273,'Formulario PPGR3 v6'!$P$4:$P$273,'Analisis de cuenta'!C$3:C$285)</f>
        <v>50000</v>
      </c>
      <c r="I67" s="99">
        <f>+'Proyeccion  2024'!X65</f>
        <v>0</v>
      </c>
      <c r="J67" s="99">
        <v>0</v>
      </c>
      <c r="K67" s="99">
        <f t="shared" si="0"/>
        <v>50000</v>
      </c>
      <c r="L67" s="93" t="s">
        <v>1288</v>
      </c>
      <c r="M67" s="1" t="s">
        <v>1289</v>
      </c>
      <c r="N67" s="93" t="s">
        <v>24</v>
      </c>
      <c r="O67" s="93" t="s">
        <v>3</v>
      </c>
      <c r="P67" s="93" t="s">
        <v>1304</v>
      </c>
      <c r="Q67" s="93" t="s">
        <v>1305</v>
      </c>
      <c r="R67" s="93" t="s">
        <v>1306</v>
      </c>
      <c r="S67" s="93" t="s">
        <v>1307</v>
      </c>
    </row>
    <row r="68" spans="1:32">
      <c r="A68" s="90">
        <v>229</v>
      </c>
      <c r="B68" s="91">
        <v>2.2000000000000002</v>
      </c>
      <c r="C68" s="92" t="s">
        <v>1147</v>
      </c>
      <c r="D68" s="179" t="s">
        <v>1148</v>
      </c>
      <c r="E68" s="99">
        <f>SUMIFS('Formulario PPGR3 v6'!$I$4:$I$273,'Formulario PPGR3 v6'!$P$4:$P$273,'Analisis de cuenta'!C$3:C$285)</f>
        <v>970000</v>
      </c>
      <c r="F68" s="99">
        <f>SUMIFS('Formulario PPGR3 v6'!$K$4:$K$273,'Formulario PPGR3 v6'!$P$4:$P$273,'Analisis de cuenta'!C$3:C$285)</f>
        <v>1620000</v>
      </c>
      <c r="G68" s="99">
        <f>SUMIFS('Formulario PPGR3 v6'!$J$4:$J$273,'Formulario PPGR3 v6'!$P$4:$P$273,'Analisis de cuenta'!C$3:C$285)</f>
        <v>11170000</v>
      </c>
      <c r="H68" s="99">
        <f>SUMIFS('Formulario PPGR3 v6'!$L$4:$L$273,'Formulario PPGR3 v6'!$P$4:$P$273,'Analisis de cuenta'!C$3:C$285)</f>
        <v>22280000</v>
      </c>
      <c r="I68" s="99">
        <f>+'Proyeccion  2024'!X66</f>
        <v>0</v>
      </c>
      <c r="J68" s="99">
        <v>3590860.36</v>
      </c>
      <c r="K68" s="99">
        <f t="shared" ref="K68:K113" si="1">+E68-J68</f>
        <v>-2620860.36</v>
      </c>
      <c r="L68" s="93" t="s">
        <v>1288</v>
      </c>
      <c r="M68" s="1" t="s">
        <v>1289</v>
      </c>
      <c r="N68" s="93" t="s">
        <v>62</v>
      </c>
      <c r="O68" s="93"/>
      <c r="P68" s="93"/>
      <c r="Q68" s="93"/>
      <c r="R68" s="93"/>
      <c r="S68" s="93"/>
    </row>
    <row r="69" spans="1:32">
      <c r="A69" s="90">
        <v>229</v>
      </c>
      <c r="B69" s="91">
        <v>2.2000000000000002</v>
      </c>
      <c r="C69" s="92" t="s">
        <v>1089</v>
      </c>
      <c r="D69" s="179" t="s">
        <v>1090</v>
      </c>
      <c r="E69" s="99">
        <f>SUMIFS('Formulario PPGR3 v6'!$I$4:$I$273,'Formulario PPGR3 v6'!$P$4:$P$273,'Analisis de cuenta'!C$3:C$285)</f>
        <v>8000000</v>
      </c>
      <c r="F69" s="99">
        <f>SUMIFS('Formulario PPGR3 v6'!$K$4:$K$273,'Formulario PPGR3 v6'!$P$4:$P$273,'Analisis de cuenta'!C$3:C$285)</f>
        <v>7000000</v>
      </c>
      <c r="G69" s="99">
        <f>SUMIFS('Formulario PPGR3 v6'!$J$4:$J$273,'Formulario PPGR3 v6'!$P$4:$P$273,'Analisis de cuenta'!C$3:C$285)</f>
        <v>7800000</v>
      </c>
      <c r="H69" s="99">
        <f>SUMIFS('Formulario PPGR3 v6'!$L$4:$L$273,'Formulario PPGR3 v6'!$P$4:$P$273,'Analisis de cuenta'!C$3:C$285)</f>
        <v>7800000</v>
      </c>
      <c r="I69" s="99">
        <f>+'Proyeccion  2024'!X67</f>
        <v>6000000</v>
      </c>
      <c r="J69" s="99">
        <v>7387508.0800000001</v>
      </c>
      <c r="K69" s="99">
        <f t="shared" si="1"/>
        <v>612491.91999999993</v>
      </c>
      <c r="L69" s="93" t="s">
        <v>1288</v>
      </c>
      <c r="M69" s="1" t="s">
        <v>1289</v>
      </c>
      <c r="N69" s="93" t="s">
        <v>24</v>
      </c>
      <c r="O69" s="93" t="s">
        <v>3</v>
      </c>
      <c r="P69" s="93" t="s">
        <v>1304</v>
      </c>
      <c r="Q69" s="93" t="s">
        <v>1305</v>
      </c>
      <c r="R69" s="93" t="s">
        <v>1306</v>
      </c>
      <c r="S69" s="93" t="s">
        <v>1307</v>
      </c>
    </row>
    <row r="70" spans="1:32">
      <c r="A70" s="90">
        <v>229</v>
      </c>
      <c r="B70" s="91">
        <v>2.2000000000000002</v>
      </c>
      <c r="C70" s="92" t="s">
        <v>1128</v>
      </c>
      <c r="D70" s="179" t="s">
        <v>1129</v>
      </c>
      <c r="E70" s="99">
        <f>SUMIFS('Formulario PPGR3 v6'!$I$4:$I$273,'Formulario PPGR3 v6'!$P$4:$P$273,'Analisis de cuenta'!C$3:C$285)</f>
        <v>2000000</v>
      </c>
      <c r="F70" s="99">
        <f>SUMIFS('Formulario PPGR3 v6'!$K$4:$K$273,'Formulario PPGR3 v6'!$P$4:$P$273,'Analisis de cuenta'!C$3:C$285)</f>
        <v>1200000</v>
      </c>
      <c r="G70" s="99">
        <f>SUMIFS('Formulario PPGR3 v6'!$J$4:$J$273,'Formulario PPGR3 v6'!$P$4:$P$273,'Analisis de cuenta'!C$3:C$285)</f>
        <v>1500000</v>
      </c>
      <c r="H70" s="99">
        <f>SUMIFS('Formulario PPGR3 v6'!$L$4:$L$273,'Formulario PPGR3 v6'!$P$4:$P$273,'Analisis de cuenta'!C$3:C$285)</f>
        <v>2572000</v>
      </c>
      <c r="I70" s="99">
        <f>+'Proyeccion  2024'!X68</f>
        <v>3000000</v>
      </c>
      <c r="J70" s="99">
        <v>1560863.5</v>
      </c>
      <c r="K70" s="99">
        <f t="shared" si="1"/>
        <v>439136.5</v>
      </c>
      <c r="L70" s="93" t="s">
        <v>1288</v>
      </c>
      <c r="M70" s="1" t="s">
        <v>1289</v>
      </c>
      <c r="N70" s="93" t="s">
        <v>59</v>
      </c>
      <c r="O70" s="93" t="s">
        <v>60</v>
      </c>
      <c r="P70" s="93" t="s">
        <v>62</v>
      </c>
      <c r="Q70" s="93"/>
      <c r="R70" s="93"/>
      <c r="S70" s="93"/>
    </row>
    <row r="71" spans="1:32">
      <c r="A71" s="90">
        <v>231</v>
      </c>
      <c r="B71" s="91">
        <v>2.2999999999999998</v>
      </c>
      <c r="C71" s="92" t="s">
        <v>1259</v>
      </c>
      <c r="D71" s="179" t="s">
        <v>1260</v>
      </c>
      <c r="E71" s="99">
        <f>SUMIFS('Formulario PPGR3 v6'!$I$4:$I$273,'Formulario PPGR3 v6'!$P$4:$P$273,'Analisis de cuenta'!C$3:C$285)</f>
        <v>500000</v>
      </c>
      <c r="F71" s="99">
        <f>SUMIFS('Formulario PPGR3 v6'!$K$4:$K$273,'Formulario PPGR3 v6'!$P$4:$P$273,'Analisis de cuenta'!C$3:C$285)</f>
        <v>1000000</v>
      </c>
      <c r="G71" s="99">
        <f>SUMIFS('Formulario PPGR3 v6'!$J$4:$J$273,'Formulario PPGR3 v6'!$P$4:$P$273,'Analisis de cuenta'!C$3:C$285)</f>
        <v>1500000</v>
      </c>
      <c r="H71" s="99">
        <f>SUMIFS('Formulario PPGR3 v6'!$L$4:$L$273,'Formulario PPGR3 v6'!$P$4:$P$273,'Analisis de cuenta'!C$3:C$285)</f>
        <v>1500000</v>
      </c>
      <c r="I71" s="99">
        <f>+'Proyeccion  2024'!X69</f>
        <v>2500000</v>
      </c>
      <c r="J71" s="99">
        <v>506104.24</v>
      </c>
      <c r="K71" s="99">
        <f t="shared" si="1"/>
        <v>-6104.2399999999907</v>
      </c>
      <c r="L71" s="93" t="s">
        <v>1288</v>
      </c>
      <c r="M71" s="1" t="s">
        <v>1289</v>
      </c>
      <c r="N71" s="93" t="s">
        <v>60</v>
      </c>
      <c r="O71" s="93"/>
      <c r="P71" s="93"/>
      <c r="Q71" s="93"/>
      <c r="R71" s="93"/>
      <c r="S71" s="93"/>
    </row>
    <row r="72" spans="1:32">
      <c r="A72" s="90">
        <v>231</v>
      </c>
      <c r="B72" s="91">
        <v>2.2999999999999998</v>
      </c>
      <c r="C72" s="92" t="s">
        <v>1125</v>
      </c>
      <c r="D72" s="179" t="s">
        <v>1126</v>
      </c>
      <c r="E72" s="99">
        <f>SUMIFS('Formulario PPGR3 v6'!$I$4:$I$273,'Formulario PPGR3 v6'!$P$4:$P$273,'Analisis de cuenta'!C$3:C$285)</f>
        <v>300000</v>
      </c>
      <c r="F72" s="99">
        <f>SUMIFS('Formulario PPGR3 v6'!$K$4:$K$273,'Formulario PPGR3 v6'!$P$4:$P$273,'Analisis de cuenta'!C$3:C$285)</f>
        <v>100000</v>
      </c>
      <c r="G72" s="99">
        <f>SUMIFS('Formulario PPGR3 v6'!$J$4:$J$273,'Formulario PPGR3 v6'!$P$4:$P$273,'Analisis de cuenta'!C$3:C$285)</f>
        <v>250000</v>
      </c>
      <c r="H72" s="99">
        <f>SUMIFS('Formulario PPGR3 v6'!$L$4:$L$273,'Formulario PPGR3 v6'!$P$4:$P$273,'Analisis de cuenta'!C$3:C$285)</f>
        <v>250000</v>
      </c>
      <c r="I72" s="99">
        <f>+'Proyeccion  2024'!X70</f>
        <v>500000</v>
      </c>
      <c r="J72" s="99">
        <v>325682.14</v>
      </c>
      <c r="K72" s="99">
        <f t="shared" si="1"/>
        <v>-25682.140000000014</v>
      </c>
      <c r="L72" s="93" t="s">
        <v>1288</v>
      </c>
      <c r="M72" s="1" t="s">
        <v>1289</v>
      </c>
      <c r="N72" s="93" t="s">
        <v>59</v>
      </c>
      <c r="O72" s="93" t="s">
        <v>60</v>
      </c>
      <c r="P72" s="93"/>
      <c r="Q72" s="93"/>
      <c r="R72" s="93"/>
      <c r="S72" s="93"/>
    </row>
    <row r="73" spans="1:32">
      <c r="A73" s="90">
        <v>232</v>
      </c>
      <c r="B73" s="91">
        <v>2.2999999999999998</v>
      </c>
      <c r="C73" s="92" t="s">
        <v>1119</v>
      </c>
      <c r="D73" s="179" t="s">
        <v>1120</v>
      </c>
      <c r="E73" s="99">
        <f>SUMIFS('Formulario PPGR3 v6'!$I$4:$I$273,'Formulario PPGR3 v6'!$P$4:$P$273,'Analisis de cuenta'!C$3:C$285)</f>
        <v>100000</v>
      </c>
      <c r="F73" s="99">
        <f>SUMIFS('Formulario PPGR3 v6'!$K$4:$K$273,'Formulario PPGR3 v6'!$P$4:$P$273,'Analisis de cuenta'!C$3:C$285)</f>
        <v>60000</v>
      </c>
      <c r="G73" s="99">
        <f>SUMIFS('Formulario PPGR3 v6'!$J$4:$J$273,'Formulario PPGR3 v6'!$P$4:$P$273,'Analisis de cuenta'!C$3:C$285)</f>
        <v>60000</v>
      </c>
      <c r="H73" s="99">
        <f>SUMIFS('Formulario PPGR3 v6'!$L$4:$L$273,'Formulario PPGR3 v6'!$P$4:$P$273,'Analisis de cuenta'!C$3:C$285)</f>
        <v>60000</v>
      </c>
      <c r="I73" s="99">
        <f>+'Proyeccion  2024'!X71</f>
        <v>500000</v>
      </c>
      <c r="J73" s="99">
        <v>217579.97</v>
      </c>
      <c r="K73" s="99">
        <f t="shared" si="1"/>
        <v>-117579.97</v>
      </c>
      <c r="L73" s="93" t="s">
        <v>1288</v>
      </c>
      <c r="M73" s="1" t="s">
        <v>1289</v>
      </c>
      <c r="N73" s="93" t="s">
        <v>59</v>
      </c>
      <c r="O73" s="93" t="s">
        <v>60</v>
      </c>
      <c r="P73" s="93"/>
      <c r="Q73" s="93"/>
      <c r="R73" s="93"/>
      <c r="S73" s="93"/>
    </row>
    <row r="74" spans="1:32">
      <c r="A74" s="90">
        <v>232</v>
      </c>
      <c r="B74" s="91">
        <v>2.2999999999999998</v>
      </c>
      <c r="C74" s="92" t="s">
        <v>1219</v>
      </c>
      <c r="D74" s="179" t="s">
        <v>1220</v>
      </c>
      <c r="E74" s="99">
        <f>SUMIFS('Formulario PPGR3 v6'!$I$4:$I$273,'Formulario PPGR3 v6'!$P$4:$P$273,'Analisis de cuenta'!C$3:C$285)</f>
        <v>500000</v>
      </c>
      <c r="F74" s="99">
        <f>SUMIFS('Formulario PPGR3 v6'!$K$4:$K$273,'Formulario PPGR3 v6'!$P$4:$P$273,'Analisis de cuenta'!C$3:C$285)</f>
        <v>300000</v>
      </c>
      <c r="G74" s="99">
        <f>SUMIFS('Formulario PPGR3 v6'!$J$4:$J$273,'Formulario PPGR3 v6'!$P$4:$P$273,'Analisis de cuenta'!C$3:C$285)</f>
        <v>300000</v>
      </c>
      <c r="H74" s="99">
        <f>SUMIFS('Formulario PPGR3 v6'!$L$4:$L$273,'Formulario PPGR3 v6'!$P$4:$P$273,'Analisis de cuenta'!C$3:C$285)</f>
        <v>300000</v>
      </c>
      <c r="I74" s="99">
        <f>+'Proyeccion  2024'!X72</f>
        <v>500000</v>
      </c>
      <c r="J74" s="99">
        <v>69620</v>
      </c>
      <c r="K74" s="99">
        <f t="shared" si="1"/>
        <v>430380</v>
      </c>
      <c r="L74" s="93" t="s">
        <v>1288</v>
      </c>
      <c r="M74" s="1" t="s">
        <v>1289</v>
      </c>
      <c r="N74" s="93" t="s">
        <v>60</v>
      </c>
      <c r="O74" s="93" t="s">
        <v>59</v>
      </c>
      <c r="P74" s="93"/>
      <c r="Q74" s="93"/>
      <c r="R74" s="93"/>
      <c r="S74" s="93"/>
    </row>
    <row r="75" spans="1:32" s="97" customFormat="1">
      <c r="A75" s="90">
        <v>233</v>
      </c>
      <c r="B75" s="91">
        <v>2.2999999999999998</v>
      </c>
      <c r="C75" s="92" t="s">
        <v>1311</v>
      </c>
      <c r="D75" s="179" t="s">
        <v>1312</v>
      </c>
      <c r="E75" s="99">
        <f>SUMIFS('Formulario PPGR3 v6'!$I$4:$I$273,'Formulario PPGR3 v6'!$P$4:$P$273,'Analisis de cuenta'!C$3:C$285)</f>
        <v>0</v>
      </c>
      <c r="F75" s="99">
        <f>SUMIFS('Formulario PPGR3 v6'!$K$4:$K$273,'Formulario PPGR3 v6'!$P$4:$P$273,'Analisis de cuenta'!C$3:C$285)</f>
        <v>0</v>
      </c>
      <c r="G75" s="99">
        <f>SUMIFS('Formulario PPGR3 v6'!$J$4:$J$273,'Formulario PPGR3 v6'!$P$4:$P$273,'Analisis de cuenta'!C$3:C$285)</f>
        <v>0</v>
      </c>
      <c r="H75" s="99">
        <f>SUMIFS('Formulario PPGR3 v6'!$L$4:$L$273,'Formulario PPGR3 v6'!$P$4:$P$273,'Analisis de cuenta'!C$3:C$285)</f>
        <v>0</v>
      </c>
      <c r="I75" s="99">
        <f>+'Proyeccion  2024'!X73</f>
        <v>500000</v>
      </c>
      <c r="J75" s="99">
        <v>1</v>
      </c>
      <c r="K75" s="99">
        <f t="shared" si="1"/>
        <v>-1</v>
      </c>
      <c r="L75" s="93" t="s">
        <v>1288</v>
      </c>
      <c r="M75" s="1" t="s">
        <v>1289</v>
      </c>
      <c r="N75" s="93" t="s">
        <v>66</v>
      </c>
      <c r="O75" s="93" t="s">
        <v>59</v>
      </c>
      <c r="P75" s="93"/>
      <c r="Q75" s="93"/>
      <c r="R75" s="93"/>
      <c r="S75" s="93"/>
      <c r="T75" s="86"/>
      <c r="U75" s="86"/>
      <c r="V75" s="86"/>
      <c r="W75" s="86"/>
      <c r="X75" s="86"/>
      <c r="Y75" s="86"/>
      <c r="Z75" s="86"/>
      <c r="AA75" s="86"/>
      <c r="AB75" s="86"/>
      <c r="AC75" s="86"/>
      <c r="AD75" s="86"/>
      <c r="AE75" s="86"/>
      <c r="AF75" s="86"/>
    </row>
    <row r="76" spans="1:32">
      <c r="A76" s="90">
        <v>233</v>
      </c>
      <c r="B76" s="91">
        <v>2.2999999999999998</v>
      </c>
      <c r="C76" s="92" t="s">
        <v>1074</v>
      </c>
      <c r="D76" s="179" t="s">
        <v>1075</v>
      </c>
      <c r="E76" s="99">
        <f>SUMIFS('Formulario PPGR3 v6'!$I$4:$I$273,'Formulario PPGR3 v6'!$P$4:$P$273,'Analisis de cuenta'!C$3:C$285)</f>
        <v>3000000</v>
      </c>
      <c r="F76" s="99">
        <f>SUMIFS('Formulario PPGR3 v6'!$K$4:$K$273,'Formulario PPGR3 v6'!$P$4:$P$273,'Analisis de cuenta'!C$3:C$285)</f>
        <v>3000000</v>
      </c>
      <c r="G76" s="99">
        <f>SUMIFS('Formulario PPGR3 v6'!$J$4:$J$273,'Formulario PPGR3 v6'!$P$4:$P$273,'Analisis de cuenta'!C$3:C$285)</f>
        <v>2000000</v>
      </c>
      <c r="H76" s="99">
        <f>SUMIFS('Formulario PPGR3 v6'!$L$4:$L$273,'Formulario PPGR3 v6'!$P$4:$P$273,'Analisis de cuenta'!C$3:C$285)</f>
        <v>3000000</v>
      </c>
      <c r="I76" s="99">
        <f>+'Proyeccion  2024'!X74</f>
        <v>500000</v>
      </c>
      <c r="J76" s="99">
        <v>1784661.68</v>
      </c>
      <c r="K76" s="99">
        <f t="shared" si="1"/>
        <v>1215338.32</v>
      </c>
      <c r="L76" s="93" t="s">
        <v>1288</v>
      </c>
      <c r="M76" s="1" t="s">
        <v>1289</v>
      </c>
      <c r="N76" s="93" t="s">
        <v>66</v>
      </c>
      <c r="O76" s="93"/>
      <c r="P76" s="93"/>
      <c r="Q76" s="93"/>
      <c r="R76" s="93"/>
      <c r="S76" s="93"/>
    </row>
    <row r="77" spans="1:32">
      <c r="A77" s="90">
        <v>233</v>
      </c>
      <c r="B77" s="91">
        <v>2.2999999999999998</v>
      </c>
      <c r="C77" s="92" t="s">
        <v>1112</v>
      </c>
      <c r="D77" s="179" t="s">
        <v>1113</v>
      </c>
      <c r="E77" s="99">
        <f>SUMIFS('Formulario PPGR3 v6'!$I$4:$I$273,'Formulario PPGR3 v6'!$P$4:$P$273,'Analisis de cuenta'!C$3:C$285)</f>
        <v>100000</v>
      </c>
      <c r="F77" s="99">
        <f>SUMIFS('Formulario PPGR3 v6'!$K$4:$K$273,'Formulario PPGR3 v6'!$P$4:$P$273,'Analisis de cuenta'!C$3:C$285)</f>
        <v>100000</v>
      </c>
      <c r="G77" s="99">
        <f>SUMIFS('Formulario PPGR3 v6'!$J$4:$J$273,'Formulario PPGR3 v6'!$P$4:$P$273,'Analisis de cuenta'!C$3:C$285)</f>
        <v>100000</v>
      </c>
      <c r="H77" s="99">
        <f>SUMIFS('Formulario PPGR3 v6'!$L$4:$L$273,'Formulario PPGR3 v6'!$P$4:$P$273,'Analisis de cuenta'!C$3:C$285)</f>
        <v>100000</v>
      </c>
      <c r="I77" s="99">
        <f>+'Proyeccion  2024'!X75</f>
        <v>500000</v>
      </c>
      <c r="J77" s="99">
        <v>40050</v>
      </c>
      <c r="K77" s="99">
        <f t="shared" si="1"/>
        <v>59950</v>
      </c>
      <c r="L77" s="93" t="s">
        <v>1288</v>
      </c>
      <c r="M77" s="1" t="s">
        <v>1289</v>
      </c>
      <c r="N77" s="93" t="s">
        <v>59</v>
      </c>
      <c r="O77" s="93"/>
      <c r="P77" s="93"/>
      <c r="Q77" s="93"/>
      <c r="R77" s="93"/>
      <c r="S77" s="93"/>
    </row>
    <row r="78" spans="1:32">
      <c r="A78" s="90">
        <v>234</v>
      </c>
      <c r="B78" s="91">
        <v>2.2999999999999998</v>
      </c>
      <c r="C78" s="92" t="s">
        <v>1216</v>
      </c>
      <c r="D78" s="179" t="s">
        <v>1217</v>
      </c>
      <c r="E78" s="99">
        <f>SUMIFS('Formulario PPGR3 v6'!$I$4:$I$273,'Formulario PPGR3 v6'!$P$4:$P$273,'Analisis de cuenta'!C$3:C$285)</f>
        <v>30000</v>
      </c>
      <c r="F78" s="99">
        <f>SUMIFS('Formulario PPGR3 v6'!$K$4:$K$273,'Formulario PPGR3 v6'!$P$4:$P$273,'Analisis de cuenta'!C$3:C$285)</f>
        <v>30000</v>
      </c>
      <c r="G78" s="99">
        <f>SUMIFS('Formulario PPGR3 v6'!$J$4:$J$273,'Formulario PPGR3 v6'!$P$4:$P$273,'Analisis de cuenta'!C$3:C$285)</f>
        <v>30000</v>
      </c>
      <c r="H78" s="99">
        <f>SUMIFS('Formulario PPGR3 v6'!$L$4:$L$273,'Formulario PPGR3 v6'!$P$4:$P$273,'Analisis de cuenta'!C$3:C$285)</f>
        <v>30000</v>
      </c>
      <c r="I78" s="99">
        <f>+'Proyeccion  2024'!X76</f>
        <v>500000</v>
      </c>
      <c r="J78" s="99">
        <v>0</v>
      </c>
      <c r="K78" s="99">
        <f t="shared" si="1"/>
        <v>30000</v>
      </c>
      <c r="L78" s="93" t="s">
        <v>1288</v>
      </c>
      <c r="M78" s="1" t="s">
        <v>1289</v>
      </c>
      <c r="N78" s="93" t="s">
        <v>60</v>
      </c>
      <c r="O78" s="93"/>
      <c r="P78" s="93"/>
      <c r="Q78" s="93"/>
      <c r="R78" s="93"/>
      <c r="S78" s="93"/>
    </row>
    <row r="79" spans="1:32">
      <c r="A79" s="90">
        <v>235</v>
      </c>
      <c r="B79" s="91">
        <v>2.2999999999999998</v>
      </c>
      <c r="C79" s="92" t="s">
        <v>1046</v>
      </c>
      <c r="D79" s="179" t="s">
        <v>1047</v>
      </c>
      <c r="E79" s="99">
        <f>SUMIFS('Formulario PPGR3 v6'!$I$4:$I$273,'Formulario PPGR3 v6'!$P$4:$P$273,'Analisis de cuenta'!C$3:C$285)</f>
        <v>300000</v>
      </c>
      <c r="F79" s="99">
        <f>SUMIFS('Formulario PPGR3 v6'!$K$4:$K$273,'Formulario PPGR3 v6'!$P$4:$P$273,'Analisis de cuenta'!C$3:C$285)</f>
        <v>300000</v>
      </c>
      <c r="G79" s="99">
        <f>SUMIFS('Formulario PPGR3 v6'!$J$4:$J$273,'Formulario PPGR3 v6'!$P$4:$P$273,'Analisis de cuenta'!C$3:C$285)</f>
        <v>300000</v>
      </c>
      <c r="H79" s="99">
        <f>SUMIFS('Formulario PPGR3 v6'!$L$4:$L$273,'Formulario PPGR3 v6'!$P$4:$P$273,'Analisis de cuenta'!C$3:C$285)</f>
        <v>300000</v>
      </c>
      <c r="I79" s="99">
        <f>+'Proyeccion  2024'!X77</f>
        <v>500000</v>
      </c>
      <c r="J79" s="99">
        <v>185817.31</v>
      </c>
      <c r="K79" s="99">
        <f t="shared" si="1"/>
        <v>114182.69</v>
      </c>
      <c r="L79" s="93" t="s">
        <v>1288</v>
      </c>
      <c r="M79" s="1" t="s">
        <v>1289</v>
      </c>
      <c r="N79" s="93" t="s">
        <v>66</v>
      </c>
      <c r="O79" s="93"/>
      <c r="P79" s="93"/>
      <c r="Q79" s="93"/>
      <c r="R79" s="93"/>
      <c r="S79" s="93"/>
    </row>
    <row r="80" spans="1:32">
      <c r="A80" s="90">
        <v>236</v>
      </c>
      <c r="B80" s="91">
        <v>2.2999999999999998</v>
      </c>
      <c r="C80" s="92" t="s">
        <v>1048</v>
      </c>
      <c r="D80" s="179" t="s">
        <v>1049</v>
      </c>
      <c r="E80" s="99">
        <f>SUMIFS('Formulario PPGR3 v6'!$I$4:$I$273,'Formulario PPGR3 v6'!$P$4:$P$273,'Analisis de cuenta'!C$3:C$285)</f>
        <v>200000</v>
      </c>
      <c r="F80" s="99">
        <f>SUMIFS('Formulario PPGR3 v6'!$K$4:$K$273,'Formulario PPGR3 v6'!$P$4:$P$273,'Analisis de cuenta'!C$3:C$285)</f>
        <v>200000</v>
      </c>
      <c r="G80" s="99">
        <f>SUMIFS('Formulario PPGR3 v6'!$J$4:$J$273,'Formulario PPGR3 v6'!$P$4:$P$273,'Analisis de cuenta'!C$3:C$285)</f>
        <v>200000</v>
      </c>
      <c r="H80" s="99">
        <f>SUMIFS('Formulario PPGR3 v6'!$L$4:$L$273,'Formulario PPGR3 v6'!$P$4:$P$273,'Analisis de cuenta'!C$3:C$285)</f>
        <v>200000</v>
      </c>
      <c r="I80" s="99">
        <f>+'Proyeccion  2024'!X78</f>
        <v>500000</v>
      </c>
      <c r="J80" s="99">
        <v>15219.64</v>
      </c>
      <c r="K80" s="99">
        <f t="shared" si="1"/>
        <v>184780.36</v>
      </c>
      <c r="L80" s="93" t="s">
        <v>1288</v>
      </c>
      <c r="M80" s="1" t="s">
        <v>1289</v>
      </c>
      <c r="N80" s="93" t="s">
        <v>66</v>
      </c>
      <c r="O80" s="93"/>
      <c r="P80" s="93"/>
      <c r="Q80" s="93"/>
      <c r="R80" s="93"/>
      <c r="S80" s="93"/>
    </row>
    <row r="81" spans="1:19">
      <c r="A81" s="90">
        <v>236</v>
      </c>
      <c r="B81" s="91">
        <v>2.2999999999999998</v>
      </c>
      <c r="C81" s="92" t="s">
        <v>1050</v>
      </c>
      <c r="D81" s="179" t="s">
        <v>1051</v>
      </c>
      <c r="E81" s="99">
        <f>SUMIFS('Formulario PPGR3 v6'!$I$4:$I$273,'Formulario PPGR3 v6'!$P$4:$P$273,'Analisis de cuenta'!C$3:C$285)</f>
        <v>80000</v>
      </c>
      <c r="F81" s="99">
        <f>SUMIFS('Formulario PPGR3 v6'!$K$4:$K$273,'Formulario PPGR3 v6'!$P$4:$P$273,'Analisis de cuenta'!C$3:C$285)</f>
        <v>200000</v>
      </c>
      <c r="G81" s="99">
        <f>SUMIFS('Formulario PPGR3 v6'!$J$4:$J$273,'Formulario PPGR3 v6'!$P$4:$P$273,'Analisis de cuenta'!C$3:C$285)</f>
        <v>200000</v>
      </c>
      <c r="H81" s="99">
        <f>SUMIFS('Formulario PPGR3 v6'!$L$4:$L$273,'Formulario PPGR3 v6'!$P$4:$P$273,'Analisis de cuenta'!C$3:C$285)</f>
        <v>200000</v>
      </c>
      <c r="I81" s="99">
        <f>+'Proyeccion  2024'!X79</f>
        <v>500000</v>
      </c>
      <c r="J81" s="99">
        <v>0</v>
      </c>
      <c r="K81" s="99">
        <f t="shared" si="1"/>
        <v>80000</v>
      </c>
      <c r="L81" s="93" t="s">
        <v>1288</v>
      </c>
      <c r="M81" s="1" t="s">
        <v>1289</v>
      </c>
      <c r="N81" s="93" t="s">
        <v>66</v>
      </c>
      <c r="O81" s="93" t="s">
        <v>69</v>
      </c>
      <c r="P81" s="93"/>
      <c r="Q81" s="93"/>
      <c r="R81" s="93"/>
      <c r="S81" s="93"/>
    </row>
    <row r="82" spans="1:19">
      <c r="A82" s="90">
        <v>237</v>
      </c>
      <c r="B82" s="91">
        <v>2.2999999999999998</v>
      </c>
      <c r="C82" s="92" t="s">
        <v>1014</v>
      </c>
      <c r="D82" s="179" t="s">
        <v>1015</v>
      </c>
      <c r="E82" s="99">
        <f>SUMIFS('Formulario PPGR3 v6'!$I$4:$I$273,'Formulario PPGR3 v6'!$P$4:$P$273,'Analisis de cuenta'!C$3:C$285)</f>
        <v>8000000</v>
      </c>
      <c r="F82" s="99">
        <f>SUMIFS('Formulario PPGR3 v6'!$K$4:$K$273,'Formulario PPGR3 v6'!$P$4:$P$273,'Analisis de cuenta'!C$3:C$285)</f>
        <v>8000000</v>
      </c>
      <c r="G82" s="99">
        <f>SUMIFS('Formulario PPGR3 v6'!$J$4:$J$273,'Formulario PPGR3 v6'!$P$4:$P$273,'Analisis de cuenta'!C$3:C$285)</f>
        <v>8000000</v>
      </c>
      <c r="H82" s="99">
        <f>SUMIFS('Formulario PPGR3 v6'!$L$4:$L$273,'Formulario PPGR3 v6'!$P$4:$P$273,'Analisis de cuenta'!C$3:C$285)</f>
        <v>8000000</v>
      </c>
      <c r="I82" s="99">
        <f>+'Proyeccion  2024'!X80</f>
        <v>7800000</v>
      </c>
      <c r="J82" s="99">
        <v>8100000</v>
      </c>
      <c r="K82" s="99">
        <f t="shared" si="1"/>
        <v>-100000</v>
      </c>
      <c r="L82" s="93" t="s">
        <v>1288</v>
      </c>
      <c r="M82" s="1" t="s">
        <v>1289</v>
      </c>
      <c r="N82" s="93" t="s">
        <v>66</v>
      </c>
      <c r="O82" s="93"/>
      <c r="P82" s="93"/>
      <c r="Q82" s="93"/>
      <c r="R82" s="93"/>
      <c r="S82" s="93"/>
    </row>
    <row r="83" spans="1:19">
      <c r="A83" s="90">
        <v>237</v>
      </c>
      <c r="B83" s="91">
        <v>2.2999999999999998</v>
      </c>
      <c r="C83" s="92" t="s">
        <v>1017</v>
      </c>
      <c r="D83" s="179" t="s">
        <v>1018</v>
      </c>
      <c r="E83" s="99">
        <f>SUMIFS('Formulario PPGR3 v6'!$I$4:$I$273,'Formulario PPGR3 v6'!$P$4:$P$273,'Analisis de cuenta'!C$3:C$285)</f>
        <v>350000</v>
      </c>
      <c r="F83" s="99">
        <f>SUMIFS('Formulario PPGR3 v6'!$K$4:$K$273,'Formulario PPGR3 v6'!$P$4:$P$273,'Analisis de cuenta'!C$3:C$285)</f>
        <v>350000</v>
      </c>
      <c r="G83" s="99">
        <f>SUMIFS('Formulario PPGR3 v6'!$J$4:$J$273,'Formulario PPGR3 v6'!$P$4:$P$273,'Analisis de cuenta'!C$3:C$285)</f>
        <v>350000</v>
      </c>
      <c r="H83" s="99">
        <f>SUMIFS('Formulario PPGR3 v6'!$L$4:$L$273,'Formulario PPGR3 v6'!$P$4:$P$273,'Analisis de cuenta'!C$3:C$285)</f>
        <v>350000</v>
      </c>
      <c r="I83" s="99">
        <f>+'Proyeccion  2024'!X81</f>
        <v>200000</v>
      </c>
      <c r="J83" s="99">
        <v>350000</v>
      </c>
      <c r="K83" s="99">
        <f t="shared" si="1"/>
        <v>0</v>
      </c>
      <c r="L83" s="93" t="s">
        <v>1288</v>
      </c>
      <c r="M83" s="1" t="s">
        <v>1289</v>
      </c>
      <c r="N83" s="93" t="s">
        <v>66</v>
      </c>
      <c r="O83" s="93"/>
      <c r="P83" s="93"/>
      <c r="Q83" s="93"/>
      <c r="R83" s="93"/>
      <c r="S83" s="93"/>
    </row>
    <row r="84" spans="1:19" ht="30">
      <c r="A84" s="90">
        <v>237</v>
      </c>
      <c r="B84" s="91">
        <v>2.2999999999999998</v>
      </c>
      <c r="C84" s="92" t="s">
        <v>1313</v>
      </c>
      <c r="D84" s="179" t="s">
        <v>1314</v>
      </c>
      <c r="E84" s="99">
        <f>SUMIFS('Formulario PPGR3 v6'!$I$4:$I$273,'Formulario PPGR3 v6'!$P$4:$P$273,'Analisis de cuenta'!C$3:C$285)</f>
        <v>0</v>
      </c>
      <c r="F84" s="99">
        <f>SUMIFS('Formulario PPGR3 v6'!$K$4:$K$273,'Formulario PPGR3 v6'!$P$4:$P$273,'Analisis de cuenta'!C$3:C$285)</f>
        <v>0</v>
      </c>
      <c r="G84" s="99">
        <f>SUMIFS('Formulario PPGR3 v6'!$J$4:$J$273,'Formulario PPGR3 v6'!$P$4:$P$273,'Analisis de cuenta'!C$3:C$285)</f>
        <v>0</v>
      </c>
      <c r="H84" s="99">
        <f>SUMIFS('Formulario PPGR3 v6'!$L$4:$L$273,'Formulario PPGR3 v6'!$P$4:$P$273,'Analisis de cuenta'!C$3:C$285)</f>
        <v>0</v>
      </c>
      <c r="I84" s="99">
        <f>+'Proyeccion  2024'!X82</f>
        <v>500000</v>
      </c>
      <c r="J84" s="99">
        <v>0</v>
      </c>
      <c r="K84" s="99">
        <f t="shared" si="1"/>
        <v>0</v>
      </c>
      <c r="L84" s="93" t="s">
        <v>1288</v>
      </c>
      <c r="M84" s="1" t="s">
        <v>1289</v>
      </c>
      <c r="N84" s="93" t="s">
        <v>77</v>
      </c>
      <c r="O84" s="93"/>
      <c r="P84" s="93"/>
      <c r="Q84" s="93"/>
      <c r="R84" s="93"/>
      <c r="S84" s="93"/>
    </row>
    <row r="85" spans="1:19" s="48" customFormat="1" ht="30">
      <c r="A85" s="90">
        <v>237</v>
      </c>
      <c r="B85" s="91">
        <v>2.2999999999999998</v>
      </c>
      <c r="C85" s="92" t="s">
        <v>1052</v>
      </c>
      <c r="D85" s="179" t="s">
        <v>1053</v>
      </c>
      <c r="E85" s="99">
        <f>SUMIFS('Formulario PPGR3 v6'!$I$4:$I$273,'Formulario PPGR3 v6'!$P$4:$P$273,'Analisis de cuenta'!C$3:C$285)</f>
        <v>100000</v>
      </c>
      <c r="F85" s="99">
        <f>SUMIFS('Formulario PPGR3 v6'!$K$4:$K$273,'Formulario PPGR3 v6'!$P$4:$P$273,'Analisis de cuenta'!C$3:C$285)</f>
        <v>150000</v>
      </c>
      <c r="G85" s="99">
        <f>SUMIFS('Formulario PPGR3 v6'!$J$4:$J$273,'Formulario PPGR3 v6'!$P$4:$P$273,'Analisis de cuenta'!C$3:C$285)</f>
        <v>150000</v>
      </c>
      <c r="H85" s="99">
        <f>SUMIFS('Formulario PPGR3 v6'!$L$4:$L$273,'Formulario PPGR3 v6'!$P$4:$P$273,'Analisis de cuenta'!C$3:C$285)</f>
        <v>150000</v>
      </c>
      <c r="I85" s="99">
        <f>+'Proyeccion  2024'!X83</f>
        <v>500000</v>
      </c>
      <c r="J85" s="99">
        <v>0</v>
      </c>
      <c r="K85" s="99">
        <f t="shared" si="1"/>
        <v>100000</v>
      </c>
      <c r="L85" s="93" t="s">
        <v>1288</v>
      </c>
      <c r="M85" s="1" t="s">
        <v>1289</v>
      </c>
      <c r="N85" s="93" t="s">
        <v>66</v>
      </c>
      <c r="O85" s="93"/>
      <c r="P85" s="93"/>
      <c r="Q85" s="93"/>
      <c r="R85" s="93"/>
      <c r="S85" s="93"/>
    </row>
    <row r="86" spans="1:19" s="48" customFormat="1">
      <c r="A86" s="90">
        <v>237</v>
      </c>
      <c r="B86" s="91">
        <v>2.2999999999999998</v>
      </c>
      <c r="C86" s="92" t="s">
        <v>1076</v>
      </c>
      <c r="D86" s="179" t="s">
        <v>1077</v>
      </c>
      <c r="E86" s="99">
        <f>SUMIFS('Formulario PPGR3 v6'!$I$4:$I$273,'Formulario PPGR3 v6'!$P$4:$P$273,'Analisis de cuenta'!C$3:C$285)</f>
        <v>100000</v>
      </c>
      <c r="F86" s="99">
        <f>SUMIFS('Formulario PPGR3 v6'!$K$4:$K$273,'Formulario PPGR3 v6'!$P$4:$P$273,'Analisis de cuenta'!C$3:C$285)</f>
        <v>100000</v>
      </c>
      <c r="G86" s="99">
        <f>SUMIFS('Formulario PPGR3 v6'!$J$4:$J$273,'Formulario PPGR3 v6'!$P$4:$P$273,'Analisis de cuenta'!C$3:C$285)</f>
        <v>100000</v>
      </c>
      <c r="H86" s="99">
        <f>SUMIFS('Formulario PPGR3 v6'!$L$4:$L$273,'Formulario PPGR3 v6'!$P$4:$P$273,'Analisis de cuenta'!C$3:C$285)</f>
        <v>100000</v>
      </c>
      <c r="I86" s="99">
        <f>+'Proyeccion  2024'!X84</f>
        <v>500000</v>
      </c>
      <c r="J86" s="99">
        <v>67720.2</v>
      </c>
      <c r="K86" s="99">
        <f t="shared" si="1"/>
        <v>32279.800000000003</v>
      </c>
      <c r="L86" s="93" t="s">
        <v>1288</v>
      </c>
      <c r="M86" s="1" t="s">
        <v>1289</v>
      </c>
      <c r="N86" s="93" t="s">
        <v>66</v>
      </c>
      <c r="O86" s="93"/>
      <c r="P86" s="93"/>
      <c r="Q86" s="93"/>
      <c r="R86" s="93"/>
      <c r="S86" s="93"/>
    </row>
    <row r="87" spans="1:19" s="48" customFormat="1">
      <c r="A87" s="90">
        <v>239</v>
      </c>
      <c r="B87" s="91">
        <v>2.2999999999999998</v>
      </c>
      <c r="C87" s="92" t="s">
        <v>1054</v>
      </c>
      <c r="D87" s="179" t="s">
        <v>1055</v>
      </c>
      <c r="E87" s="99">
        <f>SUMIFS('Formulario PPGR3 v6'!$I$4:$I$273,'Formulario PPGR3 v6'!$P$4:$P$273,'Analisis de cuenta'!C$3:C$285)</f>
        <v>1500000</v>
      </c>
      <c r="F87" s="99">
        <f>SUMIFS('Formulario PPGR3 v6'!$K$4:$K$273,'Formulario PPGR3 v6'!$P$4:$P$273,'Analisis de cuenta'!C$3:C$285)</f>
        <v>800000</v>
      </c>
      <c r="G87" s="99">
        <f>SUMIFS('Formulario PPGR3 v6'!$J$4:$J$273,'Formulario PPGR3 v6'!$P$4:$P$273,'Analisis de cuenta'!C$3:C$285)</f>
        <v>800000</v>
      </c>
      <c r="H87" s="99">
        <f>SUMIFS('Formulario PPGR3 v6'!$L$4:$L$273,'Formulario PPGR3 v6'!$P$4:$P$273,'Analisis de cuenta'!C$3:C$285)</f>
        <v>1200000</v>
      </c>
      <c r="I87" s="99">
        <f>+'Proyeccion  2024'!X85</f>
        <v>5000000</v>
      </c>
      <c r="J87" s="99">
        <v>670953.18000000005</v>
      </c>
      <c r="K87" s="99">
        <f t="shared" si="1"/>
        <v>829046.82</v>
      </c>
      <c r="L87" s="93" t="s">
        <v>1288</v>
      </c>
      <c r="M87" s="1" t="s">
        <v>1289</v>
      </c>
      <c r="N87" s="93" t="s">
        <v>66</v>
      </c>
      <c r="O87" s="93"/>
      <c r="P87" s="93"/>
      <c r="Q87" s="93"/>
      <c r="R87" s="93"/>
      <c r="S87" s="93"/>
    </row>
    <row r="88" spans="1:19" ht="30">
      <c r="A88" s="90">
        <v>239</v>
      </c>
      <c r="B88" s="91">
        <v>2.2999999999999998</v>
      </c>
      <c r="C88" s="92" t="s">
        <v>1056</v>
      </c>
      <c r="D88" s="179" t="s">
        <v>1057</v>
      </c>
      <c r="E88" s="99">
        <f>SUMIFS('Formulario PPGR3 v6'!$I$4:$I$273,'Formulario PPGR3 v6'!$P$4:$P$273,'Analisis de cuenta'!C$3:C$285)</f>
        <v>6200000</v>
      </c>
      <c r="F88" s="99">
        <f>SUMIFS('Formulario PPGR3 v6'!$K$4:$K$273,'Formulario PPGR3 v6'!$P$4:$P$273,'Analisis de cuenta'!C$3:C$285)</f>
        <v>3800000</v>
      </c>
      <c r="G88" s="99">
        <f>SUMIFS('Formulario PPGR3 v6'!$J$4:$J$273,'Formulario PPGR3 v6'!$P$4:$P$273,'Analisis de cuenta'!C$3:C$285)</f>
        <v>5300000</v>
      </c>
      <c r="H88" s="99">
        <f>SUMIFS('Formulario PPGR3 v6'!$L$4:$L$273,'Formulario PPGR3 v6'!$P$4:$P$273,'Analisis de cuenta'!C$3:C$285)</f>
        <v>6300000</v>
      </c>
      <c r="I88" s="99">
        <f>+'Proyeccion  2024'!X86</f>
        <v>10000000</v>
      </c>
      <c r="J88" s="99">
        <v>3375266.44</v>
      </c>
      <c r="K88" s="99">
        <f t="shared" si="1"/>
        <v>2824733.56</v>
      </c>
      <c r="L88" s="93" t="s">
        <v>1288</v>
      </c>
      <c r="M88" s="1" t="s">
        <v>1289</v>
      </c>
      <c r="N88" s="93" t="s">
        <v>66</v>
      </c>
      <c r="O88" s="93" t="s">
        <v>69</v>
      </c>
      <c r="P88" s="93"/>
      <c r="Q88" s="93"/>
      <c r="R88" s="93"/>
      <c r="S88" s="93"/>
    </row>
    <row r="89" spans="1:19" ht="30">
      <c r="A89" s="90">
        <v>239</v>
      </c>
      <c r="B89" s="91">
        <v>2.2999999999999998</v>
      </c>
      <c r="C89" s="92" t="s">
        <v>1131</v>
      </c>
      <c r="D89" s="179" t="s">
        <v>1132</v>
      </c>
      <c r="E89" s="99">
        <f>SUMIFS('Formulario PPGR3 v6'!$I$4:$I$273,'Formulario PPGR3 v6'!$P$4:$P$273,'Analisis de cuenta'!C$3:C$285)</f>
        <v>450000</v>
      </c>
      <c r="F89" s="99">
        <f>SUMIFS('Formulario PPGR3 v6'!$K$4:$K$273,'Formulario PPGR3 v6'!$P$4:$P$273,'Analisis de cuenta'!C$3:C$285)</f>
        <v>450000</v>
      </c>
      <c r="G89" s="99">
        <f>SUMIFS('Formulario PPGR3 v6'!$J$4:$J$273,'Formulario PPGR3 v6'!$P$4:$P$273,'Analisis de cuenta'!C$3:C$285)</f>
        <v>450000</v>
      </c>
      <c r="H89" s="99">
        <f>SUMIFS('Formulario PPGR3 v6'!$L$4:$L$273,'Formulario PPGR3 v6'!$P$4:$P$273,'Analisis de cuenta'!C$3:C$285)</f>
        <v>450000</v>
      </c>
      <c r="I89" s="99">
        <f>+'Proyeccion  2024'!X87</f>
        <v>1000000</v>
      </c>
      <c r="J89" s="99">
        <v>59041.75</v>
      </c>
      <c r="K89" s="99">
        <f t="shared" si="1"/>
        <v>390958.25</v>
      </c>
      <c r="L89" s="93" t="s">
        <v>1288</v>
      </c>
      <c r="M89" s="1" t="s">
        <v>1289</v>
      </c>
      <c r="N89" s="93" t="s">
        <v>77</v>
      </c>
      <c r="O89" s="93"/>
      <c r="P89" s="93"/>
      <c r="Q89" s="93"/>
      <c r="R89" s="93"/>
      <c r="S89" s="93"/>
    </row>
    <row r="90" spans="1:19">
      <c r="A90" s="90">
        <v>239</v>
      </c>
      <c r="B90" s="91">
        <v>2.2999999999999998</v>
      </c>
      <c r="C90" s="92" t="s">
        <v>1116</v>
      </c>
      <c r="D90" s="179" t="s">
        <v>1117</v>
      </c>
      <c r="E90" s="99">
        <f>SUMIFS('Formulario PPGR3 v6'!$I$4:$I$273,'Formulario PPGR3 v6'!$P$4:$P$273,'Analisis de cuenta'!C$3:C$285)</f>
        <v>400000</v>
      </c>
      <c r="F90" s="99">
        <f>SUMIFS('Formulario PPGR3 v6'!$K$4:$K$273,'Formulario PPGR3 v6'!$P$4:$P$273,'Analisis de cuenta'!C$3:C$285)</f>
        <v>500000</v>
      </c>
      <c r="G90" s="99">
        <f>SUMIFS('Formulario PPGR3 v6'!$J$4:$J$273,'Formulario PPGR3 v6'!$P$4:$P$273,'Analisis de cuenta'!C$3:C$285)</f>
        <v>800000</v>
      </c>
      <c r="H90" s="99">
        <f>SUMIFS('Formulario PPGR3 v6'!$L$4:$L$273,'Formulario PPGR3 v6'!$P$4:$P$273,'Analisis de cuenta'!C$3:C$285)</f>
        <v>800000</v>
      </c>
      <c r="I90" s="99">
        <f>+'Proyeccion  2024'!X88</f>
        <v>500000</v>
      </c>
      <c r="J90" s="99">
        <v>192134.24</v>
      </c>
      <c r="K90" s="99">
        <f t="shared" si="1"/>
        <v>207865.76</v>
      </c>
      <c r="L90" s="93" t="s">
        <v>1288</v>
      </c>
      <c r="M90" s="1" t="s">
        <v>1289</v>
      </c>
      <c r="N90" s="93" t="s">
        <v>66</v>
      </c>
      <c r="O90" s="93" t="s">
        <v>59</v>
      </c>
      <c r="P90" s="93"/>
      <c r="Q90" s="93"/>
      <c r="R90" s="93"/>
      <c r="S90" s="93"/>
    </row>
    <row r="91" spans="1:19">
      <c r="A91" s="90">
        <v>239</v>
      </c>
      <c r="B91" s="91">
        <v>2.2999999999999998</v>
      </c>
      <c r="C91" s="92" t="s">
        <v>1058</v>
      </c>
      <c r="D91" s="179" t="s">
        <v>1059</v>
      </c>
      <c r="E91" s="99">
        <f>SUMIFS('Formulario PPGR3 v6'!$I$4:$I$273,'Formulario PPGR3 v6'!$P$4:$P$273,'Analisis de cuenta'!C$3:C$285)</f>
        <v>1500000</v>
      </c>
      <c r="F91" s="99">
        <f>SUMIFS('Formulario PPGR3 v6'!$K$4:$K$273,'Formulario PPGR3 v6'!$P$4:$P$273,'Analisis de cuenta'!C$3:C$285)</f>
        <v>1500000</v>
      </c>
      <c r="G91" s="99">
        <f>SUMIFS('Formulario PPGR3 v6'!$J$4:$J$273,'Formulario PPGR3 v6'!$P$4:$P$273,'Analisis de cuenta'!C$3:C$285)</f>
        <v>1500000</v>
      </c>
      <c r="H91" s="99">
        <f>SUMIFS('Formulario PPGR3 v6'!$L$4:$L$273,'Formulario PPGR3 v6'!$P$4:$P$273,'Analisis de cuenta'!C$3:C$285)</f>
        <v>1500000</v>
      </c>
      <c r="I91" s="99">
        <f>+'Proyeccion  2024'!X89</f>
        <v>0</v>
      </c>
      <c r="J91" s="99">
        <v>518169.86</v>
      </c>
      <c r="K91" s="99">
        <f t="shared" si="1"/>
        <v>981830.14</v>
      </c>
      <c r="L91" s="93" t="s">
        <v>1288</v>
      </c>
      <c r="M91" s="1" t="s">
        <v>1289</v>
      </c>
      <c r="N91" s="93" t="s">
        <v>66</v>
      </c>
      <c r="O91" s="93"/>
      <c r="P91" s="93"/>
      <c r="Q91" s="93"/>
      <c r="R91" s="93"/>
      <c r="S91" s="93"/>
    </row>
    <row r="92" spans="1:19">
      <c r="A92" s="90">
        <v>239</v>
      </c>
      <c r="B92" s="91">
        <v>2.2999999999999998</v>
      </c>
      <c r="C92" s="92" t="s">
        <v>1078</v>
      </c>
      <c r="D92" s="179" t="s">
        <v>1079</v>
      </c>
      <c r="E92" s="99">
        <f>SUMIFS('Formulario PPGR3 v6'!$I$4:$I$273,'Formulario PPGR3 v6'!$P$4:$P$273,'Analisis de cuenta'!C$3:C$285)</f>
        <v>130000</v>
      </c>
      <c r="F92" s="99">
        <f>SUMIFS('Formulario PPGR3 v6'!$K$4:$K$273,'Formulario PPGR3 v6'!$P$4:$P$273,'Analisis de cuenta'!C$3:C$285)</f>
        <v>60000</v>
      </c>
      <c r="G92" s="99">
        <f>SUMIFS('Formulario PPGR3 v6'!$J$4:$J$273,'Formulario PPGR3 v6'!$P$4:$P$273,'Analisis de cuenta'!C$3:C$285)</f>
        <v>60000</v>
      </c>
      <c r="H92" s="99">
        <f>SUMIFS('Formulario PPGR3 v6'!$L$4:$L$273,'Formulario PPGR3 v6'!$P$4:$P$273,'Analisis de cuenta'!C$3:C$285)</f>
        <v>60000</v>
      </c>
      <c r="I92" s="99">
        <f>+'Proyeccion  2024'!X90</f>
        <v>0</v>
      </c>
      <c r="J92" s="99">
        <v>32070.04</v>
      </c>
      <c r="K92" s="99">
        <f t="shared" si="1"/>
        <v>97929.959999999992</v>
      </c>
      <c r="L92" s="93" t="s">
        <v>1288</v>
      </c>
      <c r="M92" s="1" t="s">
        <v>1289</v>
      </c>
      <c r="N92" s="93" t="s">
        <v>66</v>
      </c>
      <c r="O92" s="93"/>
      <c r="P92" s="93"/>
      <c r="Q92" s="93"/>
      <c r="R92" s="93"/>
      <c r="S92" s="93"/>
    </row>
    <row r="93" spans="1:19">
      <c r="A93" s="90">
        <v>239</v>
      </c>
      <c r="B93" s="91">
        <v>2.2999999999999998</v>
      </c>
      <c r="C93" s="92" t="s">
        <v>1080</v>
      </c>
      <c r="D93" s="179" t="s">
        <v>1081</v>
      </c>
      <c r="E93" s="99">
        <f>SUMIFS('Formulario PPGR3 v6'!$I$4:$I$273,'Formulario PPGR3 v6'!$P$4:$P$273,'Analisis de cuenta'!C$3:C$285)</f>
        <v>150000</v>
      </c>
      <c r="F93" s="99">
        <f>SUMIFS('Formulario PPGR3 v6'!$K$4:$K$273,'Formulario PPGR3 v6'!$P$4:$P$273,'Analisis de cuenta'!C$3:C$285)</f>
        <v>150000</v>
      </c>
      <c r="G93" s="99">
        <f>SUMIFS('Formulario PPGR3 v6'!$J$4:$J$273,'Formulario PPGR3 v6'!$P$4:$P$273,'Analisis de cuenta'!C$3:C$285)</f>
        <v>150000</v>
      </c>
      <c r="H93" s="99">
        <f>SUMIFS('Formulario PPGR3 v6'!$L$4:$L$273,'Formulario PPGR3 v6'!$P$4:$P$273,'Analisis de cuenta'!C$3:C$285)</f>
        <v>150000</v>
      </c>
      <c r="I93" s="99">
        <f>+'Proyeccion  2024'!X91</f>
        <v>0</v>
      </c>
      <c r="J93" s="99">
        <v>145701.82</v>
      </c>
      <c r="K93" s="99">
        <f t="shared" si="1"/>
        <v>4298.179999999993</v>
      </c>
      <c r="L93" s="93" t="s">
        <v>1288</v>
      </c>
      <c r="M93" s="1" t="s">
        <v>1289</v>
      </c>
      <c r="N93" s="93" t="s">
        <v>66</v>
      </c>
      <c r="O93" s="93"/>
      <c r="P93" s="93"/>
      <c r="Q93" s="93"/>
      <c r="R93" s="93"/>
      <c r="S93" s="93"/>
    </row>
    <row r="94" spans="1:19">
      <c r="A94" s="90">
        <v>239</v>
      </c>
      <c r="B94" s="91">
        <v>2.2999999999999998</v>
      </c>
      <c r="C94" s="92" t="s">
        <v>1060</v>
      </c>
      <c r="D94" s="179" t="s">
        <v>1315</v>
      </c>
      <c r="E94" s="99">
        <f>SUMIFS('Formulario PPGR3 v6'!$I$4:$I$273,'Formulario PPGR3 v6'!$P$4:$P$273,'Analisis de cuenta'!C$3:C$285)</f>
        <v>221730</v>
      </c>
      <c r="F94" s="99">
        <f>SUMIFS('Formulario PPGR3 v6'!$K$4:$K$273,'Formulario PPGR3 v6'!$P$4:$P$273,'Analisis de cuenta'!C$3:C$285)</f>
        <v>50000</v>
      </c>
      <c r="G94" s="99">
        <f>SUMIFS('Formulario PPGR3 v6'!$J$4:$J$273,'Formulario PPGR3 v6'!$P$4:$P$273,'Analisis de cuenta'!C$3:C$285)</f>
        <v>50000</v>
      </c>
      <c r="H94" s="99">
        <f>SUMIFS('Formulario PPGR3 v6'!$L$4:$L$273,'Formulario PPGR3 v6'!$P$4:$P$273,'Analisis de cuenta'!C$3:C$285)</f>
        <v>50000</v>
      </c>
      <c r="I94" s="99">
        <f>+'Proyeccion  2024'!X92</f>
        <v>0</v>
      </c>
      <c r="J94" s="99">
        <v>0</v>
      </c>
      <c r="K94" s="99">
        <f t="shared" si="1"/>
        <v>221730</v>
      </c>
      <c r="L94" s="93" t="s">
        <v>1288</v>
      </c>
      <c r="M94" s="1" t="s">
        <v>1289</v>
      </c>
      <c r="N94" s="93" t="s">
        <v>66</v>
      </c>
      <c r="O94" s="93"/>
      <c r="P94" s="93"/>
      <c r="Q94" s="93"/>
      <c r="R94" s="93"/>
      <c r="S94" s="93"/>
    </row>
    <row r="95" spans="1:19">
      <c r="A95" s="90">
        <v>239</v>
      </c>
      <c r="B95" s="91">
        <v>2.2999999999999998</v>
      </c>
      <c r="C95" s="92" t="s">
        <v>1064</v>
      </c>
      <c r="D95" s="179" t="s">
        <v>1065</v>
      </c>
      <c r="E95" s="99">
        <f>SUMIFS('Formulario PPGR3 v6'!$I$4:$I$273,'Formulario PPGR3 v6'!$P$4:$P$273,'Analisis de cuenta'!C$3:C$285)</f>
        <v>150000</v>
      </c>
      <c r="F95" s="99">
        <f>SUMIFS('Formulario PPGR3 v6'!$K$4:$K$273,'Formulario PPGR3 v6'!$P$4:$P$273,'Analisis de cuenta'!C$3:C$285)</f>
        <v>100000</v>
      </c>
      <c r="G95" s="99">
        <f>SUMIFS('Formulario PPGR3 v6'!$J$4:$J$273,'Formulario PPGR3 v6'!$P$4:$P$273,'Analisis de cuenta'!C$3:C$285)</f>
        <v>100000</v>
      </c>
      <c r="H95" s="99">
        <f>SUMIFS('Formulario PPGR3 v6'!$L$4:$L$273,'Formulario PPGR3 v6'!$P$4:$P$273,'Analisis de cuenta'!C$3:C$285)</f>
        <v>100000</v>
      </c>
      <c r="I95" s="99">
        <f>+'Proyeccion  2024'!X93</f>
        <v>0</v>
      </c>
      <c r="J95" s="99">
        <v>118795.32</v>
      </c>
      <c r="K95" s="99">
        <f t="shared" si="1"/>
        <v>31204.679999999993</v>
      </c>
      <c r="L95" s="93" t="s">
        <v>1288</v>
      </c>
      <c r="M95" s="1" t="s">
        <v>1289</v>
      </c>
      <c r="N95" s="93" t="s">
        <v>66</v>
      </c>
      <c r="O95" s="93"/>
      <c r="P95" s="93"/>
      <c r="Q95" s="93"/>
      <c r="R95" s="93"/>
      <c r="S95" s="93"/>
    </row>
    <row r="96" spans="1:19">
      <c r="A96" s="90">
        <v>239</v>
      </c>
      <c r="B96" s="91">
        <v>2.2999999999999998</v>
      </c>
      <c r="C96" s="92" t="s">
        <v>1062</v>
      </c>
      <c r="D96" s="179" t="s">
        <v>1063</v>
      </c>
      <c r="E96" s="99">
        <f>SUMIFS('Formulario PPGR3 v6'!$I$4:$I$273,'Formulario PPGR3 v6'!$P$4:$P$273,'Analisis de cuenta'!C$3:C$285)</f>
        <v>700000</v>
      </c>
      <c r="F96" s="99">
        <f>SUMIFS('Formulario PPGR3 v6'!$K$4:$K$273,'Formulario PPGR3 v6'!$P$4:$P$273,'Analisis de cuenta'!C$3:C$285)</f>
        <v>200000</v>
      </c>
      <c r="G96" s="99">
        <f>SUMIFS('Formulario PPGR3 v6'!$J$4:$J$273,'Formulario PPGR3 v6'!$P$4:$P$273,'Analisis de cuenta'!C$3:C$285)</f>
        <v>100000</v>
      </c>
      <c r="H96" s="99">
        <f>SUMIFS('Formulario PPGR3 v6'!$L$4:$L$273,'Formulario PPGR3 v6'!$P$4:$P$273,'Analisis de cuenta'!C$3:C$285)</f>
        <v>200000</v>
      </c>
      <c r="I96" s="99">
        <f>+'Proyeccion  2024'!X94</f>
        <v>0</v>
      </c>
      <c r="J96" s="99">
        <v>235044.2</v>
      </c>
      <c r="K96" s="99">
        <f t="shared" si="1"/>
        <v>464955.8</v>
      </c>
      <c r="L96" s="93" t="s">
        <v>1288</v>
      </c>
      <c r="M96" s="1" t="s">
        <v>1289</v>
      </c>
      <c r="N96" s="93" t="s">
        <v>66</v>
      </c>
      <c r="O96" s="93"/>
      <c r="P96" s="93"/>
      <c r="Q96" s="93"/>
      <c r="R96" s="93"/>
      <c r="S96" s="93"/>
    </row>
    <row r="97" spans="1:19" ht="30">
      <c r="A97" s="90">
        <v>241</v>
      </c>
      <c r="B97" s="91">
        <v>2.4</v>
      </c>
      <c r="C97" s="92" t="s">
        <v>1316</v>
      </c>
      <c r="D97" s="179" t="s">
        <v>1317</v>
      </c>
      <c r="E97" s="99">
        <f>SUMIFS('Formulario PPGR3 v6'!$I$4:$I$273,'Formulario PPGR3 v6'!$P$4:$P$273,'Analisis de cuenta'!C$3:C$285)</f>
        <v>0</v>
      </c>
      <c r="F97" s="99">
        <f>SUMIFS('Formulario PPGR3 v6'!$K$4:$K$273,'Formulario PPGR3 v6'!$P$4:$P$273,'Analisis de cuenta'!C$3:C$285)</f>
        <v>0</v>
      </c>
      <c r="G97" s="99">
        <f>SUMIFS('Formulario PPGR3 v6'!$J$4:$J$273,'Formulario PPGR3 v6'!$P$4:$P$273,'Analisis de cuenta'!C$3:C$285)</f>
        <v>0</v>
      </c>
      <c r="H97" s="99">
        <f>SUMIFS('Formulario PPGR3 v6'!$L$4:$L$273,'Formulario PPGR3 v6'!$P$4:$P$273,'Analisis de cuenta'!C$3:C$285)</f>
        <v>0</v>
      </c>
      <c r="I97" s="99">
        <f>+'Proyeccion  2024'!X95</f>
        <v>100000</v>
      </c>
      <c r="J97" s="99">
        <v>0</v>
      </c>
      <c r="K97" s="99">
        <f t="shared" si="1"/>
        <v>0</v>
      </c>
      <c r="L97" s="93" t="s">
        <v>1286</v>
      </c>
      <c r="M97" s="1">
        <v>100</v>
      </c>
      <c r="N97" s="93" t="s">
        <v>62</v>
      </c>
      <c r="O97" s="93"/>
      <c r="P97" s="93"/>
      <c r="Q97" s="93"/>
      <c r="R97" s="93"/>
      <c r="S97" s="93"/>
    </row>
    <row r="98" spans="1:19" ht="30">
      <c r="A98" s="90">
        <v>241</v>
      </c>
      <c r="B98" s="91">
        <v>2.4</v>
      </c>
      <c r="C98" s="92" t="s">
        <v>1137</v>
      </c>
      <c r="D98" s="179" t="s">
        <v>1138</v>
      </c>
      <c r="E98" s="99">
        <f>SUMIFS('Formulario PPGR3 v6'!$I$4:$I$273,'Formulario PPGR3 v6'!$P$4:$P$273,'Analisis de cuenta'!C$3:C$285)</f>
        <v>600000</v>
      </c>
      <c r="F98" s="99">
        <f>SUMIFS('Formulario PPGR3 v6'!$K$4:$K$273,'Formulario PPGR3 v6'!$P$4:$P$273,'Analisis de cuenta'!C$3:C$285)</f>
        <v>500000</v>
      </c>
      <c r="G98" s="99">
        <f>SUMIFS('Formulario PPGR3 v6'!$J$4:$J$273,'Formulario PPGR3 v6'!$P$4:$P$273,'Analisis de cuenta'!C$3:C$285)</f>
        <v>500000</v>
      </c>
      <c r="H98" s="99">
        <f>SUMIFS('Formulario PPGR3 v6'!$L$4:$L$273,'Formulario PPGR3 v6'!$P$4:$P$273,'Analisis de cuenta'!C$3:C$285)</f>
        <v>800000</v>
      </c>
      <c r="I98" s="99">
        <f>+'Proyeccion  2024'!X96</f>
        <v>100000</v>
      </c>
      <c r="J98" s="99">
        <v>100000</v>
      </c>
      <c r="K98" s="99">
        <f t="shared" si="1"/>
        <v>500000</v>
      </c>
      <c r="L98" s="93" t="s">
        <v>1286</v>
      </c>
      <c r="M98" s="1">
        <v>100</v>
      </c>
      <c r="N98" s="93" t="s">
        <v>62</v>
      </c>
      <c r="O98" s="93"/>
      <c r="P98" s="93"/>
      <c r="Q98" s="93"/>
      <c r="R98" s="93"/>
      <c r="S98" s="93"/>
    </row>
    <row r="99" spans="1:19" ht="30">
      <c r="A99" s="90">
        <v>247</v>
      </c>
      <c r="B99" s="91">
        <v>2.4</v>
      </c>
      <c r="C99" s="92" t="s">
        <v>1150</v>
      </c>
      <c r="D99" s="179" t="s">
        <v>1151</v>
      </c>
      <c r="E99" s="99">
        <f>SUMIFS('Formulario PPGR3 v6'!$I$4:$I$273,'Formulario PPGR3 v6'!$P$4:$P$273,'Analisis de cuenta'!C$3:C$285)</f>
        <v>2700000</v>
      </c>
      <c r="F99" s="99">
        <f>SUMIFS('Formulario PPGR3 v6'!$K$4:$K$273,'Formulario PPGR3 v6'!$P$4:$P$273,'Analisis de cuenta'!C$3:C$285)</f>
        <v>2700000</v>
      </c>
      <c r="G99" s="99">
        <f>SUMIFS('Formulario PPGR3 v6'!$J$4:$J$273,'Formulario PPGR3 v6'!$P$4:$P$273,'Analisis de cuenta'!C$3:C$285)</f>
        <v>2700000</v>
      </c>
      <c r="H99" s="99">
        <f>SUMIFS('Formulario PPGR3 v6'!$L$4:$L$273,'Formulario PPGR3 v6'!$P$4:$P$273,'Analisis de cuenta'!C$3:C$285)</f>
        <v>2700000</v>
      </c>
      <c r="I99" s="99">
        <f>+'Proyeccion  2024'!X97</f>
        <v>2700000</v>
      </c>
      <c r="J99" s="99">
        <v>1402181.02</v>
      </c>
      <c r="K99" s="99">
        <f t="shared" si="1"/>
        <v>1297818.98</v>
      </c>
      <c r="L99" s="93" t="s">
        <v>1286</v>
      </c>
      <c r="M99" s="1">
        <v>100</v>
      </c>
      <c r="N99" s="93" t="s">
        <v>24</v>
      </c>
      <c r="O99" s="93"/>
      <c r="P99" s="93"/>
      <c r="Q99" s="93"/>
      <c r="R99" s="93"/>
      <c r="S99" s="93"/>
    </row>
    <row r="100" spans="1:19">
      <c r="A100" s="90">
        <v>261</v>
      </c>
      <c r="B100" s="91">
        <v>2.6</v>
      </c>
      <c r="C100" s="92" t="s">
        <v>1265</v>
      </c>
      <c r="D100" s="179" t="s">
        <v>1266</v>
      </c>
      <c r="E100" s="99">
        <f>SUMIFS('Formulario PPGR3 v6'!$I$4:$I$273,'Formulario PPGR3 v6'!$P$4:$P$273,'Analisis de cuenta'!C$3:C$285)</f>
        <v>500000</v>
      </c>
      <c r="F100" s="99">
        <f>SUMIFS('Formulario PPGR3 v6'!$K$4:$K$273,'Formulario PPGR3 v6'!$P$4:$P$273,'Analisis de cuenta'!C$3:C$285)</f>
        <v>200000</v>
      </c>
      <c r="G100" s="99">
        <f>SUMIFS('Formulario PPGR3 v6'!$J$4:$J$273,'Formulario PPGR3 v6'!$P$4:$P$273,'Analisis de cuenta'!C$3:C$285)</f>
        <v>200000</v>
      </c>
      <c r="H100" s="99">
        <f>SUMIFS('Formulario PPGR3 v6'!$L$4:$L$273,'Formulario PPGR3 v6'!$P$4:$P$273,'Analisis de cuenta'!C$3:C$285)</f>
        <v>200000</v>
      </c>
      <c r="I100" s="99">
        <f>+'Proyeccion  2024'!X98</f>
        <v>4000000</v>
      </c>
      <c r="J100" s="99">
        <v>270408.33</v>
      </c>
      <c r="K100" s="99">
        <f t="shared" si="1"/>
        <v>229591.66999999998</v>
      </c>
      <c r="L100" s="93" t="s">
        <v>1288</v>
      </c>
      <c r="M100" s="1" t="s">
        <v>1289</v>
      </c>
      <c r="N100" s="93" t="s">
        <v>1287</v>
      </c>
      <c r="O100" s="93"/>
      <c r="P100" s="93"/>
      <c r="Q100" s="93"/>
      <c r="R100" s="93"/>
      <c r="S100" s="93"/>
    </row>
    <row r="101" spans="1:19" ht="30">
      <c r="A101" s="90">
        <v>261</v>
      </c>
      <c r="B101" s="91">
        <v>2.6</v>
      </c>
      <c r="C101" s="92" t="s">
        <v>1167</v>
      </c>
      <c r="D101" s="179" t="s">
        <v>1223</v>
      </c>
      <c r="E101" s="99">
        <f>SUMIFS('Formulario PPGR3 v6'!$I$4:$I$273,'Formulario PPGR3 v6'!$P$4:$P$273,'Analisis de cuenta'!C$3:C$285)</f>
        <v>150000</v>
      </c>
      <c r="F101" s="99">
        <f>SUMIFS('Formulario PPGR3 v6'!$K$4:$K$273,'Formulario PPGR3 v6'!$P$4:$P$273,'Analisis de cuenta'!C$3:C$285)</f>
        <v>0</v>
      </c>
      <c r="G101" s="99">
        <f>SUMIFS('Formulario PPGR3 v6'!$J$4:$J$273,'Formulario PPGR3 v6'!$P$4:$P$273,'Analisis de cuenta'!C$3:C$285)</f>
        <v>2700000</v>
      </c>
      <c r="H101" s="99">
        <f>SUMIFS('Formulario PPGR3 v6'!$L$4:$L$273,'Formulario PPGR3 v6'!$P$4:$P$273,'Analisis de cuenta'!C$3:C$285)</f>
        <v>2761340</v>
      </c>
      <c r="I101" s="99">
        <f>+'Proyeccion  2024'!X99</f>
        <v>0</v>
      </c>
      <c r="J101" s="99">
        <v>10450</v>
      </c>
      <c r="K101" s="99">
        <f t="shared" si="1"/>
        <v>139550</v>
      </c>
      <c r="L101" s="93" t="s">
        <v>1288</v>
      </c>
      <c r="M101" s="1" t="s">
        <v>1289</v>
      </c>
      <c r="N101" s="93" t="s">
        <v>66</v>
      </c>
      <c r="O101" s="93"/>
      <c r="P101" s="93"/>
      <c r="Q101" s="93"/>
      <c r="R101" s="93"/>
      <c r="S101" s="93"/>
    </row>
    <row r="102" spans="1:19">
      <c r="A102" s="90">
        <v>261</v>
      </c>
      <c r="B102" s="91">
        <v>2.6</v>
      </c>
      <c r="C102" s="92" t="s">
        <v>1267</v>
      </c>
      <c r="D102" s="179" t="s">
        <v>1268</v>
      </c>
      <c r="E102" s="99">
        <f>SUMIFS('Formulario PPGR3 v6'!$I$4:$I$273,'Formulario PPGR3 v6'!$P$4:$P$273,'Analisis de cuenta'!C$3:C$285)</f>
        <v>500000</v>
      </c>
      <c r="F102" s="99">
        <f>SUMIFS('Formulario PPGR3 v6'!$K$4:$K$273,'Formulario PPGR3 v6'!$P$4:$P$273,'Analisis de cuenta'!C$3:C$285)</f>
        <v>100000</v>
      </c>
      <c r="G102" s="99">
        <f>SUMIFS('Formulario PPGR3 v6'!$J$4:$J$273,'Formulario PPGR3 v6'!$P$4:$P$273,'Analisis de cuenta'!C$3:C$285)</f>
        <v>100000</v>
      </c>
      <c r="H102" s="99">
        <f>SUMIFS('Formulario PPGR3 v6'!$L$4:$L$273,'Formulario PPGR3 v6'!$P$4:$P$273,'Analisis de cuenta'!C$3:C$285)</f>
        <v>100000</v>
      </c>
      <c r="I102" s="99">
        <f>+'Proyeccion  2024'!X100</f>
        <v>0</v>
      </c>
      <c r="J102" s="99">
        <v>172491.6</v>
      </c>
      <c r="K102" s="99">
        <f t="shared" si="1"/>
        <v>327508.40000000002</v>
      </c>
      <c r="L102" s="93" t="s">
        <v>1288</v>
      </c>
      <c r="M102" s="1" t="s">
        <v>1289</v>
      </c>
      <c r="N102" s="93" t="s">
        <v>66</v>
      </c>
      <c r="O102" s="93"/>
      <c r="P102" s="93"/>
      <c r="Q102" s="93"/>
      <c r="R102" s="93"/>
      <c r="S102" s="93"/>
    </row>
    <row r="103" spans="1:19" s="48" customFormat="1" ht="30">
      <c r="A103" s="90">
        <v>261</v>
      </c>
      <c r="B103" s="91">
        <v>2.6</v>
      </c>
      <c r="C103" s="92" t="s">
        <v>1318</v>
      </c>
      <c r="D103" s="179" t="s">
        <v>1319</v>
      </c>
      <c r="E103" s="99">
        <f>SUMIFS('Formulario PPGR3 v6'!$I$4:$I$273,'Formulario PPGR3 v6'!$P$4:$P$273,'Analisis de cuenta'!C$3:C$285)</f>
        <v>0</v>
      </c>
      <c r="F103" s="99">
        <f>SUMIFS('Formulario PPGR3 v6'!$K$4:$K$273,'Formulario PPGR3 v6'!$P$4:$P$273,'Analisis de cuenta'!C$3:C$285)</f>
        <v>0</v>
      </c>
      <c r="G103" s="99">
        <f>SUMIFS('Formulario PPGR3 v6'!$J$4:$J$273,'Formulario PPGR3 v6'!$P$4:$P$273,'Analisis de cuenta'!C$3:C$285)</f>
        <v>0</v>
      </c>
      <c r="H103" s="99">
        <f>SUMIFS('Formulario PPGR3 v6'!$L$4:$L$273,'Formulario PPGR3 v6'!$P$4:$P$273,'Analisis de cuenta'!C$3:C$285)</f>
        <v>0</v>
      </c>
      <c r="I103" s="99">
        <f>+'Proyeccion  2024'!X101</f>
        <v>0</v>
      </c>
      <c r="J103" s="99"/>
      <c r="K103" s="99">
        <f t="shared" si="1"/>
        <v>0</v>
      </c>
      <c r="L103" s="93" t="s">
        <v>1288</v>
      </c>
      <c r="M103" s="1" t="s">
        <v>1289</v>
      </c>
      <c r="N103" s="93" t="s">
        <v>66</v>
      </c>
      <c r="O103" s="93"/>
      <c r="P103" s="93"/>
      <c r="Q103" s="93"/>
      <c r="R103" s="93"/>
      <c r="S103" s="93"/>
    </row>
    <row r="104" spans="1:19">
      <c r="A104" s="90">
        <v>263</v>
      </c>
      <c r="B104" s="91">
        <v>2.6</v>
      </c>
      <c r="C104" s="92" t="s">
        <v>1134</v>
      </c>
      <c r="D104" s="179" t="s">
        <v>1135</v>
      </c>
      <c r="E104" s="99">
        <f>SUMIFS('Formulario PPGR3 v6'!$I$4:$I$273,'Formulario PPGR3 v6'!$P$4:$P$273,'Analisis de cuenta'!C$3:C$285)</f>
        <v>100000</v>
      </c>
      <c r="F104" s="99">
        <f>SUMIFS('Formulario PPGR3 v6'!$K$4:$K$273,'Formulario PPGR3 v6'!$P$4:$P$273,'Analisis de cuenta'!C$3:C$285)</f>
        <v>100000</v>
      </c>
      <c r="G104" s="99">
        <f>SUMIFS('Formulario PPGR3 v6'!$J$4:$J$273,'Formulario PPGR3 v6'!$P$4:$P$273,'Analisis de cuenta'!C$3:C$285)</f>
        <v>100000</v>
      </c>
      <c r="H104" s="99">
        <f>SUMIFS('Formulario PPGR3 v6'!$L$4:$L$273,'Formulario PPGR3 v6'!$P$4:$P$273,'Analisis de cuenta'!C$3:C$285)</f>
        <v>100000</v>
      </c>
      <c r="I104" s="99">
        <f>+'Proyeccion  2024'!X102</f>
        <v>0</v>
      </c>
      <c r="J104" s="99">
        <v>150446.99</v>
      </c>
      <c r="K104" s="99">
        <f t="shared" si="1"/>
        <v>-50446.989999999991</v>
      </c>
      <c r="L104" s="93" t="s">
        <v>1288</v>
      </c>
      <c r="M104" s="1" t="s">
        <v>1289</v>
      </c>
      <c r="N104" s="93" t="s">
        <v>77</v>
      </c>
      <c r="O104" s="93"/>
      <c r="P104" s="93"/>
      <c r="Q104" s="93"/>
      <c r="R104" s="93"/>
      <c r="S104" s="93"/>
    </row>
    <row r="105" spans="1:19">
      <c r="A105" s="90">
        <v>265</v>
      </c>
      <c r="B105" s="91">
        <v>2.6</v>
      </c>
      <c r="C105" s="92" t="s">
        <v>1320</v>
      </c>
      <c r="D105" s="179" t="s">
        <v>1321</v>
      </c>
      <c r="E105" s="99">
        <f>SUMIFS('Formulario PPGR3 v6'!$I$4:$I$273,'Formulario PPGR3 v6'!$P$4:$P$273,'Analisis de cuenta'!C$3:C$285)</f>
        <v>0</v>
      </c>
      <c r="F105" s="99">
        <f>SUMIFS('Formulario PPGR3 v6'!$K$4:$K$273,'Formulario PPGR3 v6'!$P$4:$P$273,'Analisis de cuenta'!C$3:C$285)</f>
        <v>0</v>
      </c>
      <c r="G105" s="99">
        <f>SUMIFS('Formulario PPGR3 v6'!$J$4:$J$273,'Formulario PPGR3 v6'!$P$4:$P$273,'Analisis de cuenta'!C$3:C$285)</f>
        <v>0</v>
      </c>
      <c r="H105" s="99">
        <f>SUMIFS('Formulario PPGR3 v6'!$L$4:$L$273,'Formulario PPGR3 v6'!$P$4:$P$273,'Analisis de cuenta'!C$3:C$285)</f>
        <v>0</v>
      </c>
      <c r="I105" s="99">
        <f>+'Proyeccion  2024'!X103</f>
        <v>0</v>
      </c>
      <c r="J105" s="99">
        <v>14289.8</v>
      </c>
      <c r="K105" s="99">
        <f t="shared" si="1"/>
        <v>-14289.8</v>
      </c>
      <c r="L105" s="93" t="s">
        <v>1288</v>
      </c>
      <c r="M105" s="1" t="s">
        <v>1289</v>
      </c>
      <c r="N105" s="93" t="s">
        <v>66</v>
      </c>
      <c r="O105" s="93"/>
      <c r="P105" s="93"/>
      <c r="Q105" s="93"/>
      <c r="R105" s="93"/>
      <c r="S105" s="93"/>
    </row>
    <row r="106" spans="1:19">
      <c r="A106" s="90">
        <v>265</v>
      </c>
      <c r="B106" s="91">
        <v>2.6</v>
      </c>
      <c r="C106" s="92" t="s">
        <v>1084</v>
      </c>
      <c r="D106" s="179" t="s">
        <v>1085</v>
      </c>
      <c r="E106" s="99">
        <f>SUMIFS('Formulario PPGR3 v6'!$I$4:$I$273,'Formulario PPGR3 v6'!$P$4:$P$273,'Analisis de cuenta'!C$3:C$285)</f>
        <v>850000</v>
      </c>
      <c r="F106" s="99">
        <f>SUMIFS('Formulario PPGR3 v6'!$K$4:$K$273,'Formulario PPGR3 v6'!$P$4:$P$273,'Analisis de cuenta'!C$3:C$285)</f>
        <v>500000</v>
      </c>
      <c r="G106" s="99">
        <f>SUMIFS('Formulario PPGR3 v6'!$J$4:$J$273,'Formulario PPGR3 v6'!$P$4:$P$273,'Analisis de cuenta'!C$3:C$285)</f>
        <v>500000</v>
      </c>
      <c r="H106" s="99">
        <f>SUMIFS('Formulario PPGR3 v6'!$L$4:$L$273,'Formulario PPGR3 v6'!$P$4:$P$273,'Analisis de cuenta'!C$3:C$285)</f>
        <v>500000</v>
      </c>
      <c r="I106" s="99">
        <f>+'Proyeccion  2024'!X104</f>
        <v>2000000</v>
      </c>
      <c r="J106" s="99">
        <v>475000.01</v>
      </c>
      <c r="K106" s="99">
        <f t="shared" si="1"/>
        <v>374999.99</v>
      </c>
      <c r="L106" s="93" t="s">
        <v>1288</v>
      </c>
      <c r="M106" s="1" t="s">
        <v>1289</v>
      </c>
      <c r="N106" s="93" t="s">
        <v>66</v>
      </c>
      <c r="O106" s="93"/>
      <c r="P106" s="93"/>
      <c r="Q106" s="93"/>
      <c r="R106" s="93"/>
      <c r="S106" s="93"/>
    </row>
    <row r="107" spans="1:19" ht="30">
      <c r="A107" s="90">
        <v>265</v>
      </c>
      <c r="B107" s="91">
        <v>2.6</v>
      </c>
      <c r="C107" s="92" t="s">
        <v>1066</v>
      </c>
      <c r="D107" s="179" t="s">
        <v>1067</v>
      </c>
      <c r="E107" s="99">
        <f>SUMIFS('Formulario PPGR3 v6'!$I$4:$I$273,'Formulario PPGR3 v6'!$P$4:$P$273,'Analisis de cuenta'!C$3:C$285)</f>
        <v>4200000</v>
      </c>
      <c r="F107" s="99">
        <f>SUMIFS('Formulario PPGR3 v6'!$K$4:$K$273,'Formulario PPGR3 v6'!$P$4:$P$273,'Analisis de cuenta'!C$3:C$285)</f>
        <v>200000</v>
      </c>
      <c r="G107" s="99">
        <f>SUMIFS('Formulario PPGR3 v6'!$J$4:$J$273,'Formulario PPGR3 v6'!$P$4:$P$273,'Analisis de cuenta'!C$3:C$285)</f>
        <v>200000</v>
      </c>
      <c r="H107" s="99">
        <f>SUMIFS('Formulario PPGR3 v6'!$L$4:$L$273,'Formulario PPGR3 v6'!$P$4:$P$273,'Analisis de cuenta'!C$3:C$285)</f>
        <v>250000</v>
      </c>
      <c r="I107" s="99">
        <f>+'Proyeccion  2024'!X105</f>
        <v>0</v>
      </c>
      <c r="J107" s="99">
        <v>185850</v>
      </c>
      <c r="K107" s="99">
        <f t="shared" si="1"/>
        <v>4014150</v>
      </c>
      <c r="L107" s="93" t="s">
        <v>1288</v>
      </c>
      <c r="M107" s="1" t="s">
        <v>1289</v>
      </c>
      <c r="N107" s="93" t="s">
        <v>66</v>
      </c>
      <c r="O107" s="93"/>
      <c r="P107" s="93"/>
      <c r="Q107" s="93"/>
      <c r="R107" s="93"/>
      <c r="S107" s="93"/>
    </row>
    <row r="108" spans="1:19">
      <c r="A108" s="90">
        <v>265</v>
      </c>
      <c r="B108" s="91">
        <v>2.6</v>
      </c>
      <c r="C108" s="92" t="s">
        <v>1068</v>
      </c>
      <c r="D108" s="179" t="s">
        <v>1069</v>
      </c>
      <c r="E108" s="99">
        <f>SUMIFS('Formulario PPGR3 v6'!$I$4:$I$273,'Formulario PPGR3 v6'!$P$4:$P$273,'Analisis de cuenta'!C$3:C$285)</f>
        <v>150000</v>
      </c>
      <c r="F108" s="99">
        <f>SUMIFS('Formulario PPGR3 v6'!$K$4:$K$273,'Formulario PPGR3 v6'!$P$4:$P$273,'Analisis de cuenta'!C$3:C$285)</f>
        <v>55000.000000000007</v>
      </c>
      <c r="G108" s="99">
        <f>SUMIFS('Formulario PPGR3 v6'!$J$4:$J$273,'Formulario PPGR3 v6'!$P$4:$P$273,'Analisis de cuenta'!C$3:C$285)</f>
        <v>55000.000000000007</v>
      </c>
      <c r="H108" s="99">
        <f>SUMIFS('Formulario PPGR3 v6'!$L$4:$L$273,'Formulario PPGR3 v6'!$P$4:$P$273,'Analisis de cuenta'!C$3:C$285)</f>
        <v>55000.000000000007</v>
      </c>
      <c r="I108" s="99">
        <f>+'Proyeccion  2024'!X106</f>
        <v>0</v>
      </c>
      <c r="J108" s="99">
        <v>0</v>
      </c>
      <c r="K108" s="99">
        <f t="shared" si="1"/>
        <v>150000</v>
      </c>
      <c r="L108" s="93" t="s">
        <v>1288</v>
      </c>
      <c r="M108" s="1" t="s">
        <v>1289</v>
      </c>
      <c r="N108" s="93" t="s">
        <v>66</v>
      </c>
      <c r="O108" s="93"/>
      <c r="P108" s="93"/>
      <c r="Q108" s="93"/>
      <c r="R108" s="93"/>
      <c r="S108" s="93"/>
    </row>
    <row r="109" spans="1:19">
      <c r="A109" s="90">
        <v>265</v>
      </c>
      <c r="B109" s="91">
        <v>2.6</v>
      </c>
      <c r="C109" s="92" t="s">
        <v>1322</v>
      </c>
      <c r="D109" s="179" t="s">
        <v>1323</v>
      </c>
      <c r="E109" s="99">
        <f>SUMIFS('Formulario PPGR3 v6'!$I$4:$I$273,'Formulario PPGR3 v6'!$P$4:$P$273,'Analisis de cuenta'!C$3:C$285)</f>
        <v>0</v>
      </c>
      <c r="F109" s="99">
        <f>SUMIFS('Formulario PPGR3 v6'!$K$4:$K$273,'Formulario PPGR3 v6'!$P$4:$P$273,'Analisis de cuenta'!C$3:C$285)</f>
        <v>0</v>
      </c>
      <c r="G109" s="99">
        <f>SUMIFS('Formulario PPGR3 v6'!$J$4:$J$273,'Formulario PPGR3 v6'!$P$4:$P$273,'Analisis de cuenta'!C$3:C$285)</f>
        <v>0</v>
      </c>
      <c r="H109" s="99">
        <f>SUMIFS('Formulario PPGR3 v6'!$L$4:$L$273,'Formulario PPGR3 v6'!$P$4:$P$273,'Analisis de cuenta'!C$3:C$285)</f>
        <v>0</v>
      </c>
      <c r="I109" s="99">
        <f>+'Proyeccion  2024'!X107</f>
        <v>0</v>
      </c>
      <c r="J109" s="99">
        <v>716378</v>
      </c>
      <c r="K109" s="99">
        <f t="shared" si="1"/>
        <v>-716378</v>
      </c>
      <c r="L109" s="93" t="s">
        <v>1288</v>
      </c>
      <c r="M109" s="1" t="s">
        <v>1289</v>
      </c>
      <c r="N109" s="93" t="s">
        <v>66</v>
      </c>
      <c r="O109" s="93" t="s">
        <v>69</v>
      </c>
      <c r="P109" s="93"/>
      <c r="Q109" s="93"/>
      <c r="R109" s="93"/>
      <c r="S109" s="93"/>
    </row>
    <row r="110" spans="1:19">
      <c r="A110" s="90">
        <v>265</v>
      </c>
      <c r="B110" s="91">
        <v>2.6</v>
      </c>
      <c r="C110" s="92" t="s">
        <v>1324</v>
      </c>
      <c r="D110" s="179" t="s">
        <v>1325</v>
      </c>
      <c r="E110" s="99">
        <f>SUMIFS('Formulario PPGR3 v6'!$I$4:$I$273,'Formulario PPGR3 v6'!$P$4:$P$273,'Analisis de cuenta'!C$3:C$285)</f>
        <v>0</v>
      </c>
      <c r="F110" s="99">
        <f>SUMIFS('Formulario PPGR3 v6'!$K$4:$K$273,'Formulario PPGR3 v6'!$P$4:$P$273,'Analisis de cuenta'!C$3:C$285)</f>
        <v>0</v>
      </c>
      <c r="G110" s="99">
        <f>SUMIFS('Formulario PPGR3 v6'!$J$4:$J$273,'Formulario PPGR3 v6'!$P$4:$P$273,'Analisis de cuenta'!C$3:C$285)</f>
        <v>0</v>
      </c>
      <c r="H110" s="99">
        <f>SUMIFS('Formulario PPGR3 v6'!$L$4:$L$273,'Formulario PPGR3 v6'!$P$4:$P$273,'Analisis de cuenta'!C$3:C$285)</f>
        <v>0</v>
      </c>
      <c r="I110" s="99">
        <f>+'Proyeccion  2024'!X108</f>
        <v>0</v>
      </c>
      <c r="J110" s="99">
        <v>0</v>
      </c>
      <c r="K110" s="99">
        <f t="shared" si="1"/>
        <v>0</v>
      </c>
      <c r="L110" s="93" t="s">
        <v>1288</v>
      </c>
      <c r="M110" s="1" t="s">
        <v>1289</v>
      </c>
      <c r="N110" s="93" t="s">
        <v>66</v>
      </c>
      <c r="O110" s="93"/>
      <c r="P110" s="93"/>
      <c r="Q110" s="93"/>
      <c r="R110" s="93"/>
      <c r="S110" s="93"/>
    </row>
    <row r="111" spans="1:19">
      <c r="A111" s="90">
        <v>266</v>
      </c>
      <c r="B111" s="91">
        <v>2.6</v>
      </c>
      <c r="C111" s="92" t="s">
        <v>1082</v>
      </c>
      <c r="D111" s="179" t="s">
        <v>1083</v>
      </c>
      <c r="E111" s="99">
        <f>SUMIFS('Formulario PPGR3 v6'!$I$4:$I$273,'Formulario PPGR3 v6'!$P$4:$P$273,'Analisis de cuenta'!C$3:C$285)</f>
        <v>50000</v>
      </c>
      <c r="F111" s="99">
        <f>SUMIFS('Formulario PPGR3 v6'!$K$4:$K$273,'Formulario PPGR3 v6'!$P$4:$P$273,'Analisis de cuenta'!C$3:C$285)</f>
        <v>50000</v>
      </c>
      <c r="G111" s="99">
        <f>SUMIFS('Formulario PPGR3 v6'!$J$4:$J$273,'Formulario PPGR3 v6'!$P$4:$P$273,'Analisis de cuenta'!C$3:C$285)</f>
        <v>50000</v>
      </c>
      <c r="H111" s="99">
        <f>SUMIFS('Formulario PPGR3 v6'!$L$4:$L$273,'Formulario PPGR3 v6'!$P$4:$P$273,'Analisis de cuenta'!C$3:C$285)</f>
        <v>50000</v>
      </c>
      <c r="I111" s="99">
        <f>+'Proyeccion  2024'!X109</f>
        <v>6000000</v>
      </c>
      <c r="J111" s="99">
        <v>0</v>
      </c>
      <c r="K111" s="99">
        <f t="shared" si="1"/>
        <v>50000</v>
      </c>
      <c r="L111" s="93" t="s">
        <v>1288</v>
      </c>
      <c r="M111" s="1" t="s">
        <v>1289</v>
      </c>
      <c r="N111" s="93" t="s">
        <v>66</v>
      </c>
      <c r="O111" s="93"/>
      <c r="P111" s="93"/>
      <c r="Q111" s="93"/>
      <c r="R111" s="93"/>
      <c r="S111" s="93"/>
    </row>
    <row r="112" spans="1:19">
      <c r="A112" s="90">
        <v>268</v>
      </c>
      <c r="B112" s="91">
        <v>2.6</v>
      </c>
      <c r="C112" s="92" t="s">
        <v>1326</v>
      </c>
      <c r="D112" s="179" t="s">
        <v>1327</v>
      </c>
      <c r="E112" s="99">
        <f>SUMIFS('Formulario PPGR3 v6'!$I$4:$I$273,'Formulario PPGR3 v6'!$P$4:$P$273,'Analisis de cuenta'!C$3:C$285)</f>
        <v>0</v>
      </c>
      <c r="F112" s="99">
        <f>SUMIFS('Formulario PPGR3 v6'!$K$4:$K$273,'Formulario PPGR3 v6'!$P$4:$P$273,'Analisis de cuenta'!C$3:C$285)</f>
        <v>0</v>
      </c>
      <c r="G112" s="99">
        <f>SUMIFS('Formulario PPGR3 v6'!$J$4:$J$273,'Formulario PPGR3 v6'!$P$4:$P$273,'Analisis de cuenta'!C$3:C$285)</f>
        <v>0</v>
      </c>
      <c r="H112" s="99">
        <f>SUMIFS('Formulario PPGR3 v6'!$L$4:$L$273,'Formulario PPGR3 v6'!$P$4:$P$273,'Analisis de cuenta'!C$3:C$285)</f>
        <v>0</v>
      </c>
      <c r="I112" s="99"/>
      <c r="J112" s="99">
        <v>0</v>
      </c>
      <c r="K112" s="99">
        <f t="shared" si="1"/>
        <v>0</v>
      </c>
      <c r="L112" s="93" t="s">
        <v>1288</v>
      </c>
      <c r="M112" s="1"/>
      <c r="N112" s="93"/>
      <c r="O112" s="93"/>
      <c r="P112" s="93"/>
      <c r="Q112" s="93"/>
      <c r="R112" s="93"/>
      <c r="S112" s="93"/>
    </row>
    <row r="113" spans="1:32">
      <c r="A113" s="90">
        <v>269</v>
      </c>
      <c r="B113" s="91">
        <v>2.6</v>
      </c>
      <c r="C113" s="92" t="s">
        <v>1272</v>
      </c>
      <c r="D113" s="179" t="s">
        <v>1273</v>
      </c>
      <c r="E113" s="99">
        <f>SUMIFS('Formulario PPGR3 v6'!$I$4:$I$273,'Formulario PPGR3 v6'!$P$4:$P$273,'Analisis de cuenta'!C$3:C$285)</f>
        <v>14740000</v>
      </c>
      <c r="F113" s="99">
        <f>SUMIFS('Formulario PPGR3 v6'!$K$4:$K$273,'Formulario PPGR3 v6'!$P$4:$P$273,'Analisis de cuenta'!C$3:C$285)</f>
        <v>0</v>
      </c>
      <c r="G113" s="99">
        <f>SUMIFS('Formulario PPGR3 v6'!$J$4:$J$273,'Formulario PPGR3 v6'!$P$4:$P$273,'Analisis de cuenta'!C$3:C$285)</f>
        <v>0</v>
      </c>
      <c r="H113" s="99">
        <f>SUMIFS('Formulario PPGR3 v6'!$L$4:$L$273,'Formulario PPGR3 v6'!$P$4:$P$273,'Analisis de cuenta'!C$3:C$285)</f>
        <v>0</v>
      </c>
      <c r="I113" s="99">
        <f>+'Proyeccion  2024'!X110</f>
        <v>0</v>
      </c>
      <c r="J113" s="99">
        <v>0</v>
      </c>
      <c r="K113" s="99">
        <f t="shared" si="1"/>
        <v>14740000</v>
      </c>
      <c r="L113" s="93" t="s">
        <v>1288</v>
      </c>
      <c r="M113" s="1" t="s">
        <v>1289</v>
      </c>
      <c r="N113" s="93" t="s">
        <v>66</v>
      </c>
      <c r="O113" s="93"/>
      <c r="P113" s="93"/>
      <c r="Q113" s="93"/>
      <c r="R113" s="93"/>
      <c r="S113" s="93"/>
    </row>
    <row r="114" spans="1:32">
      <c r="A114" s="90">
        <v>271</v>
      </c>
      <c r="B114" s="91">
        <v>2.7</v>
      </c>
      <c r="C114" s="92" t="s">
        <v>1328</v>
      </c>
      <c r="D114" s="179" t="s">
        <v>1329</v>
      </c>
      <c r="E114" s="99">
        <f>SUMIFS('Formulario PPGR3 v6'!$I$4:$I$273,'Formulario PPGR3 v6'!$P$4:$P$273,'Analisis de cuenta'!C$3:C$285)</f>
        <v>0</v>
      </c>
      <c r="F114" s="99">
        <f>SUMIFS('Formulario PPGR3 v6'!$K$4:$K$273,'Formulario PPGR3 v6'!$P$4:$P$273,'Analisis de cuenta'!C$3:C$285)</f>
        <v>0</v>
      </c>
      <c r="G114" s="99">
        <f>SUMIFS('Formulario PPGR3 v6'!$J$4:$J$273,'Formulario PPGR3 v6'!$P$4:$P$273,'Analisis de cuenta'!C$3:C$285)</f>
        <v>0</v>
      </c>
      <c r="H114" s="99">
        <f>SUMIFS('Formulario PPGR3 v6'!$L$4:$L$273,'Formulario PPGR3 v6'!$P$4:$P$273,'Analisis de cuenta'!C$3:C$285)</f>
        <v>0</v>
      </c>
      <c r="I114" s="99">
        <f>+'Proyeccion  2024'!X111</f>
        <v>0</v>
      </c>
      <c r="J114" s="99">
        <v>0</v>
      </c>
      <c r="K114" s="99">
        <f>+E114-J114</f>
        <v>0</v>
      </c>
      <c r="L114" s="93" t="s">
        <v>1288</v>
      </c>
      <c r="M114" s="1" t="s">
        <v>1289</v>
      </c>
      <c r="N114" s="93" t="s">
        <v>66</v>
      </c>
      <c r="O114" s="93"/>
      <c r="P114" s="93"/>
      <c r="Q114" s="93"/>
      <c r="R114" s="93"/>
      <c r="S114" s="93"/>
    </row>
    <row r="115" spans="1:32">
      <c r="C115" s="98"/>
      <c r="D115" s="181"/>
      <c r="E115" s="98">
        <f>SUM(E3:E114)</f>
        <v>430500000</v>
      </c>
      <c r="F115" s="98">
        <f>SUM(F3:F114)</f>
        <v>397538500</v>
      </c>
      <c r="G115" s="98">
        <f t="shared" ref="G115:I115" si="2">SUM(G3:G114)</f>
        <v>447188500</v>
      </c>
      <c r="H115" s="98">
        <f t="shared" si="2"/>
        <v>476601640</v>
      </c>
      <c r="I115" s="98">
        <f t="shared" si="2"/>
        <v>425876285.16240001</v>
      </c>
      <c r="J115" s="98" t="e">
        <f>SUM(J3:J114)</f>
        <v>#REF!</v>
      </c>
      <c r="K115" s="375" t="e">
        <f>+E115-J115</f>
        <v>#REF!</v>
      </c>
      <c r="L115" s="98"/>
      <c r="M115" s="98"/>
      <c r="N115" s="98"/>
      <c r="O115" s="98"/>
      <c r="P115" s="98"/>
      <c r="Q115" s="98"/>
      <c r="R115" s="98"/>
      <c r="S115" s="98"/>
      <c r="T115" s="80"/>
      <c r="U115" s="80"/>
      <c r="V115" s="80"/>
      <c r="W115" s="80"/>
      <c r="X115" s="80"/>
      <c r="Y115" s="80"/>
      <c r="Z115" s="80"/>
      <c r="AA115" s="80"/>
      <c r="AB115" s="80"/>
      <c r="AC115" s="80"/>
      <c r="AD115" s="80"/>
      <c r="AE115" s="80"/>
      <c r="AF115" s="80"/>
    </row>
    <row r="117" spans="1:32">
      <c r="E117" s="268"/>
    </row>
  </sheetData>
  <autoFilter ref="A2:AF115"/>
  <mergeCells count="1">
    <mergeCell ref="N1:S1"/>
  </mergeCells>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0356f3-83b3-42db-a4ea-d0e11b8bbdec">
      <Terms xmlns="http://schemas.microsoft.com/office/infopath/2007/PartnerControls"/>
    </lcf76f155ced4ddcb4097134ff3c332f>
    <TaxCatchAll xmlns="8dedfef6-c5ba-4a3e-af87-6a55fe944720" xsi:nil="true"/>
    <SharedWithUsers xmlns="8dedfef6-c5ba-4a3e-af87-6a55fe944720">
      <UserInfo>
        <DisplayName>Karla Sanchez</DisplayName>
        <AccountId>23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04E2B479DFD448AE0C9C92805B4070" ma:contentTypeVersion="13" ma:contentTypeDescription="Create a new document." ma:contentTypeScope="" ma:versionID="db9221fd7c36d96a83c79a7d63980ad7">
  <xsd:schema xmlns:xsd="http://www.w3.org/2001/XMLSchema" xmlns:xs="http://www.w3.org/2001/XMLSchema" xmlns:p="http://schemas.microsoft.com/office/2006/metadata/properties" xmlns:ns2="da0356f3-83b3-42db-a4ea-d0e11b8bbdec" xmlns:ns3="8dedfef6-c5ba-4a3e-af87-6a55fe944720" targetNamespace="http://schemas.microsoft.com/office/2006/metadata/properties" ma:root="true" ma:fieldsID="49c5bee2e74f56cf6bc479a8c7c355a8" ns2:_="" ns3:_="">
    <xsd:import namespace="da0356f3-83b3-42db-a4ea-d0e11b8bbdec"/>
    <xsd:import namespace="8dedfef6-c5ba-4a3e-af87-6a55fe94472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0356f3-83b3-42db-a4ea-d0e11b8bb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e2eaa90-8f7f-4846-8504-93fa31a835b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edfef6-c5ba-4a3e-af87-6a55fe94472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1095a32-e1ad-445e-9290-a46291c61111}" ma:internalName="TaxCatchAll" ma:showField="CatchAllData" ma:web="8dedfef6-c5ba-4a3e-af87-6a55fe94472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FE413B-41D8-42E7-9BF5-3B5C8AEBEE50}">
  <ds:schemaRefs>
    <ds:schemaRef ds:uri="http://schemas.microsoft.com/office/2006/metadata/properties"/>
    <ds:schemaRef ds:uri="http://schemas.microsoft.com/office/infopath/2007/PartnerControls"/>
    <ds:schemaRef ds:uri="da0356f3-83b3-42db-a4ea-d0e11b8bbdec"/>
    <ds:schemaRef ds:uri="8dedfef6-c5ba-4a3e-af87-6a55fe944720"/>
  </ds:schemaRefs>
</ds:datastoreItem>
</file>

<file path=customXml/itemProps2.xml><?xml version="1.0" encoding="utf-8"?>
<ds:datastoreItem xmlns:ds="http://schemas.openxmlformats.org/officeDocument/2006/customXml" ds:itemID="{EB35FD29-26BE-4989-8644-C7762A5980DA}">
  <ds:schemaRefs>
    <ds:schemaRef ds:uri="http://schemas.microsoft.com/sharepoint/v3/contenttype/forms"/>
  </ds:schemaRefs>
</ds:datastoreItem>
</file>

<file path=customXml/itemProps3.xml><?xml version="1.0" encoding="utf-8"?>
<ds:datastoreItem xmlns:ds="http://schemas.openxmlformats.org/officeDocument/2006/customXml" ds:itemID="{D6D08870-D655-42D0-94A5-B70762A37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0356f3-83b3-42db-a4ea-d0e11b8bbdec"/>
    <ds:schemaRef ds:uri="8dedfef6-c5ba-4a3e-af87-6a55fe9447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Resumen</vt:lpstr>
      <vt:lpstr>Hoja2</vt:lpstr>
      <vt:lpstr>Control</vt:lpstr>
      <vt:lpstr>Productos</vt:lpstr>
      <vt:lpstr>Formulario PPGR1</vt:lpstr>
      <vt:lpstr>Formulario PPGR2</vt:lpstr>
      <vt:lpstr>Formulario PPGR3 v6</vt:lpstr>
      <vt:lpstr>Hoja1</vt:lpstr>
      <vt:lpstr>Analisis de cuenta</vt:lpstr>
      <vt:lpstr>Control Presupuestario</vt:lpstr>
      <vt:lpstr>Cuentas por P</vt:lpstr>
      <vt:lpstr>DIF</vt:lpstr>
      <vt:lpstr>Listas</vt:lpstr>
      <vt:lpstr>Proyeccion  2024</vt:lpstr>
      <vt:lpstr>PEI</vt:lpstr>
      <vt:lpstr>PC</vt:lpstr>
      <vt:lpstr>'Formulario PPGR1'!Área_de_impresión</vt:lpstr>
      <vt:lpstr>Productos!Área_de_impresión</vt:lpstr>
      <vt:lpstr>Productos!Productos</vt:lpstr>
      <vt:lpstr>Productos</vt:lpstr>
      <vt:lpstr>Riesgo_de_cumplimiento</vt:lpstr>
      <vt:lpstr>Riesgo_Economico</vt:lpstr>
      <vt:lpstr>Riesgo_Financiero</vt:lpstr>
      <vt:lpstr>Riesgo_Operacional</vt:lpstr>
      <vt:lpstr>Riesgo_Regulatoria</vt:lpstr>
      <vt:lpstr>Riesgos_Tecnologicos</vt:lpstr>
      <vt:lpstr>'Formulario PPGR1'!Títulos_a_imprimir</vt:lpstr>
      <vt:lpstr>'Formulario PPGR2'!Títulos_a_imprimir</vt:lpstr>
      <vt:lpstr>Productos!Títulos_a_imprimir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Ilka</dc:creator>
  <cp:keywords/>
  <dc:description/>
  <cp:lastModifiedBy>Jorge Luis García</cp:lastModifiedBy>
  <cp:revision/>
  <dcterms:created xsi:type="dcterms:W3CDTF">2010-07-12T13:23:52Z</dcterms:created>
  <dcterms:modified xsi:type="dcterms:W3CDTF">2024-02-20T15:57:16Z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0x010100C704E2B479DFD448AE0C9C92805B4070</vt:lpwstr>
  </property>
  <property fmtid="{D5CDD505-2E9C-101B-9397-08002B2CF9AE}" pid="3" name="Order">
    <vt:r8>7500</vt:r8>
  </property>
  <property fmtid="{D5CDD505-2E9C-101B-9397-08002B2CF9AE}" pid="4" name="MediaServiceImageTags">
    <vt:lpwstr/>
  </property>
</Properties>
</file>