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1.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3.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6.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08"/>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8. Septiembre 2024\03.Publicar agosto 2024\"/>
    </mc:Choice>
  </mc:AlternateContent>
  <xr:revisionPtr revIDLastSave="0" documentId="8_{67994790-3DCB-4740-AFFC-FE4839457D84}" xr6:coauthVersionLast="47" xr6:coauthVersionMax="47" xr10:uidLastSave="{00000000-0000-0000-0000-000000000000}"/>
  <bookViews>
    <workbookView xWindow="0" yWindow="0" windowWidth="28800" windowHeight="11910" tabRatio="855" xr2:uid="{00000000-000D-0000-FFFF-FFFF00000000}"/>
  </bookViews>
  <sheets>
    <sheet name="Present. " sheetId="482" r:id="rId1"/>
    <sheet name="Present.Aprob." sheetId="483" state="hidden" r:id="rId2"/>
    <sheet name="Contenido" sheetId="453" r:id="rId3"/>
    <sheet name="Fecha_publicación " sheetId="474" state="hidden" r:id="rId4"/>
    <sheet name="Resumen " sheetId="491" state="hidden"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489"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 ING._ EGR" sheetId="361" r:id="rId55"/>
    <sheet name="IV.1a.Definición Ing.Gastos)" sheetId="363" r:id="rId56"/>
    <sheet name="IV.1b.Definición Ing.Gastos" sheetId="37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3.9 Cartera Comp." sheetId="490"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Tramit." sheetId="459" r:id="rId100"/>
    <sheet name="VII.3.CBSS-Benef" sheetId="465"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 r:id="rId110"/>
  </externalReferences>
  <definedNames>
    <definedName name="\M" localSheetId="23">#REF!</definedName>
    <definedName name="\M" localSheetId="74">#REF!</definedName>
    <definedName name="\M" localSheetId="77">#REF!</definedName>
    <definedName name="\M" localSheetId="1">#REF!</definedName>
    <definedName name="\M" localSheetId="4">#REF!</definedName>
    <definedName name="\M">#REF!</definedName>
    <definedName name="\N" localSheetId="23">#REF!</definedName>
    <definedName name="\N" localSheetId="74">#REF!</definedName>
    <definedName name="\N" localSheetId="77">#REF!</definedName>
    <definedName name="\N" localSheetId="1">#REF!</definedName>
    <definedName name="\N" localSheetId="4">#REF!</definedName>
    <definedName name="\N">#REF!</definedName>
    <definedName name="_xlnm._FilterDatabase" localSheetId="28" hidden="1">'III.2.3.Afil. SFS RC X sex.tipo'!$A$4:$H$22</definedName>
    <definedName name="_xlnm._FilterDatabase" localSheetId="32" hidden="1">'III.3.3.Afil.SFSRSsex tipo '!$B$4:$G$22</definedName>
    <definedName name="_xlnm._FilterDatabase" localSheetId="64" hidden="1">'IV.2.4.Pagos x ARS'!$B$4:$I$59</definedName>
    <definedName name="_xlnm._FilterDatabase" localSheetId="75" hidden="1">'IV.3.7. Rent. nom. de los FP'!$A$5:$C$40</definedName>
    <definedName name="AAA" localSheetId="23">#REF!</definedName>
    <definedName name="AAA" localSheetId="74">#REF!</definedName>
    <definedName name="AAA" localSheetId="77">#REF!</definedName>
    <definedName name="AAA" localSheetId="1">#REF!</definedName>
    <definedName name="AAA" localSheetId="4">#REF!</definedName>
    <definedName name="AAA">#REF!</definedName>
    <definedName name="Afil" localSheetId="3">'[1]7.7.6'!#REF!</definedName>
    <definedName name="Afil" localSheetId="9">'[1]7.7.6'!#REF!</definedName>
    <definedName name="Afil" localSheetId="15">'[1]7.7.6'!#REF!</definedName>
    <definedName name="Afil" localSheetId="21">'[1]7.7.6'!#REF!</definedName>
    <definedName name="Afil" localSheetId="23">'[1]7.7.6'!#REF!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6">'[1]7.7.6'!#REF!</definedName>
    <definedName name="Afil" localSheetId="74">'[1]7.7.6'!#REF!</definedName>
    <definedName name="Afil" localSheetId="77">'[1]7.7.6'!#REF!</definedName>
    <definedName name="Afil" localSheetId="1">'[1]7.7.6'!#REF!</definedName>
    <definedName name="Afil" localSheetId="4">'[1]7.7.6'!#REF!</definedName>
    <definedName name="Afil" localSheetId="82">'[1]7.7.6'!#REF!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23">'[1]7.7.6'!#REF!</definedName>
    <definedName name="Afiliacion2" localSheetId="58">'[1]7.7.6'!#REF!</definedName>
    <definedName name="Afiliacion2" localSheetId="74">'[1]7.7.6'!#REF!</definedName>
    <definedName name="Afiliacion2" localSheetId="77">'[1]7.7.6'!#REF!</definedName>
    <definedName name="Afiliacion2" localSheetId="1">'[1]7.7.6'!#REF!</definedName>
    <definedName name="Afiliacion2" localSheetId="4">'[1]7.7.6'!#REF!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'[1]7.7.6'!#REF!</definedName>
    <definedName name="AfiliadoSexo">#REF!</definedName>
    <definedName name="Analisis" localSheetId="3">'[1]7.7.6'!#REF!</definedName>
    <definedName name="Analisis" localSheetId="23">'[1]7.7.6'!#REF!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4">'[1]7.7.6'!#REF!</definedName>
    <definedName name="Analisis" localSheetId="77">'[1]7.7.6'!#REF!</definedName>
    <definedName name="Analisis" localSheetId="1">'[1]7.7.6'!#REF!</definedName>
    <definedName name="Analisis" localSheetId="4">'[1]7.7.6'!#REF!</definedName>
    <definedName name="Analisis" localSheetId="82">'[1]7.7.6'!#REF!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Anual.'!$A$1:$G$48</definedName>
    <definedName name="_xlnm.Print_Area" localSheetId="7">' SDSS Definiciones_3'!$A$1:$K$20</definedName>
    <definedName name="_xlnm.Print_Area" localSheetId="84">' V.2.2.Benef. subsid '!$A$1:$I$37</definedName>
    <definedName name="_xlnm.Print_Area" localSheetId="2">Contenido!$A$1:$A$159</definedName>
    <definedName name="_xlnm.Print_Area" localSheetId="3">'Fecha_publicación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'!$A$1:$L$39</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SFS'!$A$1:$L$56</definedName>
    <definedName name="_xlnm.Print_Area" localSheetId="22">'III.1.3.Afil.SFSPob.Nac.'!$A$1:$J$60</definedName>
    <definedName name="_xlnm.Print_Area" localSheetId="23">'III.1.4.Afil. SFS'!$A$1:$K$40</definedName>
    <definedName name="_xlnm.Print_Area" localSheetId="24">'III.1.5.Afil. SFS x sexo'!$A$1:$S$37</definedName>
    <definedName name="_xlnm.Print_Area" localSheetId="18">'III.1.SFS'!$A$1:$M$45</definedName>
    <definedName name="_xlnm.Print_Area" localSheetId="25">'III.2. SFS.RC'!$A$1:$K$45</definedName>
    <definedName name="_xlnm.Print_Area" localSheetId="26">'III.2.1.Afil. SFS.RC '!$A$1:$J$73</definedName>
    <definedName name="_xlnm.Print_Area" localSheetId="27">'III.2.2. Afil. SFS RC Anual '!$A$1:$J$58</definedName>
    <definedName name="_xlnm.Print_Area" localSheetId="28">'III.2.3.Afil. SFS RC X sex.tipo'!$A$1:$L$42</definedName>
    <definedName name="_xlnm.Print_Area" localSheetId="30">'III.3.1.Analis.Afil. SFS.RS1  '!$A$1:$J$41</definedName>
    <definedName name="_xlnm.Print_Area" localSheetId="31">'III.3.2. Afil anual SFS RS '!$B$1:$M$52</definedName>
    <definedName name="_xlnm.Print_Area" localSheetId="32">'III.3.3.Afil.SFSRSsex tipo '!$B$1:$J$50</definedName>
    <definedName name="_xlnm.Print_Area" localSheetId="29">'III.3.SFS.RS'!$A$1:$M$39</definedName>
    <definedName name="_xlnm.Print_Area" localSheetId="34">'III.4.1.Afil.RET1'!$A$1:$L$37</definedName>
    <definedName name="_xlnm.Print_Area" localSheetId="33">'III.4.Afil.RET'!$A$1:$M$45</definedName>
    <definedName name="_xlnm.Print_Area" localSheetId="37">'III.5.1.Definición Afil. SVDS'!$A$1:$M$46</definedName>
    <definedName name="_xlnm.Print_Area" localSheetId="46">'III.5.10.Trasp. cedidos'!$A$1:$O$56</definedName>
    <definedName name="_xlnm.Print_Area" localSheetId="47">'III.5.11.Trasp. netos'!$A$1:$P$60</definedName>
    <definedName name="_xlnm.Print_Area" localSheetId="38">'III.5.2.Analisis Afil. SVDS'!$A$1:$I$42</definedName>
    <definedName name="_xlnm.Print_Area" localSheetId="39">'III.5.3.Afil. SVDS'!$A$1:$L$68</definedName>
    <definedName name="_xlnm.Print_Area" localSheetId="40">'III.5.4.Afil. cotiz.'!$A$1:$N$68</definedName>
    <definedName name="_xlnm.Print_Area" localSheetId="41">'III.5.5.Cotiz. x rango de edad'!$A$1:$H$37</definedName>
    <definedName name="_xlnm.Print_Area" localSheetId="42">'III.5.6.Cotiz x sal. min. cot.'!$A$1:$I$38</definedName>
    <definedName name="_xlnm.Print_Area" localSheetId="43">'III.5.7.Cot.Afil X Sexo'!$A$1:$M$69</definedName>
    <definedName name="_xlnm.Print_Area" localSheetId="44">'III.5.8.Traspasos anual'!$A$1:$Q$52</definedName>
    <definedName name="_xlnm.Print_Area" localSheetId="45">'III.5.9.Trasp. recibidos'!$A$1:$O$69</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SRL'!$A$1:$L$79</definedName>
    <definedName name="_xlnm.Print_Area" localSheetId="52">'III.6.4.Afil. SRL x sexoy edad'!$A$1:$K$70</definedName>
    <definedName name="_xlnm.Print_Area" localSheetId="53">'III.6.6.ID. Accidentabilidad'!$A$1:$P$60</definedName>
    <definedName name="_xlnm.Print_Area" localSheetId="48">'III.6.SRL'!$A$1:$L$34</definedName>
    <definedName name="_xlnm.Print_Area" localSheetId="54">'IV. ING._ EGR'!$A$1:$L$34</definedName>
    <definedName name="_xlnm.Print_Area" localSheetId="57">'IV.1.2. Analisis Ing.Egr'!$A$1:$L$43</definedName>
    <definedName name="_xlnm.Print_Area" localSheetId="58">'IV.1.3. Ingr y egr SDSS'!$A$1:$K$78</definedName>
    <definedName name="_xlnm.Print_Area" localSheetId="59">'IV.1.4. Recaudo x sector'!$A$1:$G$41</definedName>
    <definedName name="_xlnm.Print_Area" localSheetId="60">'IV.1.5 Rec. x origen'!$A$1:$I$53</definedName>
    <definedName name="_xlnm.Print_Area" localSheetId="61">'IV.1.6 Aport.Gob.SS'!$A$1:$H$58</definedName>
    <definedName name="_xlnm.Print_Area" localSheetId="55">'IV.1a.Definición Ing.Gastos)'!$A$1:$P$67</definedName>
    <definedName name="_xlnm.Print_Area" localSheetId="56">'IV.1b.Definición Ing.Gastos'!$A$1:$M$35</definedName>
    <definedName name="_xlnm.Print_Area" localSheetId="62">'IV.2.1 AnálisisIng.Egr.Seg'!$A$1:$L$50</definedName>
    <definedName name="_xlnm.Print_Area" localSheetId="68">'IV.2.10 Pagos.SFS Pens.'!$A$1:$J$59</definedName>
    <definedName name="_xlnm.Print_Area" localSheetId="63">'IV.2.2. Pagos SFS A'!$A$1:$I$48</definedName>
    <definedName name="_xlnm.Print_Area" localSheetId="64">'IV.2.4.Pagos x ARS'!$A$1:$I$79</definedName>
    <definedName name="_xlnm.Print_Area" localSheetId="65">'IV.2.7.INV_SFS x Entidad'!$A$1:$D$44</definedName>
    <definedName name="_xlnm.Print_Area" localSheetId="66">'IV.2.8.INV_SFS x cuentas'!$A$1:$E$48</definedName>
    <definedName name="_xlnm.Print_Area" localSheetId="67">'IV.2.9.Aport. GOB. y Pagos RS'!$A$1:$K$74</definedName>
    <definedName name="_xlnm.Print_Area" localSheetId="69">'IV.3.1.AnálisisIng.Eg.SVDS'!$A$1:$J$70</definedName>
    <definedName name="_xlnm.Print_Area" localSheetId="70">'IV.3.2.Pagos_ SVDS'!$A$1:$K$70</definedName>
    <definedName name="_xlnm.Print_Area" localSheetId="71">'IV.3.3.Pagos anuales x cuentas'!$A$1:$K$52</definedName>
    <definedName name="_xlnm.Print_Area" localSheetId="72">'IV.3.4.Pago Entidades'!$A$1:$H$73</definedName>
    <definedName name="_xlnm.Print_Area" localSheetId="73">'IV.3.5.Patrim. fp anual'!$A$1:$I$40</definedName>
    <definedName name="_xlnm.Print_Area" localSheetId="74">'IV.3.6.Cartera de inv fp'!$A$1:$E$52</definedName>
    <definedName name="_xlnm.Print_Area" localSheetId="75">'IV.3.7. Rent. nom. de los FP'!$A$1:$Q$83</definedName>
    <definedName name="_xlnm.Print_Area" localSheetId="76">'IV.3.8.Rentab.Real'!$A$1:$M$71</definedName>
    <definedName name="_xlnm.Print_Area" localSheetId="77">'IV.3.9 Cartera Comp.'!$A$1:$D$52</definedName>
    <definedName name="_xlnm.Print_Area" localSheetId="78">'IV.4.1. Analisis '!$A$1:$H$19</definedName>
    <definedName name="_xlnm.Print_Area" localSheetId="79">'IV.4.2.Pagos ARL A'!$A$1:$K$62</definedName>
    <definedName name="_xlnm.Print_Area" localSheetId="0">'Present. '!$A$1:$K$89</definedName>
    <definedName name="_xlnm.Print_Area" localSheetId="1">'Present.Aprob.'!$A$1:$K$35</definedName>
    <definedName name="_xlnm.Print_Area" localSheetId="4">'Resumen '!$A$1:$M$106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año'!$A$1:$K$71</definedName>
    <definedName name="_xlnm.Print_Area" localSheetId="89">'V.3.3.Pens.Disc. AFP'!$A$1:$J$52</definedName>
    <definedName name="_xlnm.Print_Area" localSheetId="86">'V.3.PENSIONES_SVDS'!$A$1:$L$38</definedName>
    <definedName name="_xlnm.Print_Area" localSheetId="91">'V.4.1.Def-Analisis   '!$A$1:$J$41</definedName>
    <definedName name="_xlnm.Print_Area" localSheetId="92">'V.4.2.NA. Reportes ARL'!$A$1:$J$59</definedName>
    <definedName name="_xlnm.Print_Area" localSheetId="93">'V.4.3. NA.Cant. accid x región'!$A$1:$R$66</definedName>
    <definedName name="_xlnm.Print_Area" localSheetId="94">'V.4.4.NA.Cant. accid x Prov'!$A$1:$I$81</definedName>
    <definedName name="_xlnm.Print_Area" localSheetId="95">'V.4.5. NA.Cant. accid x sector'!$A$1:$I$56</definedName>
    <definedName name="_xlnm.Print_Area" localSheetId="96">'V.4.6. Accid x sexo'!$A$1:$I$54</definedName>
    <definedName name="_xlnm.Print_Area" localSheetId="97">'V.4.7. Accid x rango de edad'!$A$1:$M$62</definedName>
    <definedName name="_xlnm.Print_Area" localSheetId="90">'V.4.SOLIC_BEN_ARL'!$A$1:$M$41</definedName>
    <definedName name="_xlnm.Print_Area" localSheetId="80">V.BENEFICIOS!$A$1:$L$34</definedName>
    <definedName name="_xlnm.Print_Area" localSheetId="98">'VI.1. Analisis CBSS'!$A$1:$J$38</definedName>
    <definedName name="_xlnm.Print_Area" localSheetId="99">'VII.2.CBSS-Tramit.'!$A$1:$H$32</definedName>
    <definedName name="_xlnm.Print_Area" localSheetId="100">'VII.3.CBSS-Benef'!$A$1:$F$45</definedName>
    <definedName name="Área_de_impresión1">'[1]7.7.6'!$A$1:$AQ$58</definedName>
    <definedName name="Área_de_impresión2" localSheetId="3">'[1]7.7.6'!#REF!</definedName>
    <definedName name="Área_de_impresión2" localSheetId="9">'[1]7.7.6'!#REF!</definedName>
    <definedName name="Área_de_impresión2" localSheetId="15">'[1]7.7.6'!#REF!</definedName>
    <definedName name="Área_de_impresión2" localSheetId="21">'[1]7.7.6'!#REF!</definedName>
    <definedName name="Área_de_impresión2" localSheetId="23">'[1]7.7.6'!#REF!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4">'[1]7.7.6'!#REF!</definedName>
    <definedName name="Área_de_impresión2" localSheetId="57">'[1]7.7.6'!#REF!</definedName>
    <definedName name="Área_de_impresión2" localSheetId="58">'[1]7.7.6'!#REF!</definedName>
    <definedName name="Área_de_impresión2" localSheetId="61">'[1]7.7.6'!#REF!</definedName>
    <definedName name="Área_de_impresión2" localSheetId="55">'[1]7.7.6'!#REF!</definedName>
    <definedName name="Área_de_impresión2" localSheetId="56">'[1]7.7.6'!#REF!</definedName>
    <definedName name="Área_de_impresión2" localSheetId="72">'[1]7.7.6'!#REF!</definedName>
    <definedName name="Área_de_impresión2" localSheetId="74">'[1]7.7.6'!#REF!</definedName>
    <definedName name="Área_de_impresión2" localSheetId="77">'[1]7.7.6'!#REF!</definedName>
    <definedName name="Área_de_impresión2" localSheetId="1">'[1]7.7.6'!#REF!</definedName>
    <definedName name="Área_de_impresión2" localSheetId="4">'[1]7.7.6'!#REF!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9">'[1]7.7.6'!#REF!</definedName>
    <definedName name="BEN" localSheetId="15">'[1]7.7.6'!#REF!</definedName>
    <definedName name="BEN" localSheetId="21">'[1]7.7.6'!#REF!</definedName>
    <definedName name="BEN" localSheetId="23">'[1]7.7.6'!#REF!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6">'[1]7.7.6'!#REF!</definedName>
    <definedName name="BEN" localSheetId="74">'[1]7.7.6'!#REF!</definedName>
    <definedName name="BEN" localSheetId="77">'[1]7.7.6'!#REF!</definedName>
    <definedName name="BEN" localSheetId="1">'[1]7.7.6'!#REF!</definedName>
    <definedName name="BEN" localSheetId="4">'[1]7.7.6'!#REF!</definedName>
    <definedName name="BEN" localSheetId="82">'[1]7.7.6'!#REF!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9">'[1]7.7.6'!#REF!</definedName>
    <definedName name="Beneficios" localSheetId="15">'[1]7.7.6'!#REF!</definedName>
    <definedName name="Beneficios" localSheetId="21">'[1]7.7.6'!#REF!</definedName>
    <definedName name="Beneficios" localSheetId="23">'[1]7.7.6'!#REF!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5">'[1]7.7.6'!#REF!</definedName>
    <definedName name="Beneficios" localSheetId="56">'[1]7.7.6'!#REF!</definedName>
    <definedName name="Beneficios" localSheetId="74">'[1]7.7.6'!#REF!</definedName>
    <definedName name="Beneficios" localSheetId="77">'[1]7.7.6'!#REF!</definedName>
    <definedName name="Beneficios" localSheetId="1">'[1]7.7.6'!#REF!</definedName>
    <definedName name="Beneficios" localSheetId="4">'[1]7.7.6'!#REF!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23">'[1]7.7.6'!#REF!</definedName>
    <definedName name="Calculos.SVDS" localSheetId="74">'[1]7.7.6'!#REF!</definedName>
    <definedName name="Calculos.SVDS" localSheetId="77">'[1]7.7.6'!#REF!</definedName>
    <definedName name="Calculos.SVDS" localSheetId="1">'[1]7.7.6'!#REF!</definedName>
    <definedName name="Calculos.SVDS" localSheetId="4">'[1]7.7.6'!#REF!</definedName>
    <definedName name="Calculos.SVDS">'[1]7.7.6'!#REF!</definedName>
    <definedName name="CCI">'[1]7.7.6'!$A$1:$R$57</definedName>
    <definedName name="CompCartraEntid" localSheetId="3">'[1]7.7.6'!#REF!</definedName>
    <definedName name="CompCartraEntid" localSheetId="23">'[1]7.7.6'!#REF!</definedName>
    <definedName name="CompCartraEntid" localSheetId="58">'[1]7.7.6'!#REF!</definedName>
    <definedName name="CompCartraEntid" localSheetId="74">'[1]7.7.6'!#REF!</definedName>
    <definedName name="CompCartraEntid" localSheetId="77">'[1]7.7.6'!#REF!</definedName>
    <definedName name="CompCartraEntid" localSheetId="1">'[1]7.7.6'!#REF!</definedName>
    <definedName name="CompCartraEntid" localSheetId="4">'[1]7.7.6'!#REF!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23">#REF!</definedName>
    <definedName name="cono" localSheetId="74">#REF!</definedName>
    <definedName name="cono" localSheetId="77">#REF!</definedName>
    <definedName name="cono" localSheetId="1">#REF!</definedName>
    <definedName name="cono" localSheetId="4">#REF!</definedName>
    <definedName name="cono">#REF!</definedName>
    <definedName name="cualquiercosa" localSheetId="3">'[1]7.7.6'!#REF!</definedName>
    <definedName name="cualquiercosa" localSheetId="23">'[1]7.7.6'!#REF!</definedName>
    <definedName name="cualquiercosa" localSheetId="58">'[1]7.7.6'!#REF!</definedName>
    <definedName name="cualquiercosa" localSheetId="77">'[1]7.7.6'!#REF!</definedName>
    <definedName name="cualquiercosa" localSheetId="1">'[1]7.7.6'!#REF!</definedName>
    <definedName name="cualquiercosa" localSheetId="4">'[1]7.7.6'!#REF!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23">'[1]7.7.6'!#REF!</definedName>
    <definedName name="cualquiercosa3" localSheetId="58">'[1]7.7.6'!#REF!</definedName>
    <definedName name="cualquiercosa3" localSheetId="77">'[1]7.7.6'!#REF!</definedName>
    <definedName name="cualquiercosa3" localSheetId="1">'[1]7.7.6'!#REF!</definedName>
    <definedName name="cualquiercosa3" localSheetId="4">'[1]7.7.6'!#REF!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23">'[1]7.7.6'!#REF!</definedName>
    <definedName name="cualquiercosa5" localSheetId="58">'[1]7.7.6'!#REF!</definedName>
    <definedName name="cualquiercosa5" localSheetId="77">'[1]7.7.6'!#REF!</definedName>
    <definedName name="cualquiercosa5" localSheetId="1">'[1]7.7.6'!#REF!</definedName>
    <definedName name="cualquiercosa5" localSheetId="4">'[1]7.7.6'!#REF!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23">'[1]7.7.6'!#REF!</definedName>
    <definedName name="cualquiercosa6" localSheetId="58">'[1]7.7.6'!#REF!</definedName>
    <definedName name="cualquiercosa6" localSheetId="77">'[1]7.7.6'!#REF!</definedName>
    <definedName name="cualquiercosa6" localSheetId="1">'[1]7.7.6'!#REF!</definedName>
    <definedName name="cualquiercosa6" localSheetId="4">'[1]7.7.6'!#REF!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23">OFFSET(DD,1,0,COUNTA('[2]Dias Festivos'!$A:$A)-COUNTA('[2]Dias Festivos'!$A$1:DD),1)</definedName>
    <definedName name="DiasFestivos" localSheetId="74">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 localSheetId="4">OFFSET(DD,1,0,COUNTA('[2]Dias Festivos'!$A:$A)-COUNTA('[2]Dias Festivos'!$A$1:DD),1)</definedName>
    <definedName name="DiasFestivos">OFFSET(DD,1,0,COUNTA('[2]Dias Festivos'!$A:$A)-COUNTA('[2]Dias Festivos'!$A$1:DD),1)</definedName>
    <definedName name="e" localSheetId="23">#REF!</definedName>
    <definedName name="e" localSheetId="74">#REF!</definedName>
    <definedName name="e" localSheetId="77">#REF!</definedName>
    <definedName name="e" localSheetId="4">#REF!</definedName>
    <definedName name="e">#REF!</definedName>
    <definedName name="Egresos" localSheetId="3">'[1]7.7.6'!#REF!</definedName>
    <definedName name="Egresos" localSheetId="9">'[1]7.7.6'!#REF!</definedName>
    <definedName name="Egresos" localSheetId="15">'[1]7.7.6'!#REF!</definedName>
    <definedName name="Egresos" localSheetId="21">'[1]7.7.6'!#REF!</definedName>
    <definedName name="Egresos" localSheetId="23">'[1]7.7.6'!#REF!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4">'[1]7.7.6'!#REF!</definedName>
    <definedName name="Egresos" localSheetId="77">'[1]7.7.6'!#REF!</definedName>
    <definedName name="Egresos" localSheetId="1">'[1]7.7.6'!#REF!</definedName>
    <definedName name="Egresos" localSheetId="4">'[1]7.7.6'!#REF!</definedName>
    <definedName name="Egresos" localSheetId="82">'[1]7.7.6'!#REF!</definedName>
    <definedName name="Egresos" localSheetId="98">'[1]7.7.6'!#REF!</definedName>
    <definedName name="Egresos" localSheetId="99">'[1]7.7.6'!#REF!</definedName>
    <definedName name="Egresos" localSheetId="100">'[1]7.7.6'!#REF!</definedName>
    <definedName name="Egresos">'[1]7.7.6'!#REF!</definedName>
    <definedName name="excel" localSheetId="23">#REF!</definedName>
    <definedName name="excel" localSheetId="74">#REF!</definedName>
    <definedName name="excel" localSheetId="77">#REF!</definedName>
    <definedName name="excel" localSheetId="4">#REF!</definedName>
    <definedName name="excel">#REF!</definedName>
    <definedName name="Exceso1" localSheetId="3">'[1]7.7.6'!#REF!</definedName>
    <definedName name="Exceso1" localSheetId="9">'[1]7.7.6'!#REF!</definedName>
    <definedName name="Exceso1" localSheetId="15">'[1]7.7.6'!#REF!</definedName>
    <definedName name="Exceso1" localSheetId="21">'[1]7.7.6'!#REF!</definedName>
    <definedName name="Exceso1" localSheetId="23">'[1]7.7.6'!#REF!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4">'[1]7.7.6'!#REF!</definedName>
    <definedName name="Exceso1" localSheetId="57">'[1]7.7.6'!#REF!</definedName>
    <definedName name="Exceso1" localSheetId="58">'[1]7.7.6'!#REF!</definedName>
    <definedName name="Exceso1" localSheetId="61">'[1]7.7.6'!#REF!</definedName>
    <definedName name="Exceso1" localSheetId="55">'[1]7.7.6'!#REF!</definedName>
    <definedName name="Exceso1" localSheetId="56">'[1]7.7.6'!#REF!</definedName>
    <definedName name="Exceso1" localSheetId="72">'[1]7.7.6'!#REF!</definedName>
    <definedName name="Exceso1" localSheetId="74">'[1]7.7.6'!#REF!</definedName>
    <definedName name="Exceso1" localSheetId="77">'[1]7.7.6'!#REF!</definedName>
    <definedName name="Exceso1" localSheetId="1">'[1]7.7.6'!#REF!</definedName>
    <definedName name="Exceso1" localSheetId="4">'[1]7.7.6'!#REF!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9">'[1]7.7.6'!#REF!</definedName>
    <definedName name="Exceso2" localSheetId="15">'[1]7.7.6'!#REF!</definedName>
    <definedName name="Exceso2" localSheetId="21">'[1]7.7.6'!#REF!</definedName>
    <definedName name="Exceso2" localSheetId="23">'[1]7.7.6'!#REF!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4">'[1]7.7.6'!#REF!</definedName>
    <definedName name="Exceso2" localSheetId="57">'[1]7.7.6'!#REF!</definedName>
    <definedName name="Exceso2" localSheetId="58">'[1]7.7.6'!#REF!</definedName>
    <definedName name="Exceso2" localSheetId="61">'[1]7.7.6'!#REF!</definedName>
    <definedName name="Exceso2" localSheetId="55">'[1]7.7.6'!#REF!</definedName>
    <definedName name="Exceso2" localSheetId="56">'[1]7.7.6'!#REF!</definedName>
    <definedName name="Exceso2" localSheetId="72">'[1]7.7.6'!#REF!</definedName>
    <definedName name="Exceso2" localSheetId="74">'[1]7.7.6'!#REF!</definedName>
    <definedName name="Exceso2" localSheetId="77">'[1]7.7.6'!#REF!</definedName>
    <definedName name="Exceso2" localSheetId="1">'[1]7.7.6'!#REF!</definedName>
    <definedName name="Exceso2" localSheetId="4">'[1]7.7.6'!#REF!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23">#REF!</definedName>
    <definedName name="INDICEPRECIO" localSheetId="74">#REF!</definedName>
    <definedName name="INDICEPRECIO" localSheetId="77">#REF!</definedName>
    <definedName name="INDICEPRECIO" localSheetId="1">#REF!</definedName>
    <definedName name="INDICEPRECIO" localSheetId="4">#REF!</definedName>
    <definedName name="INDICEPRECIO">#REF!</definedName>
    <definedName name="INDICEPRECIOSA" localSheetId="23">#REF!</definedName>
    <definedName name="INDICEPRECIOSA" localSheetId="74">#REF!</definedName>
    <definedName name="INDICEPRECIOSA" localSheetId="77">#REF!</definedName>
    <definedName name="INDICEPRECIOSA" localSheetId="1">#REF!</definedName>
    <definedName name="INDICEPRECIOSA" localSheetId="4">#REF!</definedName>
    <definedName name="INDICEPRECIOSA">#REF!</definedName>
    <definedName name="INDICEVOLUMEN" localSheetId="23">#REF!</definedName>
    <definedName name="INDICEVOLUMEN" localSheetId="74">#REF!</definedName>
    <definedName name="INDICEVOLUMEN" localSheetId="77">#REF!</definedName>
    <definedName name="INDICEVOLUMEN" localSheetId="1">#REF!</definedName>
    <definedName name="INDICEVOLUMEN" localSheetId="4">#REF!</definedName>
    <definedName name="INDICEVOLUMEN">#REF!</definedName>
    <definedName name="INDICEVOLUMENSA" localSheetId="23">#REF!</definedName>
    <definedName name="INDICEVOLUMENSA" localSheetId="77">#REF!</definedName>
    <definedName name="INDICEVOLUMENSA" localSheetId="1">#REF!</definedName>
    <definedName name="INDICEVOLUMENSA" localSheetId="4">#REF!</definedName>
    <definedName name="INDICEVOLUMENSA">#REF!</definedName>
    <definedName name="Interval" localSheetId="23">'[3]Office Work Schedule'!#REF!</definedName>
    <definedName name="Interval" localSheetId="77">'[3]Office Work Schedule'!#REF!</definedName>
    <definedName name="Interval" localSheetId="1">'[3]Office Work Schedule'!#REF!</definedName>
    <definedName name="Interval" localSheetId="4">'[3]Office Work Schedule'!#REF!</definedName>
    <definedName name="Interval">'[3]Office Work Schedule'!#REF!</definedName>
    <definedName name="Mapa2" localSheetId="2">'[1]7.7.6'!#REF!</definedName>
    <definedName name="Mapa2" localSheetId="3">'[1]7.7.6'!#REF!</definedName>
    <definedName name="Mapa2" localSheetId="23">'[1]7.7.6'!#REF!</definedName>
    <definedName name="Mapa2" localSheetId="58">'[1]7.7.6'!#REF!</definedName>
    <definedName name="Mapa2" localSheetId="77">'[1]7.7.6'!#REF!</definedName>
    <definedName name="Mapa2" localSheetId="1">'[1]7.7.6'!#REF!</definedName>
    <definedName name="Mapa2" localSheetId="4">'[1]7.7.6'!#REF!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9">'[1]7.7.6'!#REF!</definedName>
    <definedName name="ocho" localSheetId="15">'[1]7.7.6'!#REF!</definedName>
    <definedName name="ocho" localSheetId="21">'[1]7.7.6'!#REF!</definedName>
    <definedName name="ocho" localSheetId="23">'[1]7.7.6'!#REF!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6">'[1]7.7.6'!#REF!</definedName>
    <definedName name="ocho" localSheetId="77">'[1]7.7.6'!#REF!</definedName>
    <definedName name="ocho" localSheetId="1">'[1]7.7.6'!#REF!</definedName>
    <definedName name="ocho" localSheetId="4">'[1]7.7.6'!#REF!</definedName>
    <definedName name="ocho" localSheetId="82">'[1]7.7.6'!#REF!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9">'[1]7.7.6'!#REF!</definedName>
    <definedName name="Print2" localSheetId="15">'[1]7.7.6'!#REF!</definedName>
    <definedName name="Print2" localSheetId="21">'[1]7.7.6'!#REF!</definedName>
    <definedName name="Print2" localSheetId="23">'[1]7.7.6'!#REF!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4">'[1]7.7.6'!#REF!</definedName>
    <definedName name="Print2" localSheetId="57">'[1]7.7.6'!#REF!</definedName>
    <definedName name="Print2" localSheetId="58">'[1]7.7.6'!#REF!</definedName>
    <definedName name="Print2" localSheetId="61">'[1]7.7.6'!#REF!</definedName>
    <definedName name="Print2" localSheetId="55">'[1]7.7.6'!#REF!</definedName>
    <definedName name="Print2" localSheetId="56">'[1]7.7.6'!#REF!</definedName>
    <definedName name="Print2" localSheetId="72">'[1]7.7.6'!#REF!</definedName>
    <definedName name="Print2" localSheetId="74">'[1]7.7.6'!#REF!</definedName>
    <definedName name="Print2" localSheetId="77">'[1]7.7.6'!#REF!</definedName>
    <definedName name="Print2" localSheetId="1">'[1]7.7.6'!#REF!</definedName>
    <definedName name="Print2" localSheetId="4">'[1]7.7.6'!#REF!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23">'[1]7.7.6'!#REF!</definedName>
    <definedName name="Print3" localSheetId="58">'[1]7.7.6'!#REF!</definedName>
    <definedName name="Print3" localSheetId="74">'[1]7.7.6'!#REF!</definedName>
    <definedName name="Print3" localSheetId="77">'[1]7.7.6'!#REF!</definedName>
    <definedName name="Print3" localSheetId="1">'[1]7.7.6'!#REF!</definedName>
    <definedName name="Print3" localSheetId="4">'[1]7.7.6'!#REF!</definedName>
    <definedName name="Print3" localSheetId="82">'[1]7.7.6'!#REF!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23">OFFSET(DD,0,0,COUNTA('[2]Dias Festivos'!$A:$A)-COUNTA('[2]Dias Festivos'!$A$1:OFFSET(DD,-1,0,1,1)),COUNTA('[2]Dias Festivos'!$4:$4))</definedName>
    <definedName name="rPT" localSheetId="74">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'[3]Office Work Schedule'!#REF!</definedName>
    <definedName name="ScheduleStart" localSheetId="74">'[3]Office Work Schedule'!#REF!</definedName>
    <definedName name="ScheduleStart" localSheetId="77">'[3]Office Work Schedule'!#REF!</definedName>
    <definedName name="ScheduleStart" localSheetId="0">'[3]Office Work Schedule'!#REF!</definedName>
    <definedName name="ScheduleStart" localSheetId="1">'[3]Office Work Schedule'!#REF!</definedName>
    <definedName name="ScheduleStart" localSheetId="4">'[3]Office Work Schedule'!#REF!</definedName>
    <definedName name="ScheduleStart">'[3]Office Work Schedule'!#REF!</definedName>
    <definedName name="Slicer_ENTIDAD">#N/A</definedName>
    <definedName name="Slicer_Tipo_de_fondo">#N/A</definedName>
    <definedName name="srl" localSheetId="3">'[1]7.7.6'!#REF!</definedName>
    <definedName name="srl" localSheetId="9">'[1]7.7.6'!#REF!</definedName>
    <definedName name="srl" localSheetId="15">'[1]7.7.6'!#REF!</definedName>
    <definedName name="srl" localSheetId="21">'[1]7.7.6'!#REF!</definedName>
    <definedName name="srl" localSheetId="23">'[1]7.7.6'!#REF!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6">'[1]7.7.6'!#REF!</definedName>
    <definedName name="srl" localSheetId="74">'[1]7.7.6'!#REF!</definedName>
    <definedName name="srl" localSheetId="77">'[1]7.7.6'!#REF!</definedName>
    <definedName name="srl" localSheetId="1">'[1]7.7.6'!#REF!</definedName>
    <definedName name="srl" localSheetId="4">'[1]7.7.6'!#REF!</definedName>
    <definedName name="srl" localSheetId="82">'[1]7.7.6'!#REF!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9">'[1]7.7.6'!#REF!</definedName>
    <definedName name="SVDS" localSheetId="15">'[1]7.7.6'!#REF!</definedName>
    <definedName name="SVDS" localSheetId="21">'[1]7.7.6'!#REF!</definedName>
    <definedName name="SVDS" localSheetId="23">'[1]7.7.6'!#REF!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6">'[1]7.7.6'!#REF!</definedName>
    <definedName name="SVDS" localSheetId="74">'[1]7.7.6'!#REF!</definedName>
    <definedName name="SVDS" localSheetId="77">'[1]7.7.6'!#REF!</definedName>
    <definedName name="SVDS" localSheetId="1">'[1]7.7.6'!#REF!</definedName>
    <definedName name="SVDS" localSheetId="4">'[1]7.7.6'!#REF!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23">'[4]Maintenance Work Order'!#REF!</definedName>
    <definedName name="Type" localSheetId="74">'[4]Maintenance Work Order'!#REF!</definedName>
    <definedName name="Type" localSheetId="77">'[4]Maintenance Work Order'!#REF!</definedName>
    <definedName name="Type" localSheetId="0">'[4]Maintenance Work Order'!#REF!</definedName>
    <definedName name="Type" localSheetId="1">'[4]Maintenance Work Order'!#REF!</definedName>
    <definedName name="Type" localSheetId="4">'[5]Maintenance Work Order'!#REF!</definedName>
    <definedName name="Type">'[4]Maintenance Work Order'!#REF!</definedName>
    <definedName name="unnamed" localSheetId="23">#REF!</definedName>
    <definedName name="unnamed" localSheetId="74">#REF!</definedName>
    <definedName name="unnamed" localSheetId="77">#REF!</definedName>
    <definedName name="unnamed" localSheetId="0">#REF!</definedName>
    <definedName name="unnamed" localSheetId="1">#REF!</definedName>
    <definedName name="unnamed" localSheetId="4">#REF!</definedName>
    <definedName name="unnamed">#REF!</definedName>
    <definedName name="Urtea">[2]Calendario!$B$5</definedName>
    <definedName name="Vacaciones" localSheetId="23">OFFSET(VV,1,0,COUNTA([6]Vacaciones!$A:$A)-COUNTA([6]Vacaciones!$A$1:VV),1)</definedName>
    <definedName name="Vacaciones" localSheetId="74">OFFSET(VV,1,0,COUNTA([6]Vacaciones!$A:$A)-COUNTA([6]Vacaciones!$A$1:VV),1)</definedName>
    <definedName name="Vacaciones" localSheetId="0">OFFSET(VV,1,0,COUNTA([6]Vacaciones!$A:$A)-COUNTA([6]Vacaciones!$A$1:VV),1)</definedName>
    <definedName name="Vacaciones" localSheetId="1">OFFSET(VV,1,0,COUNTA([6]Vacaciones!$A:$A)-COUNTA([6]Vacaciones!$A$1:VV),1)</definedName>
    <definedName name="Vacaciones" localSheetId="4">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215" l="1"/>
  <c r="E89" i="491" l="1"/>
  <c r="B20" i="383"/>
  <c r="C20" i="383"/>
  <c r="D20" i="383"/>
  <c r="E20" i="383"/>
  <c r="F20" i="383"/>
  <c r="G20" i="383"/>
  <c r="H20" i="383"/>
  <c r="J20" i="383"/>
  <c r="K20" i="383"/>
  <c r="L20" i="383"/>
  <c r="M20" i="383"/>
  <c r="E19" i="491" l="1"/>
  <c r="E20" i="491"/>
  <c r="D20" i="491"/>
  <c r="D19" i="491"/>
  <c r="E18" i="491"/>
  <c r="D18" i="491"/>
  <c r="B19" i="447" l="1"/>
  <c r="C21" i="72"/>
  <c r="B12" i="465" l="1"/>
  <c r="A40" i="394"/>
  <c r="G5" i="391"/>
  <c r="B30" i="491" l="1"/>
  <c r="H21" i="335" l="1"/>
  <c r="I21" i="335"/>
  <c r="D24" i="282" l="1"/>
  <c r="H13" i="491"/>
  <c r="B33" i="491" s="1"/>
  <c r="C21" i="491" s="1"/>
  <c r="B37" i="452" l="1"/>
  <c r="C37" i="452"/>
  <c r="D37" i="452"/>
  <c r="E37" i="452"/>
  <c r="F37" i="452"/>
  <c r="G37" i="452"/>
  <c r="H12" i="452" s="1"/>
  <c r="H6" i="452"/>
  <c r="H7" i="452"/>
  <c r="H8" i="452"/>
  <c r="H9" i="452"/>
  <c r="H10" i="452"/>
  <c r="H11" i="452"/>
  <c r="H16" i="452"/>
  <c r="H20" i="452"/>
  <c r="H21" i="452"/>
  <c r="H22" i="452"/>
  <c r="H23" i="452"/>
  <c r="H24" i="452"/>
  <c r="H25" i="452"/>
  <c r="H26" i="452"/>
  <c r="H27" i="452"/>
  <c r="H28" i="452"/>
  <c r="H29" i="452"/>
  <c r="H30" i="452"/>
  <c r="H31" i="452"/>
  <c r="H32" i="452"/>
  <c r="H33" i="452"/>
  <c r="H34" i="452"/>
  <c r="H35" i="452"/>
  <c r="H36" i="452"/>
  <c r="H5" i="452"/>
  <c r="H19" i="452" l="1"/>
  <c r="H18" i="452"/>
  <c r="H17" i="452"/>
  <c r="H15" i="452"/>
  <c r="H14" i="452"/>
  <c r="H13" i="452"/>
  <c r="H37" i="452" l="1"/>
  <c r="B61" i="491"/>
  <c r="E85" i="491"/>
  <c r="F50" i="491" l="1"/>
  <c r="F10" i="491" s="1"/>
  <c r="F47" i="491" l="1"/>
  <c r="C21" i="333" l="1"/>
  <c r="B91" i="491" l="1"/>
  <c r="K41" i="491"/>
  <c r="E97" i="491"/>
  <c r="E103" i="491"/>
  <c r="C91" i="491" l="1"/>
  <c r="B93" i="491"/>
  <c r="L33" i="491"/>
  <c r="L34" i="491"/>
  <c r="L35" i="491"/>
  <c r="L36" i="491"/>
  <c r="L37" i="491"/>
  <c r="L38" i="491"/>
  <c r="L39" i="491"/>
  <c r="L40" i="491"/>
  <c r="L32" i="491"/>
  <c r="L41" i="491" s="1"/>
  <c r="E18" i="489"/>
  <c r="A2" i="391" l="1"/>
  <c r="O21" i="427" l="1"/>
  <c r="Q21" i="427"/>
  <c r="H100" i="491" l="1"/>
  <c r="M101" i="491"/>
  <c r="M102" i="491" s="1"/>
  <c r="H92" i="491"/>
  <c r="E95" i="491"/>
  <c r="E105" i="491" s="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B45" i="491"/>
  <c r="E39" i="491"/>
  <c r="D39" i="491"/>
  <c r="C38" i="491"/>
  <c r="C37" i="491"/>
  <c r="E30" i="491"/>
  <c r="D30" i="491"/>
  <c r="K28" i="491"/>
  <c r="C28" i="491"/>
  <c r="C27" i="491"/>
  <c r="C26" i="491"/>
  <c r="C20" i="491"/>
  <c r="C19" i="491"/>
  <c r="E22" i="491"/>
  <c r="C18" i="491"/>
  <c r="C4" i="491"/>
  <c r="D14" i="491"/>
  <c r="B14" i="491"/>
  <c r="D7" i="491"/>
  <c r="G47" i="491" l="1"/>
  <c r="L28" i="491"/>
  <c r="L19" i="491"/>
  <c r="L20" i="491"/>
  <c r="L21" i="491"/>
  <c r="L22" i="491"/>
  <c r="L23" i="491"/>
  <c r="L24" i="491"/>
  <c r="L25" i="491"/>
  <c r="L26" i="491"/>
  <c r="L27" i="491"/>
  <c r="L18" i="491"/>
  <c r="C30" i="491"/>
  <c r="N84" i="491"/>
  <c r="K42" i="491"/>
  <c r="C39" i="491"/>
  <c r="D4" i="491" s="1"/>
  <c r="E50" i="491"/>
  <c r="F14" i="491"/>
  <c r="L63" i="491"/>
  <c r="K29" i="491"/>
  <c r="C22" i="491"/>
  <c r="E88" i="491"/>
  <c r="D22" i="491"/>
  <c r="M63" i="491" l="1"/>
  <c r="F15" i="491"/>
  <c r="N62" i="491"/>
  <c r="G67" i="491"/>
  <c r="R21" i="427"/>
  <c r="S21" i="427"/>
  <c r="E13" i="465" l="1"/>
  <c r="C21" i="389" l="1"/>
  <c r="B21" i="333" l="1"/>
  <c r="A22" i="384" l="1"/>
  <c r="A7" i="490" l="1"/>
  <c r="A8" i="490"/>
  <c r="A9" i="490"/>
  <c r="A6" i="490"/>
  <c r="A5" i="490"/>
  <c r="B7" i="490"/>
  <c r="B8" i="490"/>
  <c r="B9" i="490"/>
  <c r="B6" i="490"/>
  <c r="B5" i="490"/>
  <c r="A22" i="395"/>
  <c r="A2" i="276"/>
  <c r="C11" i="391"/>
  <c r="D11" i="391"/>
  <c r="E11" i="391"/>
  <c r="F11" i="391"/>
  <c r="E34" i="450"/>
  <c r="F34" i="450"/>
  <c r="G34" i="450"/>
  <c r="H34" i="450"/>
  <c r="I34" i="450"/>
  <c r="G21" i="445"/>
  <c r="G20" i="445"/>
  <c r="B10" i="490" l="1"/>
  <c r="C11" i="490" s="1"/>
  <c r="B21" i="380"/>
  <c r="C8" i="490" l="1"/>
  <c r="C9" i="490"/>
  <c r="C10" i="490"/>
  <c r="C7" i="490"/>
  <c r="C6" i="490"/>
  <c r="C5" i="490"/>
  <c r="D21" i="283"/>
  <c r="G9" i="391"/>
  <c r="H9" i="391" s="1"/>
  <c r="G10" i="391"/>
  <c r="H10" i="391" s="1"/>
  <c r="C21" i="374" l="1"/>
  <c r="C23" i="226" l="1"/>
  <c r="D23" i="226"/>
  <c r="E23" i="226"/>
  <c r="F23" i="226"/>
  <c r="B23" i="226"/>
  <c r="A22" i="226"/>
  <c r="H21" i="226"/>
  <c r="A21" i="226"/>
  <c r="A22" i="224"/>
  <c r="D21" i="224"/>
  <c r="F21" i="224" s="1"/>
  <c r="A22" i="222"/>
  <c r="E21" i="222"/>
  <c r="F21" i="222"/>
  <c r="A22" i="217"/>
  <c r="J21" i="217"/>
  <c r="A2" i="217"/>
  <c r="A22" i="215"/>
  <c r="D21" i="215"/>
  <c r="A2" i="215"/>
  <c r="F21" i="215" l="1"/>
  <c r="E21" i="224"/>
  <c r="L21" i="217"/>
  <c r="Q21" i="217"/>
  <c r="K21" i="217"/>
  <c r="M21" i="217"/>
  <c r="O21" i="217"/>
  <c r="R21" i="217"/>
  <c r="N21" i="217"/>
  <c r="P21" i="217"/>
  <c r="E21" i="215"/>
  <c r="C24" i="282"/>
  <c r="B24" i="282"/>
  <c r="A23" i="282"/>
  <c r="E21" i="282"/>
  <c r="F21" i="282" s="1"/>
  <c r="E22" i="282"/>
  <c r="F22" i="282"/>
  <c r="G22" i="282"/>
  <c r="A2" i="282"/>
  <c r="F23" i="78"/>
  <c r="D23" i="78"/>
  <c r="B23" i="78"/>
  <c r="A23" i="78"/>
  <c r="G21" i="78"/>
  <c r="G22" i="78"/>
  <c r="E21" i="78"/>
  <c r="E22" i="78"/>
  <c r="C22" i="78"/>
  <c r="A2" i="78"/>
  <c r="A2" i="490"/>
  <c r="A2" i="395"/>
  <c r="C22" i="395"/>
  <c r="C40" i="394"/>
  <c r="B40" i="394"/>
  <c r="A2" i="394"/>
  <c r="B21" i="283"/>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7" i="391"/>
  <c r="H7" i="391" s="1"/>
  <c r="G8" i="391"/>
  <c r="H8" i="391" s="1"/>
  <c r="G6" i="391"/>
  <c r="H6" i="391" s="1"/>
  <c r="C21" i="283" l="1"/>
  <c r="B22" i="395"/>
  <c r="H23" i="78"/>
  <c r="L23" i="78" s="1"/>
  <c r="E23" i="282"/>
  <c r="G11" i="391"/>
  <c r="C5" i="450"/>
  <c r="D34" i="450"/>
  <c r="H5" i="391"/>
  <c r="H11" i="391" s="1"/>
  <c r="G21" i="282"/>
  <c r="G22" i="444"/>
  <c r="H5" i="444"/>
  <c r="H15" i="29"/>
  <c r="F23" i="282" l="1"/>
  <c r="G23" i="282"/>
  <c r="B20" i="445"/>
  <c r="D20" i="445"/>
  <c r="E20" i="445"/>
  <c r="H20" i="445"/>
  <c r="A2" i="445"/>
  <c r="B22"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A2" i="385"/>
  <c r="B20" i="384"/>
  <c r="B19" i="384"/>
  <c r="C19" i="384"/>
  <c r="D19" i="384"/>
  <c r="E19" i="384"/>
  <c r="F19" i="384"/>
  <c r="G19" i="384"/>
  <c r="H19" i="384"/>
  <c r="J19" i="384"/>
  <c r="K19" i="384"/>
  <c r="L19" i="384"/>
  <c r="M19" i="384"/>
  <c r="I12" i="383"/>
  <c r="I13" i="383"/>
  <c r="I14" i="383"/>
  <c r="I15" i="383"/>
  <c r="I16" i="383"/>
  <c r="I17" i="383"/>
  <c r="I18" i="383"/>
  <c r="I19" i="383"/>
  <c r="N15" i="383"/>
  <c r="N16" i="383"/>
  <c r="N17" i="383"/>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A2" i="407"/>
  <c r="A21" i="407"/>
  <c r="D20" i="407"/>
  <c r="A2" i="377"/>
  <c r="G21" i="377"/>
  <c r="F21" i="377"/>
  <c r="E21" i="377"/>
  <c r="D21" i="377"/>
  <c r="C21" i="377"/>
  <c r="A21" i="377"/>
  <c r="B19" i="377"/>
  <c r="B20" i="377"/>
  <c r="B18" i="377"/>
  <c r="O17" i="383" l="1"/>
  <c r="O16" i="383"/>
  <c r="O18" i="383"/>
  <c r="O15" i="383"/>
  <c r="N19" i="384"/>
  <c r="I19" i="384"/>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I6" i="435" s="1"/>
  <c r="E7" i="435"/>
  <c r="I7" i="435" s="1"/>
  <c r="E8" i="435"/>
  <c r="I8" i="435" s="1"/>
  <c r="E9" i="435"/>
  <c r="I9" i="435" s="1"/>
  <c r="E10" i="435"/>
  <c r="I10" i="435" s="1"/>
  <c r="E11" i="435"/>
  <c r="I11" i="435" s="1"/>
  <c r="E12" i="435"/>
  <c r="I12" i="435" s="1"/>
  <c r="E13" i="435"/>
  <c r="I13" i="435" s="1"/>
  <c r="E14" i="435"/>
  <c r="I14" i="435" s="1"/>
  <c r="E15" i="435"/>
  <c r="I15" i="435" s="1"/>
  <c r="E16" i="435"/>
  <c r="I16" i="435" s="1"/>
  <c r="E17" i="435"/>
  <c r="I17" i="435" s="1"/>
  <c r="E18" i="435"/>
  <c r="I18" i="435" s="1"/>
  <c r="E19" i="435"/>
  <c r="I19" i="435" s="1"/>
  <c r="E20" i="435"/>
  <c r="I20" i="435" s="1"/>
  <c r="E5" i="435"/>
  <c r="B21" i="435"/>
  <c r="H19" i="342"/>
  <c r="H20" i="342"/>
  <c r="H18" i="342"/>
  <c r="D21" i="342"/>
  <c r="C21" i="342"/>
  <c r="B21" i="342"/>
  <c r="F20" i="342"/>
  <c r="G20" i="342"/>
  <c r="F14" i="434"/>
  <c r="F15" i="434"/>
  <c r="F16" i="434"/>
  <c r="F17" i="434"/>
  <c r="F18" i="434"/>
  <c r="F19" i="434"/>
  <c r="F20" i="434"/>
  <c r="K16" i="434"/>
  <c r="L16" i="434" s="1"/>
  <c r="K17" i="434"/>
  <c r="L17" i="434" s="1"/>
  <c r="K18" i="434"/>
  <c r="L18" i="434"/>
  <c r="K19" i="434"/>
  <c r="K20" i="434"/>
  <c r="I21" i="434"/>
  <c r="H21" i="434"/>
  <c r="G21" i="434"/>
  <c r="D21" i="434"/>
  <c r="C21" i="434"/>
  <c r="B21" i="434"/>
  <c r="A21" i="434"/>
  <c r="E21" i="402"/>
  <c r="D21" i="402"/>
  <c r="B21" i="402"/>
  <c r="A21" i="402"/>
  <c r="C17" i="402"/>
  <c r="C18" i="402"/>
  <c r="C19" i="402"/>
  <c r="I19" i="402" s="1"/>
  <c r="C20" i="402"/>
  <c r="I20" i="402" s="1"/>
  <c r="F20" i="402"/>
  <c r="G20" i="489"/>
  <c r="H20" i="489"/>
  <c r="A22" i="427"/>
  <c r="P21" i="427"/>
  <c r="A21" i="489"/>
  <c r="F20" i="489"/>
  <c r="E20" i="333"/>
  <c r="A21" i="333"/>
  <c r="D20" i="333"/>
  <c r="D6" i="336"/>
  <c r="D7" i="336"/>
  <c r="D8" i="336"/>
  <c r="D9" i="336"/>
  <c r="D10" i="336"/>
  <c r="D11" i="336"/>
  <c r="D12" i="336"/>
  <c r="D13" i="336"/>
  <c r="D5" i="336"/>
  <c r="B6" i="336"/>
  <c r="B7" i="336"/>
  <c r="B8" i="336"/>
  <c r="B9" i="336"/>
  <c r="B10" i="336"/>
  <c r="B11" i="336"/>
  <c r="B12" i="336"/>
  <c r="B13" i="336"/>
  <c r="B5" i="336"/>
  <c r="G21" i="335"/>
  <c r="D21" i="335"/>
  <c r="C21" i="335"/>
  <c r="B21" i="335"/>
  <c r="F20" i="335"/>
  <c r="K20" i="335"/>
  <c r="J20" i="335" s="1"/>
  <c r="B21" i="407"/>
  <c r="C21" i="407"/>
  <c r="D22" i="427"/>
  <c r="B22" i="427"/>
  <c r="C21" i="489"/>
  <c r="H22" i="427"/>
  <c r="F22" i="427"/>
  <c r="L20" i="434" l="1"/>
  <c r="L19" i="434"/>
  <c r="B21" i="374"/>
  <c r="H21" i="342"/>
  <c r="L20" i="335"/>
  <c r="F21" i="434"/>
  <c r="K21" i="434"/>
  <c r="H21" i="435"/>
  <c r="D21" i="489"/>
  <c r="D21" i="407"/>
  <c r="E21" i="435"/>
  <c r="B21" i="489"/>
  <c r="B21" i="389"/>
  <c r="D21" i="389" s="1"/>
  <c r="C21" i="385"/>
  <c r="C21" i="402"/>
  <c r="F21" i="402"/>
  <c r="H20" i="402"/>
  <c r="G20" i="402"/>
  <c r="L21" i="434" l="1"/>
  <c r="F23" i="402"/>
  <c r="I21"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s="1"/>
  <c r="C8" i="179" l="1"/>
  <c r="B10" i="177"/>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J14" i="384"/>
  <c r="J15" i="384"/>
  <c r="J16" i="384"/>
  <c r="J17" i="384"/>
  <c r="N17" i="384" s="1"/>
  <c r="J18" i="384"/>
  <c r="N18" i="384" s="1"/>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N16" i="384" l="1"/>
  <c r="N15" i="384"/>
  <c r="N14" i="384"/>
  <c r="N13" i="384"/>
  <c r="I18" i="384"/>
  <c r="I17" i="384"/>
  <c r="I16" i="384"/>
  <c r="I15" i="384"/>
  <c r="I14" i="384"/>
  <c r="I13" i="384"/>
  <c r="N20" i="384"/>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I23" i="217"/>
  <c r="H23" i="217"/>
  <c r="G23" i="217"/>
  <c r="F23" i="217"/>
  <c r="E23" i="217"/>
  <c r="D23" i="217"/>
  <c r="C23" i="217"/>
  <c r="B23" i="217"/>
  <c r="J22"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B23" i="215"/>
  <c r="E20" i="282"/>
  <c r="E19" i="282"/>
  <c r="E18" i="282"/>
  <c r="E17" i="282"/>
  <c r="E16" i="282"/>
  <c r="E15" i="282"/>
  <c r="E14" i="282"/>
  <c r="E13" i="282"/>
  <c r="E12" i="282"/>
  <c r="E11" i="282"/>
  <c r="E10" i="282"/>
  <c r="E9" i="282"/>
  <c r="E8" i="282"/>
  <c r="E7" i="282"/>
  <c r="E6" i="282"/>
  <c r="E24" i="282" s="1"/>
  <c r="I7" i="396"/>
  <c r="H7" i="396"/>
  <c r="G7" i="396"/>
  <c r="F7" i="396"/>
  <c r="E7" i="396"/>
  <c r="D7" i="396"/>
  <c r="C7" i="396"/>
  <c r="B7" i="396"/>
  <c r="J6" i="396"/>
  <c r="J5" i="396"/>
  <c r="J4" i="396"/>
  <c r="J7" i="396" s="1"/>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Y22" i="386"/>
  <c r="AA21" i="386"/>
  <c r="AA20" i="386"/>
  <c r="AA19" i="386"/>
  <c r="D47" i="386"/>
  <c r="AA18" i="386"/>
  <c r="AA17" i="386"/>
  <c r="D45" i="386"/>
  <c r="E45" i="386"/>
  <c r="AA16" i="386"/>
  <c r="E44" i="386"/>
  <c r="AA15" i="386"/>
  <c r="D43" i="386"/>
  <c r="E43" i="386"/>
  <c r="AA14" i="386"/>
  <c r="D42" i="386"/>
  <c r="AA13" i="386"/>
  <c r="D41" i="386"/>
  <c r="AA12" i="386"/>
  <c r="D40" i="386"/>
  <c r="AA11" i="386"/>
  <c r="D39" i="386"/>
  <c r="AA10" i="386"/>
  <c r="D38" i="386"/>
  <c r="E38" i="386"/>
  <c r="AA9" i="386"/>
  <c r="E37" i="386"/>
  <c r="Z8" i="386"/>
  <c r="D36" i="386"/>
  <c r="E36" i="386"/>
  <c r="Z7" i="386"/>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O11" i="383" s="1"/>
  <c r="N10" i="383"/>
  <c r="I10" i="383"/>
  <c r="N9" i="383"/>
  <c r="I9" i="383"/>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L10" i="434" s="1"/>
  <c r="E10" i="434"/>
  <c r="K9" i="434"/>
  <c r="J9" i="434"/>
  <c r="F9" i="434"/>
  <c r="L9" i="434" s="1"/>
  <c r="E9" i="434"/>
  <c r="K8" i="434"/>
  <c r="J8" i="434"/>
  <c r="F8" i="434"/>
  <c r="E8" i="434"/>
  <c r="K7" i="434"/>
  <c r="J7" i="434"/>
  <c r="F7" i="434"/>
  <c r="L7" i="434" s="1"/>
  <c r="E7" i="434"/>
  <c r="K6" i="434"/>
  <c r="J6" i="434"/>
  <c r="F6" i="434"/>
  <c r="L6" i="434" s="1"/>
  <c r="E6" i="434"/>
  <c r="K5" i="434"/>
  <c r="J5" i="434"/>
  <c r="F5" i="434"/>
  <c r="E5" i="434"/>
  <c r="C141"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O18" i="427" s="1"/>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O14" i="427" s="1"/>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O11" i="427" s="1"/>
  <c r="I11" i="427"/>
  <c r="G11" i="427"/>
  <c r="E11" i="427"/>
  <c r="C11" i="427"/>
  <c r="P10" i="427"/>
  <c r="L10" i="427"/>
  <c r="J10" i="427"/>
  <c r="O10" i="427" s="1"/>
  <c r="I10" i="427"/>
  <c r="G10" i="427"/>
  <c r="E10" i="427"/>
  <c r="C10" i="427"/>
  <c r="P9" i="427"/>
  <c r="L9" i="427"/>
  <c r="J9" i="427"/>
  <c r="O9" i="427" s="1"/>
  <c r="I9" i="427"/>
  <c r="G9" i="427"/>
  <c r="E9" i="427"/>
  <c r="C9" i="427"/>
  <c r="P8" i="427"/>
  <c r="L8" i="427"/>
  <c r="J8" i="427"/>
  <c r="O8" i="427" s="1"/>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c r="F11" i="335"/>
  <c r="K10" i="335"/>
  <c r="J10" i="335" s="1"/>
  <c r="F10" i="335"/>
  <c r="K9" i="335"/>
  <c r="J9" i="335" s="1"/>
  <c r="F9" i="335"/>
  <c r="K8" i="335"/>
  <c r="J8" i="335" s="1"/>
  <c r="F8" i="335"/>
  <c r="K7" i="335"/>
  <c r="J7" i="335"/>
  <c r="F7" i="335"/>
  <c r="K6" i="335"/>
  <c r="J6" i="335" s="1"/>
  <c r="F6" i="335"/>
  <c r="K5" i="335"/>
  <c r="J5" i="335" s="1"/>
  <c r="F5" i="335"/>
  <c r="E21" i="283"/>
  <c r="D40" i="474"/>
  <c r="D4" i="474"/>
  <c r="Z22" i="386" l="1"/>
  <c r="O9" i="383"/>
  <c r="I20" i="383"/>
  <c r="N20" i="383"/>
  <c r="L5" i="434"/>
  <c r="L8" i="434"/>
  <c r="L11" i="434"/>
  <c r="L18" i="335"/>
  <c r="L19" i="335"/>
  <c r="Q8" i="427"/>
  <c r="Q9" i="427"/>
  <c r="Q10" i="427"/>
  <c r="Q11" i="427"/>
  <c r="Q12" i="427"/>
  <c r="Q13" i="427"/>
  <c r="Q14" i="427"/>
  <c r="Q15" i="427"/>
  <c r="Q16" i="427"/>
  <c r="Q17" i="427"/>
  <c r="Q18" i="427"/>
  <c r="Q19" i="427"/>
  <c r="O20" i="427"/>
  <c r="Q20" i="427"/>
  <c r="G20" i="78"/>
  <c r="E20" i="78"/>
  <c r="N22" i="217"/>
  <c r="F9" i="445"/>
  <c r="H9" i="445" s="1"/>
  <c r="F12" i="445"/>
  <c r="H12" i="445" s="1"/>
  <c r="H17" i="445"/>
  <c r="H18" i="445"/>
  <c r="E22" i="445"/>
  <c r="F15" i="445"/>
  <c r="H15" i="445" s="1"/>
  <c r="F16" i="445"/>
  <c r="H16" i="445" s="1"/>
  <c r="F11" i="445"/>
  <c r="H11" i="445" s="1"/>
  <c r="F14" i="445"/>
  <c r="H14" i="445" s="1"/>
  <c r="F5" i="445"/>
  <c r="H5" i="445" s="1"/>
  <c r="F7" i="445"/>
  <c r="H7" i="445" s="1"/>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K6" i="217"/>
  <c r="R6" i="217"/>
  <c r="M7" i="217"/>
  <c r="P7" i="217"/>
  <c r="K12" i="217"/>
  <c r="R12" i="217"/>
  <c r="B16" i="386"/>
  <c r="G16" i="386" s="1"/>
  <c r="H21" i="380"/>
  <c r="A19" i="383"/>
  <c r="A20" i="384"/>
  <c r="E7" i="224"/>
  <c r="F16" i="222"/>
  <c r="F12" i="222"/>
  <c r="O12" i="217"/>
  <c r="R7" i="217"/>
  <c r="P13" i="217"/>
  <c r="L9" i="217"/>
  <c r="R9" i="217"/>
  <c r="M15" i="217"/>
  <c r="O6" i="217"/>
  <c r="F22" i="215"/>
  <c r="F8" i="445"/>
  <c r="H8" i="445" s="1"/>
  <c r="F6" i="445"/>
  <c r="H6" i="445" s="1"/>
  <c r="F10" i="445"/>
  <c r="H10" i="445" s="1"/>
  <c r="B22" i="445"/>
  <c r="B20" i="447"/>
  <c r="K23" i="449"/>
  <c r="C22" i="72"/>
  <c r="M21" i="384"/>
  <c r="B14" i="273"/>
  <c r="B18" i="386"/>
  <c r="G18" i="386" s="1"/>
  <c r="B7" i="386"/>
  <c r="G7" i="386" s="1"/>
  <c r="A21" i="374"/>
  <c r="C34" i="450"/>
  <c r="H6" i="444"/>
  <c r="H22" i="444" s="1"/>
  <c r="F24" i="78"/>
  <c r="B9" i="386"/>
  <c r="G9" i="386" s="1"/>
  <c r="D44" i="386"/>
  <c r="J21" i="434"/>
  <c r="F21" i="335"/>
  <c r="C5" i="179"/>
  <c r="C9" i="179" s="1"/>
  <c r="C5" i="177"/>
  <c r="C10" i="177" s="1"/>
  <c r="J21" i="401"/>
  <c r="D11" i="389"/>
  <c r="B22" i="72"/>
  <c r="E21" i="72"/>
  <c r="G22" i="449"/>
  <c r="G23" i="449" s="1"/>
  <c r="I12" i="384"/>
  <c r="O10" i="383"/>
  <c r="I7" i="384"/>
  <c r="O8" i="383"/>
  <c r="N10" i="384"/>
  <c r="N12" i="384"/>
  <c r="N9" i="384"/>
  <c r="N6" i="384"/>
  <c r="N7" i="384"/>
  <c r="N11" i="384"/>
  <c r="N8" i="384"/>
  <c r="O20" i="382"/>
  <c r="O5" i="383"/>
  <c r="I6" i="384"/>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1" i="335"/>
  <c r="L22" i="427"/>
  <c r="E21" i="342"/>
  <c r="G21" i="402"/>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2" i="215"/>
  <c r="E21" i="380"/>
  <c r="O20" i="383" l="1"/>
  <c r="C6" i="273"/>
  <c r="E11" i="336"/>
  <c r="E23" i="215"/>
  <c r="Q22" i="427"/>
  <c r="O22" i="427"/>
  <c r="B21" i="381"/>
  <c r="G21" i="342"/>
  <c r="F21" i="342"/>
  <c r="G23" i="78"/>
  <c r="E23" i="78"/>
  <c r="B21" i="276"/>
  <c r="B22" i="276" s="1"/>
  <c r="E16" i="386"/>
  <c r="O21" i="382"/>
  <c r="L21" i="335"/>
  <c r="F23" i="215"/>
  <c r="S20" i="427"/>
  <c r="R20" i="427"/>
  <c r="D5" i="333"/>
  <c r="D13" i="385"/>
  <c r="D12" i="385"/>
  <c r="D11" i="385"/>
  <c r="C13" i="273"/>
  <c r="G24" i="282"/>
  <c r="F24" i="282"/>
  <c r="E7" i="386"/>
  <c r="D21" i="374"/>
  <c r="F23" i="222"/>
  <c r="C5" i="273"/>
  <c r="C8" i="273"/>
  <c r="C9" i="273"/>
  <c r="C10" i="273"/>
  <c r="C12" i="273"/>
  <c r="C11" i="273"/>
  <c r="C7" i="273"/>
  <c r="E18" i="386"/>
  <c r="G14" i="386"/>
  <c r="E10" i="386"/>
  <c r="E9" i="386"/>
  <c r="E5" i="386"/>
  <c r="H24" i="78"/>
  <c r="C23" i="78"/>
  <c r="I22" i="444"/>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N22" i="427"/>
  <c r="M22" i="427"/>
  <c r="K22" i="427"/>
  <c r="F24" i="226"/>
  <c r="E24" i="226"/>
  <c r="B24" i="226"/>
  <c r="D24" i="226"/>
  <c r="C24" i="226"/>
  <c r="G24" i="226"/>
  <c r="H24" i="226"/>
  <c r="F23" i="224"/>
  <c r="E23" i="222"/>
  <c r="O23" i="217"/>
  <c r="N23" i="217"/>
  <c r="M23" i="217"/>
  <c r="R23" i="217"/>
  <c r="J36" i="217"/>
  <c r="P23" i="217"/>
  <c r="Q23" i="217"/>
  <c r="L23" i="217"/>
  <c r="K23" i="217"/>
  <c r="S22" i="427" l="1"/>
  <c r="B22" i="381"/>
  <c r="R21" i="381"/>
  <c r="R22" i="427"/>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3" i="486" l="1"/>
  <c r="C6" i="486" l="1"/>
  <c r="C11" i="486"/>
  <c r="C12" i="486"/>
  <c r="C10" i="486"/>
  <c r="C13"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<sst xmlns="http://schemas.openxmlformats.org/spreadsheetml/2006/main" count="17922" uniqueCount="961">
  <si>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</si>
  <si>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</si>
  <si>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</si>
  <si>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</si>
  <si>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</si>
  <si>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</si>
  <si>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</si>
  <si>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</si>
  <si>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</si>
  <si>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</si>
  <si>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</si>
  <si>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</si>
  <si>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</si>
  <si>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</si>
  <si>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</si>
  <si>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</si>
  <si>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</si>
  <si>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</si>
  <si>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</si>
  <si>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</si>
  <si>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</si>
  <si>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</si>
  <si>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</si>
  <si>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</si>
  <si>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</si>
  <si>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</si>
  <si>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</si>
  <si>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</si>
  <si>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</si>
  <si>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</si>
  <si>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</si>
  <si>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</si>
  <si>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</si>
  <si>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</si>
  <si>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</si>
  <si>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</si>
  <si>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</si>
  <si>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</si>
  <si>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</si>
  <si>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</si>
  <si>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</si>
  <si>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</si>
  <si>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</si>
  <si>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</si>
  <si>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</si>
  <si>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</si>
  <si>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</si>
  <si>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</si>
  <si>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</si>
  <si>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</si>
  <si>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</si>
  <si>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</si>
  <si>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</si>
  <si>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</si>
  <si>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</si>
  <si>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</si>
  <si>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</si>
  <si>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</si>
  <si>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</si>
  <si>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</si>
  <si>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</si>
  <si>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</si>
  <si>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</si>
  <si>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</si>
  <si>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</si>
  <si>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</si>
  <si>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</si>
  <si>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</si>
  <si>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</si>
  <si>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</si>
  <si>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</si>
  <si>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</si>
  <si>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</si>
  <si>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</si>
  <si>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</si>
  <si>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</si>
  <si>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</si>
  <si>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</si>
  <si>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</si>
  <si>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</si>
  <si>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</si>
  <si>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</si>
  <si>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</si>
  <si>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</si>
  <si>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</si>
  <si>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</si>
  <si>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</si>
  <si>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</si>
  <si>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</si>
  <si>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</si>
  <si>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</si>
  <si>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</si>
  <si>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</si>
  <si>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</si>
  <si>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</si>
  <si>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</si>
  <si>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</si>
  <si>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</si>
  <si>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</si>
  <si>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</si>
  <si>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</si>
  <si>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</si>
  <si>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</si>
  <si>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</si>
  <si>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</si>
  <si>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</si>
  <si>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</si>
  <si>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</si>
  <si>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</si>
  <si>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</si>
  <si>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</si>
  <si>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</si>
  <si>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</si>
  <si>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</si>
  <si>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</si>
  <si>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</si>
  <si>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</si>
  <si>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</si>
  <si>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</si>
  <si>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</si>
  <si>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</si>
  <si>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</si>
  <si>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</si>
  <si>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</si>
  <si>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</si>
  <si>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</si>
  <si>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</si>
  <si>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</si>
  <si>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</si>
  <si>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</si>
  <si>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</si>
  <si>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</si>
  <si>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</si>
  <si>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</si>
  <si>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</si>
  <si>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</si>
  <si>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</si>
  <si>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</si>
  <si>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</si>
  <si>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</si>
  <si>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</si>
  <si>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</si>
  <si>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</si>
  <si>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</si>
  <si>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</si>
  <si>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</si>
  <si>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</si>
  <si>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</si>
  <si>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</si>
  <si>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</si>
  <si>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</si>
  <si>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</si>
  <si>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</si>
  <si>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</si>
  <si>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</si>
  <si>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</si>
  <si>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</si>
  <si>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</si>
  <si>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</si>
  <si>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</si>
  <si>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</si>
  <si>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</si>
  <si>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</si>
  <si>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</si>
  <si>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</si>
  <si>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</si>
  <si>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</si>
  <si>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</si>
  <si>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</si>
  <si>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</si>
  <si>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</si>
  <si>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</si>
  <si>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</si>
  <si>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</si>
  <si>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RESUMEN_SEPTIEMBRE 2024</t>
  </si>
  <si>
    <t>Período:  Diciembre 2009 - Septiembre 2024</t>
  </si>
  <si>
    <t>Período:  Diciembre 2007 - Septiembre 2024</t>
  </si>
  <si>
    <t>Capita</t>
  </si>
  <si>
    <t>Afiliados</t>
  </si>
  <si>
    <t>Período: Septiembre 2024</t>
  </si>
  <si>
    <t>Población</t>
  </si>
  <si>
    <t>Período:  Diciembre 2008 - Septiembre  2024</t>
  </si>
  <si>
    <t>Ene-Sep.24</t>
  </si>
  <si>
    <t>Meses</t>
  </si>
  <si>
    <t>ARL</t>
  </si>
  <si>
    <t>AT</t>
  </si>
  <si>
    <t>EP</t>
  </si>
  <si>
    <t>Total</t>
  </si>
  <si>
    <t>Sep.24</t>
  </si>
  <si>
    <t>Año</t>
  </si>
  <si>
    <t>Período:  Diciembre 2010 - Septiembre 2024</t>
  </si>
  <si>
    <t>Empresas</t>
  </si>
  <si>
    <t>Empleados</t>
  </si>
  <si>
    <t>Riesgos laborales</t>
  </si>
  <si>
    <t>Septiembre.24</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</si>
  <si>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</si>
  <si>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</si>
  <si>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</si>
  <si>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</si>
  <si>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</si>
  <si>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</si>
  <si>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</si>
  <si>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</si>
  <si>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</si>
  <si>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</si>
  <si>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</si>
  <si>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Septiembre 2024</t>
  </si>
  <si>
    <t>Centralizada</t>
  </si>
  <si>
    <t>Decreto No. 342-09</t>
  </si>
  <si>
    <t>Decreto No.18-19</t>
  </si>
  <si>
    <t>Decreto 
No. 371-16</t>
  </si>
  <si>
    <t>Decreto 
No. 159-17</t>
  </si>
  <si>
    <t>Res. SISALRIL No. 207-2016</t>
  </si>
  <si>
    <t>Período:  Diciembre 2003 - Septiembre 2024</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</si>
  <si>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</si>
  <si>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</si>
  <si>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</si>
  <si>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</si>
  <si>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</si>
  <si>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</si>
  <si>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</si>
  <si>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</si>
  <si>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</si>
  <si>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</si>
  <si>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</si>
  <si>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</si>
  <si>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</si>
  <si>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</si>
  <si>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</si>
  <si>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</si>
  <si>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Pensonados</t>
  </si>
  <si>
    <t>30-34</t>
  </si>
  <si>
    <t>35-39</t>
  </si>
  <si>
    <t>40-44</t>
  </si>
  <si>
    <t>Regimen Contributivo</t>
  </si>
  <si>
    <t>45-49</t>
  </si>
  <si>
    <t>50-54</t>
  </si>
  <si>
    <t>55-59</t>
  </si>
  <si>
    <t>60 y más</t>
  </si>
  <si>
    <t>TOTAL</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</si>
  <si>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</si>
  <si>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</si>
  <si>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</si>
  <si>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</si>
  <si>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</si>
  <si>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</si>
  <si>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</si>
  <si>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</si>
  <si>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</si>
  <si>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</si>
  <si>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</si>
  <si>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</si>
  <si>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</si>
  <si>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</si>
  <si>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</si>
  <si>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</si>
  <si>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</si>
  <si>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</si>
  <si>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</si>
  <si>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</si>
  <si>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</si>
  <si>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</si>
  <si>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</si>
  <si>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</si>
  <si>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</si>
  <si>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</si>
  <si>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</si>
  <si>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</si>
  <si>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</si>
  <si>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</si>
  <si>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</si>
  <si>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</si>
  <si>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</si>
  <si>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</si>
  <si>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</si>
  <si>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</si>
  <si>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</si>
  <si>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</si>
  <si>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</si>
  <si>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</si>
  <si>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</si>
  <si>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</si>
  <si>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</si>
  <si>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</si>
  <si>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</si>
  <si>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</si>
  <si>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</si>
  <si>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</si>
  <si>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</si>
  <si>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</si>
  <si>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</si>
  <si>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</si>
  <si>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</si>
  <si>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</si>
  <si>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</si>
  <si>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</si>
  <si>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</si>
  <si>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</si>
  <si>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</si>
  <si>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</si>
  <si>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</si>
  <si>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</si>
  <si>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Enero-marzo 2024</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</si>
  <si>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</si>
  <si>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</si>
  <si>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</si>
  <si>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</si>
  <si>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</si>
  <si>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</si>
  <si>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</si>
  <si>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</si>
  <si>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</si>
  <si>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</si>
  <si>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</si>
  <si>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</si>
  <si>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</si>
  <si>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</si>
  <si>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</si>
  <si>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</si>
  <si>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</si>
  <si>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</si>
  <si>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</si>
  <si>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</si>
  <si>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</si>
  <si>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</si>
  <si>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</si>
  <si>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</si>
  <si>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</si>
  <si>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</si>
  <si>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</si>
  <si>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</si>
  <si>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</si>
  <si>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</si>
  <si>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</si>
  <si>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</si>
  <si>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</si>
  <si>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</si>
  <si>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</si>
  <si>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</si>
  <si>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</si>
  <si>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</si>
  <si>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</si>
  <si>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</si>
  <si>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</si>
  <si>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</si>
  <si>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</si>
  <si>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</si>
  <si>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</si>
  <si>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</si>
  <si>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</si>
  <si>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</si>
  <si>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</si>
  <si>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</si>
  <si>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</si>
  <si>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</si>
  <si>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</si>
  <si>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</si>
  <si>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</si>
  <si>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</si>
  <si>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</si>
  <si>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</si>
  <si>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</si>
  <si>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</si>
  <si>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</si>
  <si>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</si>
  <si>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</si>
  <si>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</si>
  <si>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</si>
  <si>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</si>
  <si>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</si>
  <si>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</si>
  <si>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</si>
  <si>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</si>
  <si>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</si>
  <si>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</si>
  <si>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</si>
  <si>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</si>
  <si>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</si>
  <si>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</si>
  <si>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</si>
  <si>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</si>
  <si>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</si>
  <si>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</si>
  <si>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</si>
  <si>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</si>
  <si>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</si>
  <si>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</si>
  <si>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</si>
  <si>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</si>
  <si>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</si>
  <si>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</si>
  <si>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</si>
  <si>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</si>
  <si>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</si>
  <si>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</si>
  <si>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</si>
  <si>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</si>
  <si>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</si>
  <si>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</si>
  <si>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septiembre 2024 el total de empresas registradas en el Sistema Dominicano de Seguridad Social fue de 109,513 de las cuales 108,855 pertenecen al sector privado, representando el 99.4%; 658 instituciones públicas (Pública 589 y 69 públicas centralizadas) representando 0.6%.
En cuanto al total de empleados afiliados en ese mismo año fue de 2,483,642 de los cuales 1,744,897 pertenecían al sector privado, representando el 70.3%; 347,338 del sector público y 391,407 para el sector descentralizado, representando el 14.0% y el 15.8% respectivamente.    
Para el mes de septiembre 2024, las cifras dan cuenta que un número significativo de empresas registradas tienen entre uno a cinco (1 a 5) empleados, representando el 61.7% del total de empresas registradas, este grupo esta constituido por 67,523 unidades, cuenta con un total de 168,466 empleados, representando el 6.8% de los trabajadores afiliados asalariados.  Mientras,  el número de empresas que poseen de 1 a 20 empleados representa un 89.2% del total.  Para este mes se evidenció que la relación promedio de empleados por empresa es de 22.80.
Es necesario destacar que el 42.5% de los empleados estan entre las empresas que albergan más de 1,001 empleados. Existen nueve (09) instituciones de más de 10,000 empleados y para el mes de septiembre 2024, emplearon un total de 456,627 personas, la  empleomanía representa el 18.4%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</si>
  <si>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</si>
  <si>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</si>
  <si>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</si>
  <si>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</si>
  <si>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</si>
  <si>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</si>
  <si>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</si>
  <si>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</si>
  <si>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</si>
  <si>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</si>
  <si>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</si>
  <si>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</si>
  <si>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</si>
  <si>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</si>
  <si>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</si>
  <si>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</si>
  <si>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</si>
  <si>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</si>
  <si>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</si>
  <si>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</si>
  <si>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</si>
  <si>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</si>
  <si>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</si>
  <si>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</si>
  <si>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</si>
  <si>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</si>
  <si>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</si>
  <si>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</si>
  <si>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</si>
  <si>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</si>
  <si>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</si>
  <si>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</si>
  <si>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</si>
  <si>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</si>
  <si>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</si>
  <si>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</si>
  <si>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</si>
  <si>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</si>
  <si>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</si>
  <si>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</si>
  <si>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</si>
  <si>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</si>
  <si>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</si>
  <si>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</si>
  <si>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</si>
  <si>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</si>
  <si>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</si>
  <si>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septiembre 2024 una afiliación total al Seguro Familiar de Salud (SFS) de un 97.5% a nivel nacional, siendo este 10,540,730 personas.    Cabe destacar, que para el mes diciembre 2023 se evidencio una disminución de la tasa de crecimiento anual en la afiliación al SFS de un 0.6% con respecto al 2022.  Para el mes de septiembre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septiembre 2024 es de 50.2%  femenino y  49.8%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mujeres con cobertura al SFS).   Al mes de septiembre 2024 la participación de mujeres en el Régimen Subsidiado fue de 55.8%; contrario al Régimen Contributivo.</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</si>
  <si>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</si>
  <si>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</si>
  <si>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</si>
  <si>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</si>
  <si>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</si>
  <si>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</si>
  <si>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</si>
  <si>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</si>
  <si>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</si>
  <si>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</si>
  <si>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</si>
  <si>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</si>
  <si>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</si>
  <si>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</si>
  <si>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</si>
  <si>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</si>
  <si>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</si>
  <si>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</si>
  <si>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</si>
  <si>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</si>
  <si>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</si>
  <si>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</si>
  <si>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</si>
  <si>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</si>
  <si>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</si>
  <si>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</si>
  <si>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</si>
  <si>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</si>
  <si>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</si>
  <si>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</si>
  <si>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</si>
  <si>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</si>
  <si>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</si>
  <si>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</si>
  <si>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</si>
  <si>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</si>
  <si>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</si>
  <si>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</si>
  <si>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</si>
  <si>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</si>
  <si>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</si>
  <si>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</si>
  <si>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</si>
  <si>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</si>
  <si>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</si>
  <si>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</si>
  <si>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</si>
  <si>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</si>
  <si>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49.8% / Mujeres 50.2%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</si>
  <si>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</si>
  <si>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</si>
  <si>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</si>
  <si>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</si>
  <si>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</si>
  <si>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</si>
  <si>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</si>
  <si>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</si>
  <si>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</si>
  <si>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</si>
  <si>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</si>
  <si>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</si>
  <si>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</si>
  <si>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</si>
  <si>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</si>
  <si>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</si>
  <si>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</si>
  <si>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</si>
  <si>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</si>
  <si>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</si>
  <si>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</si>
  <si>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Al mes de septiembre 2024 la población total afiliada asciende a 4,667,626 de los cuales 2,139,067 son titulares; 2,265,796 dependientes directos y 262,763 dependientes adicionales.  En todos los años del Seguro Familiar de Salud (SFS) del Régimen Contributivo (RC), la población afiliada ha experimentado un incremento progresivo, tanto de titulares como de dependientes directos y adicionales. 
Los afiliados titulares representan el  45.8% de la población total registrada en el SFS- RC; los dependientes totales representan el 54.2% (los dependientes directos 48.5% y los dependientes adicionales 5.6%). Los afiliados titulares tienen un índice de dependencia total de 1.18 (118 afiliados dependientes por cada 100 afiliados titulares) y de 1.12 para el índice de dependencia directa (112 dependientes directos por cada 100 titulares) al mes de agosto 2024. 
En las estadísticas de afiliación registradas por sexo y tipo, se observa, que la población masculina inscrita al mes de septiembre 2024 fue de 2,325,688 y la femenina de 2,341,938 para una participación de 49.8% y 50.2% respectivamente.  Desagregando la participación de ambos sexos por grupos y tipo de afiliación tenemos que,  en el grupo masculino los titulares representan el 52.0% y los dependientes el 48.0%; mientras para el femenino fue de 39.7% son titulares y el 60.3% dependientes.</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</si>
  <si>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</si>
  <si>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</si>
  <si>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</si>
  <si>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</si>
  <si>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</si>
  <si>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</si>
  <si>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</si>
  <si>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</si>
  <si>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</si>
  <si>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</si>
  <si>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</si>
  <si>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</si>
  <si>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</si>
  <si>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</si>
  <si>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</si>
  <si>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</si>
  <si>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</si>
  <si>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</si>
  <si>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</si>
  <si>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</si>
  <si>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</si>
  <si>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</si>
  <si>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</si>
  <si>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</si>
  <si>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</si>
  <si>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</si>
  <si>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</si>
  <si>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</si>
  <si>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</si>
  <si>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</si>
  <si>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</si>
  <si>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</si>
  <si>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</si>
  <si>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</si>
  <si>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</si>
  <si>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</si>
  <si>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</si>
  <si>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5,763,951 al mes de septiembre 2024,  de los cuales 4,862,084 son titulares y 897,157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50.3%, llegando a un total de 2,897,057 y un 85.3% son  titulares, reflejandose un indice de dependencia de 0.17 (por cada 100 mujeres titulares hay 17 son dependientes).  Mientras, la afiliación </t>
    </r>
    <r>
      <rPr>
        <b/>
        <i/>
        <sz val="30"/>
        <rFont val="Arial"/>
        <family val="2"/>
      </rPr>
      <t>masculina</t>
    </r>
    <r>
      <rPr>
        <sz val="30"/>
        <rFont val="Arial"/>
        <family val="2"/>
      </rPr>
      <t xml:space="preserve"> es de 49.7% con un total de 2,862,184,  con un 83.6% titulares y un indice de dependencia de 0.20 (por cada 100 hombres titulares hay 20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</si>
  <si>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</si>
  <si>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</si>
  <si>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</si>
  <si>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</si>
  <si>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</si>
  <si>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</si>
  <si>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</si>
  <si>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</si>
  <si>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</si>
  <si>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</si>
  <si>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</si>
  <si>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</si>
  <si>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</si>
  <si>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</si>
  <si>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</si>
  <si>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</si>
  <si>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</si>
  <si>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</si>
  <si>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</si>
  <si>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 xml:space="preserve">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16"/>
        <color rgb="FFFF0000"/>
        <rFont val="Arial"/>
        <family val="2"/>
      </rPr>
      <t xml:space="preserve">
</t>
    </r>
    <r>
      <rPr>
        <sz val="16"/>
        <rFont val="Arial"/>
        <family val="2"/>
      </rPr>
      <t>Al mes de septiembre 2024, los regímenes especiales de pensionados que pertenecen al SDSS, ascienden a 113,863 afiliados; desagregándolo por decreto, podemos observar que los pensionados por el decreto 342-09, representan el 14.8%; por el decreto 18-19 un 25.8%; por el decreto 371-16 el 4.9%; por el decreto 159-17 el 26.1% y por el decreto 207-2016, es 28.4%.</t>
    </r>
  </si>
  <si>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</si>
  <si>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</si>
  <si>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</si>
  <si>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</si>
  <si>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</si>
  <si>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</si>
  <si>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</si>
  <si>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</si>
  <si>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</si>
  <si>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</si>
  <si>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julio 2024 de un 5.6%,  situándose en 5,188,727 en la actualidad.  El crecimiento promedio anual de los afiliados cotizantes activos fue de 6.4% pasando de 929,743 en diciembre de 2008 a 2,158,279 al mes de julio 2024, multiplicandose 2.3 veces.
Para el mes de septiembre 2024, se observandose que la dencidad de cotizantes es de 41.3%.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septiembre 2024, el 1.62% de los cotizantes eran menores de 19 años: estando la mayor agrupación de cotizantes entre las edad es de 20 a 49 años que representan el 75.78%.  Es importante considerar la contribución en estos grupos de edad, ya que tendrán más tiempo para acumular fondos y generando mayores rendimientos.   Mientras, el 13.90% que corresponde al grupo etario  de edades  entre 50 a 59 años y el 8.70%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52.0%, seguido del 48.0%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54.6% y los femeninos 45.4%.
En cuanto al salario de los cotizantes, ya que influye directamente con las cotribuciones del sistema de pensioens, el  81.2% de los cotizantes del sistema están dentro del rango de salario mínimos cotizables de 0-3 salarios minimos cotizables; en consecuencia las aportaciones mínimas en los fondos de pensiones,afectaran significativamente su pension futura.  Así mismo, el 16.5% entre  3-8 salarios mínimos y el  2.3% más de 8 salarios mínimos.  
En relación con los traspasos, se puede observar que una gran cantidad de afiliados han decidido realizar un proceso de cambio de AFP, ya sea por mejores rendimientos o comisiones, evidenciandose que desde el año 2010 hasta septiembre 2024, se efectuaron un total de traspasos de 701,242 de los cuales 72,356 corresponde a los traspasos de los docentes de la Secretaría de Estado de Educación afiliados a las AFP’s, al Instituto Nacional de Bienestar Magisterial (INABIMA).  Entre el enero 2010 al mes de septiembre 2024, las AFP cedieron 697,996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</si>
  <si>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</si>
  <si>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</si>
  <si>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</si>
  <si>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</si>
  <si>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</si>
  <si>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</si>
  <si>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</si>
  <si>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</si>
  <si>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</si>
  <si>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</si>
  <si>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</si>
  <si>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</si>
  <si>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</si>
  <si>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</si>
  <si>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</si>
  <si>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</si>
  <si>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</si>
  <si>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</si>
  <si>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</si>
  <si>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</si>
  <si>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</si>
  <si>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</si>
  <si>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</si>
  <si>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</si>
  <si>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</si>
  <si>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</si>
  <si>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</si>
  <si>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</si>
  <si>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</si>
  <si>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</si>
  <si>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</si>
  <si>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</si>
  <si>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</si>
  <si>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</si>
  <si>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</si>
  <si>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</si>
  <si>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</si>
  <si>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</si>
  <si>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</si>
  <si>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</si>
  <si>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</si>
  <si>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</si>
  <si>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</si>
  <si>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</si>
  <si>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</si>
  <si>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</si>
  <si>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</si>
  <si>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</si>
  <si>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</si>
  <si>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</si>
  <si>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</si>
  <si>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</si>
  <si>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</si>
  <si>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</si>
  <si>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</si>
  <si>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</si>
  <si>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</si>
  <si>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</si>
  <si>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</si>
  <si>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</si>
  <si>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</si>
  <si>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</si>
  <si>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</si>
  <si>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</si>
  <si>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</si>
  <si>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</si>
  <si>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</si>
  <si>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</si>
  <si>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</si>
  <si>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</si>
  <si>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</si>
  <si>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</si>
  <si>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</si>
  <si>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</si>
  <si>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</si>
  <si>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</si>
  <si>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septiembre 2024 tiene una afiliación de 2,483,642 trabajadores asalariados.
De acuerdo a la participación de los trabajadores afiliados por rango de edad, al mes de septiembre 2024, el  1.8% de los afiliados al Seguro de Riesgos Laboral (SRL) es menor o igual a 19 años; el 76.2% está entre las edades de 20-49 años,  el 19.8% esta dentro de 50 a 69 años y cabe destacar que el 2.3% de los afiliados del SRL tienen más de 70 años. 
En cuanto a la composición de la afiliación por sexo al mes de septiembre 2024, habían 1,329,333 pertenecen a los hombres y 1,154,310 a las mujeres,  para una participación de 53.5%  y 46.5% respectivamente.
En ambos sexo la mayor concentración de afiliados se encuentra entre las edades de 20 a 59, observándose por género que el 88.8% de los hombres y el 91.0% de mujeres están entre las edades antes mencionadas.
</t>
  </si>
  <si>
    <t>Seguro de Riesgos Laborales
Comparativo Afiliación al SRL en Relación a la Población Ocupada en el Sector Formal</t>
  </si>
  <si>
    <t>Ocupada Sector Formal</t>
  </si>
  <si>
    <t>Afiliados  SRL</t>
  </si>
  <si>
    <t>% Crecimiento</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</si>
  <si>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</si>
  <si>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</si>
  <si>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</si>
  <si>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</si>
  <si>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</si>
  <si>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</si>
  <si>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</si>
  <si>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</si>
  <si>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</si>
  <si>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</si>
  <si>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</si>
  <si>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</si>
  <si>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</si>
  <si>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</si>
  <si>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</si>
  <si>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</si>
  <si>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</si>
  <si>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</si>
  <si>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</si>
  <si>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</si>
  <si>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</si>
  <si>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</si>
  <si>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</si>
  <si>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</si>
  <si>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</si>
  <si>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2008 hasta septiembre 2024 ha ingresado al Sistema Dominicano de la Seguridad Social (SDSS) por concepto de recaudo (incluyendo intereses recargo y multas),  aportes del Gobierno Central y rendimiento de inversiones, la suma de RD$1,801,796,746,756.64  De los cuales el 90.4% (RD$1,629,205,355,371.59) pertenece al recaudo del solo del Régimen Contributivo (RC);  el 8.3%  (RD$149,225,438,166.71) son aportes del gobierno central para cubrir a los afiliados del Seguro Familiar de Salud del Régimen Subsidiado (RS) y el 1.3% (RD$23,365,953,218.34) por rendimientos de las diferentes inversiones del SFS y aportes.
Del total recaudado desde 2008 al mes de septiembre 2024, un 63.0%  (RD$1,030,664,207,203.05) proviene del sector privado y el 37.0% (RD$604,897,431,656.35)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(26.5% público y el 45.0% privado), para el mismo período.  
Para septiembre 2024, los fondos ingresados al Sistema Dominicano de Seguridad Social (SDSS) por concepto de recaudo del Régimen Contributivo ascendieron a RD$156,534,400,595.35 y los pagos a las diferentes entidades que lo componen para cubrir los diferentes seguros alcanzaron un monto total de RD$158,108,397,484.52. En el mismo período, para el Régimen Subsidiado se recibieron aportes del gobierno central  por la suma de RD$14,546,416,500.00 y se realizaron pago a SENASA por un monto de RD$13,943,579,718.95.
</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</si>
  <si>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</si>
  <si>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</si>
  <si>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</si>
  <si>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</si>
  <si>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</si>
  <si>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</si>
  <si>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</si>
  <si>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</si>
  <si>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</si>
  <si>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</si>
  <si>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</si>
  <si>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</si>
  <si>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</si>
  <si>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</si>
  <si>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</si>
  <si>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</si>
  <si>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</si>
  <si>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</si>
  <si>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</si>
  <si>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</si>
  <si>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</si>
  <si>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</si>
  <si>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</si>
  <si>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</si>
  <si>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</si>
  <si>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</si>
  <si>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</si>
  <si>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</si>
  <si>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</si>
  <si>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</si>
  <si>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</si>
  <si>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</si>
  <si>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</si>
  <si>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</si>
  <si>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</si>
  <si>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</si>
  <si>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</si>
  <si>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</si>
  <si>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</si>
  <si>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septiembre 2024,  los egresos del SDSS ascienden a RD$1,806,834,949,101.23 los cuales han sido desembolsado a diferentes entidades, que componen el sistema, como se detalla a continuación: Los fondos pagados al Seguro Familiar de Salud (SFS) del RC en el período comprendido entre septiembre de 2007,  fecha en que inició dicho seguro al mes de septiembre 2024 asciende a RD$726,790,729,859.12, de los cuales un 92.7% fue asignado para el cuidado de la salud; 2.3% para cubrir el Fondo Nacional de Atenciones Médicas por Accidentes de Tránsito (FONAMAT); un 3.5%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septiembre 2024 fue de RD$73,003,883,482.70. El monto total dispersado a las ARS  desde 2007 al mes de septiembre 2024 alcanza la suma de RD$746,081,629,762.05,  para cubrir el Plan de Servicios de Salud  (PDSS) y el Fondo de Atenciones Médicas por Accidentes  de Tránsito (FONAMAT).  
Conforme a la las desiciones de las comiciones de Presupuesto, Finanzas e Inversiones del CNSS presentan las inversiones de los fondos acumulados en la Cuenta del Cuidado de la Salud del RC al mes de septiembre 2024 en RD$3,984,460,896.54,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septiembre 2024 el gobierno ha transferido al sistema  según  lo presupuestado anualmente la suma de RD$149,225,438,166.71,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RD$155,624,852,199.02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septiembre 2024, el gobierno central ha realizado aportes a los Regímenes Especiales Transitorios de Salud  para  los pensionados de RD$12,212,553,697.70  y se han pagado a las ARS correspondientes RD$11,036,366,784.27.</t>
  </si>
  <si>
    <t>Seguro Familiar de Salud (SFS) del Régimen Contributivo (RC)
Fondos Pagados Anualmente por Cuentas al SFS del RC</t>
  </si>
  <si>
    <t>Cuentas</t>
  </si>
  <si>
    <t>2007-2012</t>
  </si>
  <si>
    <t>2013-2018</t>
  </si>
  <si>
    <t>2019-2021</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</si>
  <si>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</si>
  <si>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</si>
  <si>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</si>
  <si>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Total General
2007- Sep.24</t>
  </si>
  <si>
    <t>Ene-Sep.2024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</si>
  <si>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</si>
  <si>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</si>
  <si>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</si>
  <si>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</si>
  <si>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</si>
  <si>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</si>
  <si>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</si>
  <si>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</si>
  <si>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</si>
  <si>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</si>
  <si>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</si>
  <si>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</si>
  <si>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</si>
  <si>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</si>
  <si>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</si>
  <si>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</si>
  <si>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</si>
  <si>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</si>
  <si>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</si>
  <si>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</si>
  <si>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</si>
  <si>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</si>
  <si>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</si>
  <si>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</si>
  <si>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</si>
  <si>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</si>
  <si>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</si>
  <si>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</si>
  <si>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septiembre 2024 ascienden a un </t>
    </r>
    <r>
      <rPr>
        <b/>
        <sz val="26"/>
        <rFont val="Arial"/>
        <family val="2"/>
      </rPr>
      <t xml:space="preserve">monto total </t>
    </r>
    <r>
      <rPr>
        <sz val="26"/>
        <rFont val="Arial"/>
        <family val="2"/>
      </rPr>
      <t xml:space="preserve">de RD841,969,281,870.3 de los cuales RD$668,777,220,483.2 (79.4%)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RD$30,852,492,375.4 (3.7%); </t>
    </r>
    <r>
      <rPr>
        <b/>
        <sz val="26"/>
        <rFont val="Arial"/>
        <family val="2"/>
      </rPr>
      <t>Comisión AFP</t>
    </r>
    <r>
      <rPr>
        <sz val="26"/>
        <rFont val="Arial"/>
        <family val="2"/>
      </rPr>
      <t xml:space="preserve"> RD$19,843,938,570.6 (2.4%); </t>
    </r>
    <r>
      <rPr>
        <b/>
        <sz val="26"/>
        <rFont val="Arial"/>
        <family val="2"/>
      </rPr>
      <t xml:space="preserve"> Comisión SIPEN </t>
    </r>
    <r>
      <rPr>
        <sz val="26"/>
        <rFont val="Arial"/>
        <family val="2"/>
      </rPr>
      <t xml:space="preserve">RD$5,698,524,210.8 (0.7%); el </t>
    </r>
    <r>
      <rPr>
        <b/>
        <sz val="26"/>
        <rFont val="Arial"/>
        <family val="2"/>
      </rPr>
      <t xml:space="preserve">Seguro de Vida </t>
    </r>
    <r>
      <rPr>
        <sz val="26"/>
        <rFont val="Arial"/>
        <family val="2"/>
      </rPr>
      <t xml:space="preserve">RD$58,638,997,774.4 (7.0%)  </t>
    </r>
    <r>
      <rPr>
        <b/>
        <sz val="26"/>
        <rFont val="Arial"/>
        <family val="2"/>
      </rPr>
      <t>y por último</t>
    </r>
    <r>
      <rPr>
        <sz val="26"/>
        <rFont val="Arial"/>
        <family val="2"/>
      </rPr>
      <t xml:space="preserve"> RD$27,236,704,526.5 desembolsado al </t>
    </r>
    <r>
      <rPr>
        <b/>
        <sz val="26"/>
        <rFont val="Arial"/>
        <family val="2"/>
      </rPr>
      <t>Fondo de Solidaridad Social  (FSS)</t>
    </r>
    <r>
      <rPr>
        <sz val="26"/>
        <rFont val="Arial"/>
        <family val="2"/>
      </rPr>
      <t>, equivalente al 3.3% del total de la recaudación individualizada,</t>
    </r>
    <r>
      <rPr>
        <b/>
        <sz val="26"/>
        <rFont val="Arial"/>
        <family val="2"/>
      </rPr>
      <t xml:space="preserve"> FSS</t>
    </r>
    <r>
      <rPr>
        <sz val="26"/>
        <rFont val="Arial"/>
        <family val="2"/>
      </rPr>
      <t xml:space="preserve"> representa el 2.0%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septiembre 2024 el patrimonio de los fondos de pensiones ha alcanzó un monto acumulado de RD$1,341,442.86 millones, representando el un 19.7% del Producto Interno Bruto (PIB). Para el mes de septiembre 2024, CCI tiene el 79.4%, INABIMA un 11.1%, FSS un 5.8%, reparto individualizado un 3.7%  de la composición de los fondos de pensiones.
La Cartera total de Inversión de los fondos de pensiones  al mes a junio 2024, RD962,168,871,709.29.   La composición por tipo de emisor de instrumento de inversión, se observa que el 86.6% está colocada en dos tipos de emisores  principales: </t>
    </r>
    <r>
      <rPr>
        <i/>
        <sz val="26"/>
        <rFont val="Arial"/>
        <family val="2"/>
      </rPr>
      <t xml:space="preserve">Banco Central </t>
    </r>
    <r>
      <rPr>
        <sz val="26"/>
        <rFont val="Arial"/>
        <family val="2"/>
      </rPr>
      <t xml:space="preserve">contiene el 18.98%; el 67.64%  en la cartera del </t>
    </r>
    <r>
      <rPr>
        <i/>
        <sz val="26"/>
        <rFont val="Arial"/>
        <family val="2"/>
      </rPr>
      <t>Ministerio de Hacienda</t>
    </r>
    <r>
      <rPr>
        <sz val="26"/>
        <rFont val="Arial"/>
        <family val="2"/>
      </rPr>
      <t xml:space="preserve"> y el restante 13.4% distribuidos en otros </t>
    </r>
    <r>
      <rPr>
        <i/>
        <sz val="26"/>
        <rFont val="Arial"/>
        <family val="2"/>
      </rPr>
      <t>fondos de inversión</t>
    </r>
    <r>
      <rPr>
        <sz val="26"/>
        <rFont val="Arial"/>
        <family val="2"/>
      </rPr>
      <t xml:space="preserve">.    
Desde diciembre 2003 hasta septiembre 2024, la rentabilidad nominal promedio de los fondos de pensiones tanto de la Cuenta de Capitalización Individual como del sistema en general, ha tenido un comportamiento similar,  acorde a los cambios de las tasas de interés en la  economía . Para  el mes del septiembre 2024 la tasa promedio del sistema es de 9.6% y la tasa promedio de la CCI es de 9.5%.  Utilizando la  inflación acumulada disponible en el Banco Central de la República Dominicana, se estima una rentabilidad real es de un 6.3%  al mes de septiembre 2024.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</si>
  <si>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</si>
  <si>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</si>
  <si>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</si>
  <si>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</si>
  <si>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</si>
  <si>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</si>
  <si>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</si>
  <si>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</si>
  <si>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</si>
  <si>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</si>
  <si>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</si>
  <si>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</si>
  <si>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</si>
  <si>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</si>
  <si>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</si>
  <si>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</si>
  <si>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</si>
  <si>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Al 30 Junio 2024</t>
  </si>
  <si>
    <t>Entidades</t>
  </si>
  <si>
    <t xml:space="preserve">Inversión </t>
  </si>
  <si>
    <t>% Participación</t>
  </si>
  <si>
    <t>Banco Central de la República Dominicana</t>
  </si>
  <si>
    <t>Bancos Múltiples</t>
  </si>
  <si>
    <t>Asociación Cibao de Ahorros y Préstamos</t>
  </si>
  <si>
    <t>Banco de Ahorro y Crédito Fondesa</t>
  </si>
  <si>
    <t>Consorcio Minero Dominicano S.A.</t>
  </si>
  <si>
    <t xml:space="preserve">  Fondo Cerrado de Desarrollo de Altio II</t>
  </si>
  <si>
    <t xml:space="preserve">  Fondo Cerrado de Desarrollo Altio Energía</t>
  </si>
  <si>
    <t>Fuente: Boletín Sipen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</si>
  <si>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</si>
  <si>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</si>
  <si>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</si>
  <si>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</si>
  <si>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</si>
  <si>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</si>
  <si>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</si>
  <si>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</si>
  <si>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</si>
  <si>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</si>
  <si>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</si>
  <si>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</si>
  <si>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</si>
  <si>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</si>
  <si>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</si>
  <si>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</si>
  <si>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</si>
  <si>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1"/>
        <color theme="1"/>
        <rFont val="Calibri"/>
        <family val="2"/>
        <scheme val="minor"/>
      </rPr>
      <t xml:space="preserve">Fuente: </t>
    </r>
    <r>
      <rPr>
        <sz val="11"/>
        <color theme="1"/>
        <rFont val="Calibri"/>
        <family val="2"/>
        <scheme val="minor"/>
      </rPr>
      <t>Sipen</t>
    </r>
  </si>
  <si>
    <t xml:space="preserve">Los pagos efectuados al Seguro de Riesgos Laborales (SRL), durante el período diciembre 2005 hasta septiembre 2024,  para prevenir y cubrir daños ocasionados por accidentes de trabajo y/o enfermedades profesionales fue de RD$77,615,350,938.49.
Para el mismo período, el 95.51% de los fondos pagados al SRL, pertenecen a ARL Salud Segura; el 4.16% a la Comisión de la SISALRIL y el 0.33% al Fondo de Solidaridad Social.  
De enero hasta septiembre 2024, la suma total pagada ascienden a RD$7,206,773,464.70,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</si>
  <si>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</si>
  <si>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</si>
  <si>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</si>
  <si>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</si>
  <si>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</si>
  <si>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</si>
  <si>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</si>
  <si>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</si>
  <si>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</si>
  <si>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</si>
  <si>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</si>
  <si>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</si>
  <si>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</si>
  <si>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</si>
  <si>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</si>
  <si>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</si>
  <si>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</si>
  <si>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</si>
  <si>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septiembre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15,400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17,523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71.  
Para enero-agosto 2024, las pensiones otorgadas por CCI por discapacidad tienen un total de 1,022; por Sobreviviencia 1,136 y por retiro programado 12.
Para septiembre  2024,  en el Seguro de Vejez Discapacidad y Sobrevivencia (SVDS),  se otorgaron pensiones a los afiliados, por su tipo de beneficio.  Las pensiones de sobrevivencia son otorgadas por el valor acumulado del fallecido y para el trimestre  es de RD$13,093.00; la pension por discapacidad vienen dadas por el saldo acumulado en el CCI, ajustado segun la graveded o el tipo de discapacidad parcial, otorgandose RD$4,740.00 y total RD$15,777.00 y  por último la pensión de retiro programado que son el promedio de la cantidad acumulada según su esperanza de vida y eligiendo la modalidad (renta vitalicia o retiro porgramado por un tiempo), hasta ahora se otorga una pension promedio de RD$39,923.89 (dato a junio 2024). </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</si>
  <si>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</si>
  <si>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</si>
  <si>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</si>
  <si>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</si>
  <si>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</si>
  <si>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</si>
  <si>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</si>
  <si>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</si>
  <si>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Septiembre 2024</t>
  </si>
  <si>
    <t>Concepto</t>
  </si>
  <si>
    <t>RD$</t>
  </si>
  <si>
    <t>Sobreviviencia</t>
  </si>
  <si>
    <t>Discapacidad Parcial</t>
  </si>
  <si>
    <t>Discapacidad  Total</t>
  </si>
  <si>
    <t>Retiro programado**</t>
  </si>
  <si>
    <r>
      <t>Fuente:</t>
    </r>
    <r>
      <rPr>
        <sz val="18"/>
        <rFont val="Arial"/>
        <family val="2"/>
      </rPr>
      <t xml:space="preserve"> SIPEN. </t>
    </r>
  </si>
  <si>
    <t>** Dato a junio 2024</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</si>
  <si>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septiembre 2024 de 581,250 casos. El 96.1% de los reportes son de accidentes laborales y el 3.9% por enfermedades profesionales. 
</t>
    </r>
    <r>
      <rPr>
        <sz val="26"/>
        <rFont val="Arial"/>
        <family val="2"/>
      </rPr>
      <t>Para enero - septiembre 2024, el total de reportes de accidentes laborales y enfermedades profesionales fue de 27,139, de los cuales 37.1% de los reportes provenían del sexo femenino y el 62.9% del masculino.   Asimismo, el sector público reportó el 16.8% y el 83.2% del privado.   
Del total de accidentes reportados en el período enero 2007 al mes de septiembre 2024, el 0.36% es el promedio de los  afiliados tenían edades menores de 20 años y  el 5.09%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</si>
  <si>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</si>
  <si>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</si>
  <si>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</si>
  <si>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</si>
  <si>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</si>
  <si>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</si>
  <si>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</si>
  <si>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</si>
  <si>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</si>
  <si>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</si>
  <si>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</si>
  <si>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</si>
  <si>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</si>
  <si>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</si>
  <si>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</si>
  <si>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</si>
  <si>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</si>
  <si>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</si>
  <si>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</si>
  <si>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</si>
  <si>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</si>
  <si>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</si>
  <si>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</si>
  <si>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</si>
  <si>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</si>
  <si>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</si>
  <si>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</si>
  <si>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</si>
  <si>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Ene-Ago.24</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</si>
  <si>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</si>
  <si>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</si>
  <si>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</si>
  <si>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</si>
  <si>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</si>
  <si>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</si>
  <si>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</si>
  <si>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</si>
  <si>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</si>
  <si>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</si>
  <si>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</si>
  <si>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</si>
  <si>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</si>
  <si>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</si>
  <si>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</si>
  <si>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</si>
  <si>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</si>
  <si>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</si>
  <si>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</si>
  <si>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</si>
  <si>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</si>
  <si>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</si>
  <si>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</si>
  <si>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</si>
  <si>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</si>
  <si>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</si>
  <si>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</si>
  <si>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</si>
  <si>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</si>
  <si>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</si>
  <si>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</si>
  <si>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</si>
  <si>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</si>
  <si>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</si>
  <si>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</si>
  <si>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</si>
  <si>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</si>
  <si>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</si>
  <si>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</si>
  <si>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</si>
  <si>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</si>
  <si>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</si>
  <si>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</si>
  <si>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</si>
  <si>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</si>
  <si>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</si>
  <si>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</si>
  <si>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</si>
  <si>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</si>
  <si>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enero-septiembre 2024, la división de Convenios Internacionales que ejecuta el Convenio España y la RD registró un total de 2,095 expedientes introducidos, 1,332 concluidos, 11,178 gestiones realizadas y 1,836 atenciones a usuarios.     
De igual forma, destacar que la ejecución del Convenio Multilateral Iberoamericano de Seguridad Social (CMISS) desde España a República Dominicana, se recibieron un total de 2,290 acciones, de las cuales el 6.6% fueron pensiones por jubilaciones o vejez; el 1.1% por sobrevivencia; el 1.5% por discapacidad; el 2.8% certificación de períodos cotizados;  el 17.2% por Reiteraciones y el 64.7% son certificaciones de legislación aplicables o desplazados.
Asimismo, destacar que la ejecución del Convenio Multilateral Iberoamericano de Seguridad Social (CMISS) desde República Dominicana a España, se recibieron un total de 250 acciones, de las cuales el 15.2% fueron pensiones por jubilaciones; el 9.6% por sobrevivencia por viudedad y el 2.8% por sobrevivencia por orfandad; el 0.8% por discapacidad; el 2.4% certificación de períodos cotizados y el 8.0% por certificaciones de legislación aplicable o desplazados; el 5.6% por depositos de documentos requeridos y el 55.6% por certificaciones emitidas descentralizadas-centralizadas.</t>
  </si>
  <si>
    <t>Convenio Bilateral de Seguridad Social entre España y la República Dominicana
Cantidad de Solicitudes y Tramitaciones Concluidas</t>
  </si>
  <si>
    <t>Período: Enero - Septiembre 2024</t>
  </si>
  <si>
    <t>Solicitudes</t>
  </si>
  <si>
    <t>Ene-ago.24</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</si>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</sst>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s>
  <fonts count="268">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sz val="36"/>
      <name val="Arial"/>
      <family val="2"/>
    </font>
    <font>
      <b/>
      <sz val="10"/>
      <color rgb="FF000000"/>
      <name val="Arial"/>
      <family val="2"/>
    </font>
    <font>
      <b/>
      <sz val="24"/>
      <color rgb="FF000000"/>
      <name val="Calibri"/>
      <family val="2"/>
    </font>
    <font>
      <i/>
      <sz val="30"/>
      <name val="Arial"/>
      <family val="2"/>
    </font>
    <font>
      <sz val="26"/>
      <color rgb="FFFF0000"/>
      <name val="Arial"/>
      <family val="2"/>
    </font>
    <font>
      <sz val="16"/>
      <color rgb="FFFF0000"/>
      <name val="Arial"/>
      <family val="2"/>
    </font>
    <font>
      <b/>
      <i/>
      <sz val="30"/>
      <name val="Arial"/>
      <family val="2"/>
    </font>
    <font>
      <b/>
      <sz val="26"/>
      <name val="Arial"/>
      <family val="2"/>
    </font>
    <font>
      <i/>
      <sz val="26"/>
      <name val="Arial"/>
      <family val="2"/>
    </font>
    <font>
      <b/>
      <i/>
      <sz val="26"/>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s>
  <cellStyleXfs count="2610">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31" fillId="0" borderId="0"/>
    <xf numFmtId="176" fontId="231" fillId="0" borderId="0" applyFont="0" applyFill="0" applyBorder="0" applyAlignment="0" applyProtection="0"/>
    <xf numFmtId="9" fontId="231"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2" fillId="0" borderId="0">
      <alignment wrapText="1"/>
    </xf>
    <xf numFmtId="0" fontId="31" fillId="0" borderId="0"/>
    <xf numFmtId="0" fontId="256" fillId="0" borderId="0">
      <alignment wrapText="1"/>
    </xf>
    <xf numFmtId="0" fontId="31" fillId="0" borderId="0"/>
  </cellStyleXfs>
  <cellXfs count="1607">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96" fontId="145" fillId="25" borderId="12" xfId="1019" applyNumberFormat="1" applyFont="1" applyFill="1" applyBorder="1" applyAlignment="1">
      <alignment horizontal="right" vertical="center" wrapText="1"/>
    </xf>
    <xf numFmtId="196"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2" fillId="0" borderId="0" xfId="0" applyFont="1"/>
    <xf numFmtId="174" fontId="149" fillId="0" borderId="0" xfId="0" applyFont="1" applyAlignment="1">
      <alignment horizontal="center" vertical="center" wrapText="1"/>
    </xf>
    <xf numFmtId="168" fontId="163" fillId="0" borderId="0" xfId="0" applyNumberFormat="1" applyFont="1"/>
    <xf numFmtId="174" fontId="163" fillId="0" borderId="0" xfId="0" applyFont="1"/>
    <xf numFmtId="174" fontId="164" fillId="0" borderId="0" xfId="0" applyFont="1"/>
    <xf numFmtId="178" fontId="163" fillId="0" borderId="0" xfId="0" applyNumberFormat="1" applyFont="1"/>
    <xf numFmtId="174" fontId="165" fillId="0" borderId="0" xfId="0" applyFont="1"/>
    <xf numFmtId="174" fontId="167" fillId="0" borderId="0" xfId="0" applyFont="1" applyAlignment="1">
      <alignment horizontal="center"/>
    </xf>
    <xf numFmtId="174" fontId="167" fillId="0" borderId="0" xfId="0" applyFont="1"/>
    <xf numFmtId="174" fontId="150" fillId="0" borderId="0" xfId="0" applyFont="1" applyAlignment="1">
      <alignment horizontal="center"/>
    </xf>
    <xf numFmtId="174" fontId="171"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5"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2" fillId="25" borderId="0" xfId="0" applyFont="1" applyFill="1"/>
    <xf numFmtId="174" fontId="162"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5" fillId="0" borderId="0" xfId="0" applyNumberFormat="1" applyFont="1"/>
    <xf numFmtId="180" fontId="150" fillId="0" borderId="0" xfId="0" applyNumberFormat="1" applyFont="1"/>
    <xf numFmtId="43" fontId="165"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86" fontId="150" fillId="0" borderId="0" xfId="0" applyNumberFormat="1" applyFont="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9" fillId="0" borderId="0" xfId="294" applyNumberFormat="1" applyFont="1" applyFill="1" applyBorder="1" applyAlignment="1">
      <alignment horizontal="center"/>
    </xf>
    <xf numFmtId="174" fontId="179" fillId="0" borderId="0" xfId="0" applyFont="1"/>
    <xf numFmtId="43" fontId="179" fillId="0" borderId="0" xfId="0" applyNumberFormat="1" applyFont="1"/>
    <xf numFmtId="10" fontId="179" fillId="0" borderId="0" xfId="521" applyNumberFormat="1" applyFont="1" applyAlignment="1">
      <alignment vertical="top"/>
    </xf>
    <xf numFmtId="171" fontId="179" fillId="0" borderId="0" xfId="521" applyNumberFormat="1" applyFont="1"/>
    <xf numFmtId="43" fontId="181" fillId="0" borderId="0" xfId="0" applyNumberFormat="1" applyFont="1"/>
    <xf numFmtId="174" fontId="150" fillId="0" borderId="0" xfId="0" applyFont="1" applyAlignment="1">
      <alignment horizontal="left"/>
    </xf>
    <xf numFmtId="174" fontId="181" fillId="0" borderId="0" xfId="0" applyFont="1" applyAlignment="1">
      <alignment horizontal="center"/>
    </xf>
    <xf numFmtId="10" fontId="181"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0" fontId="166" fillId="0" borderId="0" xfId="714" applyFont="1" applyAlignment="1">
      <alignment horizontal="center" vertical="center"/>
    </xf>
    <xf numFmtId="0" fontId="179" fillId="0" borderId="0" xfId="714" applyFont="1" applyAlignment="1">
      <alignment vertical="center"/>
    </xf>
    <xf numFmtId="43" fontId="179" fillId="0" borderId="0" xfId="714" applyNumberFormat="1" applyFont="1" applyAlignment="1">
      <alignment vertical="center"/>
    </xf>
    <xf numFmtId="168" fontId="150" fillId="0" borderId="0" xfId="294" applyNumberFormat="1" applyFont="1"/>
    <xf numFmtId="0" fontId="179"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8" fillId="0" borderId="0" xfId="0" applyFont="1" applyAlignment="1">
      <alignment horizontal="center" vertical="center" wrapText="1"/>
    </xf>
    <xf numFmtId="174" fontId="184" fillId="0" borderId="0" xfId="0" applyFont="1"/>
    <xf numFmtId="10" fontId="162" fillId="0" borderId="0" xfId="521" applyNumberFormat="1" applyFont="1"/>
    <xf numFmtId="174" fontId="162" fillId="0" borderId="0" xfId="0" applyFont="1" applyAlignment="1">
      <alignment vertical="center"/>
    </xf>
    <xf numFmtId="178" fontId="171" fillId="0" borderId="0" xfId="0" applyNumberFormat="1" applyFont="1"/>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5" fillId="0" borderId="0" xfId="0" applyFont="1" applyAlignment="1">
      <alignment vertical="center"/>
    </xf>
    <xf numFmtId="168" fontId="185" fillId="0" borderId="0" xfId="294" applyNumberFormat="1" applyFont="1" applyBorder="1" applyAlignment="1">
      <alignment vertical="center"/>
    </xf>
    <xf numFmtId="198" fontId="185" fillId="0" borderId="0" xfId="0" applyNumberFormat="1" applyFont="1" applyAlignment="1">
      <alignment vertical="center"/>
    </xf>
    <xf numFmtId="174" fontId="150" fillId="0" borderId="0" xfId="413" applyFont="1"/>
    <xf numFmtId="174" fontId="150" fillId="0" borderId="0" xfId="362" applyFont="1"/>
    <xf numFmtId="174" fontId="186"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9" fillId="0" borderId="0" xfId="0" applyNumberFormat="1" applyFont="1"/>
    <xf numFmtId="168" fontId="159"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71" fillId="0" borderId="0" xfId="889" applyFont="1"/>
    <xf numFmtId="0" fontId="150"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2" fillId="0" borderId="0" xfId="889" applyFont="1"/>
    <xf numFmtId="168" fontId="162" fillId="0" borderId="0" xfId="889" applyNumberFormat="1" applyFont="1"/>
    <xf numFmtId="171" fontId="162"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4" fillId="0" borderId="0" xfId="1087" quotePrefix="1" applyFont="1" applyAlignment="1" applyProtection="1"/>
    <xf numFmtId="174" fontId="185" fillId="0" borderId="0" xfId="0" applyFont="1"/>
    <xf numFmtId="174" fontId="191" fillId="0" borderId="0" xfId="0" applyFont="1"/>
    <xf numFmtId="174" fontId="194" fillId="0" borderId="0" xfId="1087" applyFont="1" applyAlignment="1" applyProtection="1">
      <alignment horizontal="left" indent="5"/>
    </xf>
    <xf numFmtId="174" fontId="191" fillId="0" borderId="0" xfId="0" applyFont="1" applyAlignment="1">
      <alignment horizontal="left"/>
    </xf>
    <xf numFmtId="174" fontId="185" fillId="0" borderId="0" xfId="0" applyFont="1" applyAlignment="1">
      <alignment horizontal="left" indent="5"/>
    </xf>
    <xf numFmtId="174" fontId="191" fillId="0" borderId="0" xfId="0" applyFont="1" applyAlignment="1">
      <alignment horizontal="left" indent="5"/>
    </xf>
    <xf numFmtId="174" fontId="194" fillId="0" borderId="0" xfId="1087" applyFont="1" applyAlignment="1" applyProtection="1">
      <alignment horizontal="left" indent="8"/>
    </xf>
    <xf numFmtId="174" fontId="107" fillId="0" borderId="0" xfId="1087" applyFont="1" applyAlignment="1" applyProtection="1"/>
    <xf numFmtId="174" fontId="185" fillId="0" borderId="0" xfId="0" applyFont="1" applyAlignment="1">
      <alignment horizontal="left" indent="8"/>
    </xf>
    <xf numFmtId="174" fontId="194" fillId="25" borderId="0" xfId="1087" applyFont="1" applyFill="1" applyAlignment="1" applyProtection="1">
      <alignment horizontal="left" indent="8"/>
    </xf>
    <xf numFmtId="174" fontId="185" fillId="25" borderId="0" xfId="0" applyFont="1" applyFill="1"/>
    <xf numFmtId="174" fontId="191" fillId="0" borderId="0" xfId="0" applyFont="1" applyAlignment="1">
      <alignment horizontal="left" indent="3"/>
    </xf>
    <xf numFmtId="174" fontId="191" fillId="0" borderId="0" xfId="0" applyFont="1" applyAlignment="1">
      <alignment horizontal="left" wrapText="1" indent="3"/>
    </xf>
    <xf numFmtId="174" fontId="150" fillId="0" borderId="0" xfId="0" applyFont="1" applyAlignment="1">
      <alignment horizontal="justify"/>
    </xf>
    <xf numFmtId="174" fontId="174" fillId="0" borderId="0" xfId="0" applyFont="1"/>
    <xf numFmtId="174" fontId="174" fillId="0" borderId="0" xfId="0" applyFont="1" applyAlignment="1">
      <alignment vertical="center" wrapText="1"/>
    </xf>
    <xf numFmtId="174" fontId="193" fillId="0" borderId="0" xfId="0" applyFont="1" applyAlignment="1">
      <alignment wrapText="1"/>
    </xf>
    <xf numFmtId="0" fontId="31" fillId="0" borderId="0" xfId="1270"/>
    <xf numFmtId="174" fontId="187" fillId="25" borderId="0" xfId="0" applyFont="1" applyFill="1" applyAlignment="1">
      <alignment horizontal="center" vertical="center" wrapText="1"/>
    </xf>
    <xf numFmtId="174" fontId="159" fillId="25" borderId="0" xfId="0" applyFont="1" applyFill="1" applyAlignment="1">
      <alignment horizontal="center" vertical="center"/>
    </xf>
    <xf numFmtId="174" fontId="159" fillId="25" borderId="0" xfId="0" applyFont="1" applyFill="1" applyAlignment="1">
      <alignment horizontal="center" vertical="center" wrapText="1"/>
    </xf>
    <xf numFmtId="49" fontId="196" fillId="25" borderId="0" xfId="0" applyNumberFormat="1" applyFont="1" applyFill="1" applyAlignment="1">
      <alignment horizontal="center" vertical="center"/>
    </xf>
    <xf numFmtId="3" fontId="196" fillId="25" borderId="0" xfId="296" applyNumberFormat="1" applyFont="1" applyFill="1" applyBorder="1" applyAlignment="1">
      <alignment horizontal="right" vertical="center" wrapText="1"/>
    </xf>
    <xf numFmtId="3" fontId="196" fillId="25" borderId="0" xfId="296" applyNumberFormat="1" applyFont="1" applyFill="1" applyBorder="1" applyAlignment="1">
      <alignment horizontal="right"/>
    </xf>
    <xf numFmtId="3" fontId="196" fillId="25" borderId="0" xfId="0" applyNumberFormat="1" applyFont="1" applyFill="1" applyAlignment="1">
      <alignment horizontal="right"/>
    </xf>
    <xf numFmtId="10" fontId="196" fillId="25" borderId="0" xfId="0" applyNumberFormat="1" applyFont="1" applyFill="1" applyAlignment="1">
      <alignment horizontal="right"/>
    </xf>
    <xf numFmtId="17" fontId="192" fillId="0" borderId="0" xfId="0" applyNumberFormat="1" applyFont="1" applyAlignment="1">
      <alignment horizontal="center"/>
    </xf>
    <xf numFmtId="174" fontId="164" fillId="0" borderId="0" xfId="0" applyFont="1" applyAlignment="1">
      <alignment horizontal="justify" vertical="justify" wrapText="1"/>
    </xf>
    <xf numFmtId="174" fontId="197" fillId="0" borderId="0" xfId="0" applyFont="1" applyAlignment="1">
      <alignment horizontal="center" vertical="center"/>
    </xf>
    <xf numFmtId="174" fontId="167" fillId="0" borderId="0" xfId="0" applyFont="1" applyAlignment="1">
      <alignment vertical="center"/>
    </xf>
    <xf numFmtId="43" fontId="167" fillId="0" borderId="0" xfId="0" applyNumberFormat="1" applyFont="1" applyAlignment="1">
      <alignment vertical="center"/>
    </xf>
    <xf numFmtId="43" fontId="167"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7" fillId="0" borderId="0" xfId="0" applyFont="1" applyAlignment="1">
      <alignment horizontal="right" vertical="center"/>
    </xf>
    <xf numFmtId="174" fontId="148" fillId="0" borderId="0" xfId="0" applyFont="1" applyAlignment="1">
      <alignment horizontal="right" vertical="center" wrapText="1"/>
    </xf>
    <xf numFmtId="171" fontId="167" fillId="0" borderId="0" xfId="521" applyNumberFormat="1" applyFont="1" applyAlignment="1">
      <alignment vertical="center"/>
    </xf>
    <xf numFmtId="171" fontId="167" fillId="0" borderId="0" xfId="521" applyNumberFormat="1" applyFont="1" applyAlignment="1">
      <alignment horizontal="left" vertical="center"/>
    </xf>
    <xf numFmtId="10" fontId="167" fillId="0" borderId="0" xfId="521" applyNumberFormat="1" applyFont="1" applyAlignment="1">
      <alignment horizontal="left" vertical="center"/>
    </xf>
    <xf numFmtId="10" fontId="167" fillId="0" borderId="0" xfId="521" applyNumberFormat="1" applyFont="1" applyAlignment="1">
      <alignment vertical="center"/>
    </xf>
    <xf numFmtId="174" fontId="198" fillId="0" borderId="0" xfId="0" applyFont="1" applyAlignment="1">
      <alignment horizontal="center" vertical="center"/>
    </xf>
    <xf numFmtId="174" fontId="183" fillId="25" borderId="0" xfId="0" applyFont="1" applyFill="1" applyAlignment="1">
      <alignment horizontal="center" vertical="center" wrapText="1"/>
    </xf>
    <xf numFmtId="174" fontId="4" fillId="0" borderId="0" xfId="0" applyFont="1" applyAlignment="1">
      <alignment horizontal="left"/>
    </xf>
    <xf numFmtId="174" fontId="176" fillId="0" borderId="0" xfId="0" applyFont="1" applyAlignment="1">
      <alignment horizontal="left"/>
    </xf>
    <xf numFmtId="174" fontId="176"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9" fillId="0" borderId="0" xfId="0" applyFont="1" applyAlignment="1">
      <alignment horizontal="center"/>
    </xf>
    <xf numFmtId="174" fontId="199" fillId="0" borderId="0" xfId="0" applyFont="1"/>
    <xf numFmtId="0" fontId="150" fillId="0" borderId="0" xfId="712" applyFont="1"/>
    <xf numFmtId="40" fontId="150" fillId="0" borderId="0" xfId="712" applyNumberFormat="1" applyFont="1"/>
    <xf numFmtId="41" fontId="150" fillId="0" borderId="0" xfId="712" applyNumberFormat="1" applyFont="1"/>
    <xf numFmtId="41" fontId="162" fillId="0" borderId="0" xfId="712" applyNumberFormat="1" applyFont="1" applyAlignment="1">
      <alignment vertical="center"/>
    </xf>
    <xf numFmtId="0" fontId="162" fillId="0" borderId="0" xfId="712" applyFont="1" applyAlignment="1">
      <alignment vertical="center"/>
    </xf>
    <xf numFmtId="41" fontId="4" fillId="25"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9"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8" borderId="0" xfId="294" applyNumberFormat="1" applyFont="1" applyFill="1"/>
    <xf numFmtId="198" fontId="160" fillId="68" borderId="0" xfId="0" applyNumberFormat="1" applyFont="1" applyFill="1"/>
    <xf numFmtId="174" fontId="142" fillId="68" borderId="0" xfId="0" applyFont="1" applyFill="1"/>
    <xf numFmtId="174" fontId="160" fillId="68" borderId="0" xfId="0" applyFont="1" applyFill="1"/>
    <xf numFmtId="0" fontId="200"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71" fillId="68" borderId="0" xfId="0" applyFont="1" applyFill="1"/>
    <xf numFmtId="174" fontId="32" fillId="68" borderId="0" xfId="0" applyFont="1" applyFill="1"/>
    <xf numFmtId="0" fontId="150" fillId="68" borderId="0" xfId="714" applyFont="1" applyFill="1"/>
    <xf numFmtId="168" fontId="150" fillId="68" borderId="0" xfId="294" applyNumberFormat="1" applyFont="1" applyFill="1"/>
    <xf numFmtId="198" fontId="150" fillId="68" borderId="0" xfId="0" applyNumberFormat="1" applyFont="1" applyFill="1"/>
    <xf numFmtId="10" fontId="150" fillId="68" borderId="0" xfId="521" applyNumberFormat="1"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81" fillId="68" borderId="16" xfId="0" applyFont="1" applyFill="1" applyBorder="1" applyAlignment="1">
      <alignment horizontal="center" vertical="center"/>
    </xf>
    <xf numFmtId="49" fontId="181" fillId="68" borderId="13" xfId="0" applyNumberFormat="1" applyFont="1" applyFill="1" applyBorder="1" applyAlignment="1">
      <alignment horizontal="center" vertical="center" wrapText="1"/>
    </xf>
    <xf numFmtId="49" fontId="188" fillId="68" borderId="26" xfId="0" applyNumberFormat="1" applyFont="1" applyFill="1" applyBorder="1" applyAlignment="1">
      <alignment horizontal="center" vertical="center" wrapText="1"/>
    </xf>
    <xf numFmtId="168" fontId="188" fillId="68" borderId="34" xfId="0" applyNumberFormat="1" applyFont="1" applyFill="1" applyBorder="1" applyAlignment="1">
      <alignment horizontal="right" vertical="center" wrapText="1"/>
    </xf>
    <xf numFmtId="174" fontId="188" fillId="68" borderId="16" xfId="0" applyFont="1" applyFill="1" applyBorder="1" applyAlignment="1">
      <alignment horizontal="center" vertical="center"/>
    </xf>
    <xf numFmtId="174" fontId="188"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2" fillId="68" borderId="0" xfId="0" applyFont="1" applyFill="1"/>
    <xf numFmtId="0" fontId="162" fillId="68" borderId="0" xfId="889" applyFont="1" applyFill="1"/>
    <xf numFmtId="0" fontId="150" fillId="68" borderId="0" xfId="889" applyFont="1" applyFill="1"/>
    <xf numFmtId="0" fontId="192" fillId="68" borderId="11" xfId="889" applyFont="1" applyFill="1" applyBorder="1" applyAlignment="1">
      <alignment horizontal="center" vertical="center"/>
    </xf>
    <xf numFmtId="10" fontId="162" fillId="25" borderId="0" xfId="0" applyNumberFormat="1" applyFont="1" applyFill="1" applyAlignment="1">
      <alignment horizontal="right"/>
    </xf>
    <xf numFmtId="174" fontId="188" fillId="68" borderId="16" xfId="0" applyFont="1" applyFill="1" applyBorder="1" applyAlignment="1">
      <alignment horizontal="center" vertical="center" wrapText="1"/>
    </xf>
    <xf numFmtId="174" fontId="188" fillId="68" borderId="13" xfId="0" applyFont="1" applyFill="1" applyBorder="1" applyAlignment="1">
      <alignment horizontal="center" vertical="center" wrapText="1"/>
    </xf>
    <xf numFmtId="174" fontId="188"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5" fillId="0" borderId="0" xfId="0" applyFont="1" applyAlignment="1">
      <alignment vertical="center"/>
    </xf>
    <xf numFmtId="174" fontId="147" fillId="68" borderId="26" xfId="0" applyFont="1" applyFill="1" applyBorder="1" applyAlignment="1">
      <alignment horizontal="center" vertical="center"/>
    </xf>
    <xf numFmtId="49" fontId="188" fillId="68" borderId="16" xfId="0" applyNumberFormat="1" applyFont="1" applyFill="1" applyBorder="1" applyAlignment="1">
      <alignment horizontal="center" vertical="center"/>
    </xf>
    <xf numFmtId="174" fontId="173"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2"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8" fillId="68" borderId="16" xfId="359" applyFont="1" applyFill="1" applyBorder="1" applyAlignment="1">
      <alignment horizontal="center" vertical="center"/>
    </xf>
    <xf numFmtId="49" fontId="178" fillId="68" borderId="26" xfId="359" applyNumberFormat="1" applyFont="1" applyFill="1" applyBorder="1" applyAlignment="1">
      <alignment horizontal="center" vertical="center"/>
    </xf>
    <xf numFmtId="174" fontId="178" fillId="68" borderId="14" xfId="359" applyFont="1" applyFill="1" applyBorder="1" applyAlignment="1">
      <alignment horizontal="center" vertical="center" wrapText="1"/>
    </xf>
    <xf numFmtId="49" fontId="203" fillId="0" borderId="32" xfId="359" applyNumberFormat="1" applyFont="1" applyBorder="1" applyAlignment="1">
      <alignment horizontal="center"/>
    </xf>
    <xf numFmtId="4" fontId="204" fillId="0" borderId="23" xfId="294" applyNumberFormat="1" applyFont="1" applyFill="1" applyBorder="1" applyAlignment="1">
      <alignment horizontal="right"/>
    </xf>
    <xf numFmtId="0" fontId="203" fillId="0" borderId="32" xfId="359" applyNumberFormat="1" applyFont="1" applyBorder="1" applyAlignment="1">
      <alignment horizontal="center"/>
    </xf>
    <xf numFmtId="4" fontId="178"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47" fillId="59" borderId="16" xfId="603" applyFont="1" applyFill="1" applyBorder="1" applyAlignment="1">
      <alignment horizontal="center" vertical="center"/>
    </xf>
    <xf numFmtId="174" fontId="147" fillId="59" borderId="11" xfId="603" applyFont="1" applyFill="1" applyBorder="1" applyAlignment="1">
      <alignment horizontal="center" vertical="center" wrapText="1"/>
    </xf>
    <xf numFmtId="174" fontId="147"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7" fillId="68" borderId="16" xfId="0" applyFont="1" applyFill="1" applyBorder="1" applyAlignment="1">
      <alignment horizontal="center" vertical="center"/>
    </xf>
    <xf numFmtId="174" fontId="167" fillId="68" borderId="13" xfId="0" applyFont="1" applyFill="1" applyBorder="1" applyAlignment="1">
      <alignment horizontal="center" vertical="center" wrapText="1"/>
    </xf>
    <xf numFmtId="174" fontId="167" fillId="68" borderId="13" xfId="0" applyFont="1" applyFill="1" applyBorder="1" applyAlignment="1">
      <alignment horizontal="center" vertical="center"/>
    </xf>
    <xf numFmtId="174" fontId="167" fillId="68" borderId="14" xfId="0" applyFont="1" applyFill="1" applyBorder="1" applyAlignment="1">
      <alignment horizontal="center" vertical="center" wrapText="1"/>
    </xf>
    <xf numFmtId="0" fontId="167" fillId="0" borderId="32" xfId="0" applyNumberFormat="1" applyFont="1" applyBorder="1" applyAlignment="1">
      <alignment horizontal="center"/>
    </xf>
    <xf numFmtId="168" fontId="162" fillId="0" borderId="12" xfId="294" applyNumberFormat="1" applyFont="1" applyFill="1" applyBorder="1" applyAlignment="1">
      <alignment horizontal="center"/>
    </xf>
    <xf numFmtId="49" fontId="167"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2" fillId="0" borderId="32" xfId="0" applyNumberFormat="1" applyFont="1" applyBorder="1" applyAlignment="1">
      <alignment horizontal="center"/>
    </xf>
    <xf numFmtId="168" fontId="159" fillId="0" borderId="12" xfId="294" applyNumberFormat="1" applyFont="1" applyFill="1" applyBorder="1"/>
    <xf numFmtId="49" fontId="182" fillId="0" borderId="32" xfId="0" applyNumberFormat="1" applyFont="1" applyBorder="1" applyAlignment="1">
      <alignment horizontal="center"/>
    </xf>
    <xf numFmtId="174" fontId="188" fillId="68" borderId="26" xfId="0" applyFont="1" applyFill="1" applyBorder="1" applyAlignment="1">
      <alignment horizontal="center" vertical="center"/>
    </xf>
    <xf numFmtId="168" fontId="188" fillId="68" borderId="34" xfId="294" applyNumberFormat="1" applyFont="1" applyFill="1" applyBorder="1" applyAlignment="1">
      <alignment vertical="center"/>
    </xf>
    <xf numFmtId="10" fontId="188" fillId="68" borderId="34" xfId="0" applyNumberFormat="1" applyFont="1" applyFill="1" applyBorder="1" applyAlignment="1">
      <alignment vertical="center"/>
    </xf>
    <xf numFmtId="49" fontId="181" fillId="68" borderId="14" xfId="0" applyNumberFormat="1" applyFont="1" applyFill="1" applyBorder="1" applyAlignment="1">
      <alignment horizontal="center" vertical="center" wrapText="1"/>
    </xf>
    <xf numFmtId="49" fontId="181" fillId="0" borderId="32" xfId="0" applyNumberFormat="1" applyFont="1" applyBorder="1" applyAlignment="1">
      <alignment horizontal="center" vertical="center"/>
    </xf>
    <xf numFmtId="168" fontId="179" fillId="0" borderId="12" xfId="294" applyNumberFormat="1" applyFont="1" applyFill="1" applyBorder="1" applyAlignment="1">
      <alignment horizontal="right" vertical="center"/>
    </xf>
    <xf numFmtId="168" fontId="181" fillId="0" borderId="12" xfId="0" applyNumberFormat="1" applyFont="1" applyBorder="1" applyAlignment="1">
      <alignment horizontal="right" vertical="center" wrapText="1"/>
    </xf>
    <xf numFmtId="10" fontId="181" fillId="0" borderId="12" xfId="0" applyNumberFormat="1" applyFont="1" applyBorder="1" applyAlignment="1">
      <alignment horizontal="right" vertical="center"/>
    </xf>
    <xf numFmtId="10" fontId="181" fillId="0" borderId="23" xfId="0" applyNumberFormat="1" applyFont="1" applyBorder="1" applyAlignment="1">
      <alignment horizontal="right" vertical="center"/>
    </xf>
    <xf numFmtId="168" fontId="159" fillId="0" borderId="12" xfId="294" applyNumberFormat="1" applyFont="1" applyFill="1" applyBorder="1" applyAlignment="1">
      <alignment horizontal="right" vertical="center"/>
    </xf>
    <xf numFmtId="168" fontId="182" fillId="0" borderId="12" xfId="0" applyNumberFormat="1" applyFont="1" applyBorder="1" applyAlignment="1">
      <alignment horizontal="right" vertical="center" wrapText="1"/>
    </xf>
    <xf numFmtId="10" fontId="182" fillId="0" borderId="12" xfId="0" applyNumberFormat="1" applyFont="1" applyBorder="1" applyAlignment="1">
      <alignment horizontal="right" vertical="center"/>
    </xf>
    <xf numFmtId="10" fontId="182" fillId="0" borderId="23" xfId="0" applyNumberFormat="1" applyFont="1" applyBorder="1" applyAlignment="1">
      <alignment horizontal="right" vertical="center"/>
    </xf>
    <xf numFmtId="0" fontId="182" fillId="0" borderId="32" xfId="0" applyNumberFormat="1" applyFont="1" applyBorder="1" applyAlignment="1">
      <alignment horizontal="center" vertical="center"/>
    </xf>
    <xf numFmtId="10" fontId="188" fillId="68" borderId="34" xfId="0" applyNumberFormat="1" applyFont="1" applyFill="1" applyBorder="1" applyAlignment="1">
      <alignment horizontal="right" vertical="center"/>
    </xf>
    <xf numFmtId="10" fontId="188"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90" fillId="0" borderId="17" xfId="889" applyFont="1" applyBorder="1" applyAlignment="1">
      <alignment horizontal="left" vertical="center"/>
    </xf>
    <xf numFmtId="0" fontId="173" fillId="68" borderId="26" xfId="889" applyFont="1" applyFill="1" applyBorder="1" applyAlignment="1">
      <alignment horizontal="center" vertical="center"/>
    </xf>
    <xf numFmtId="168" fontId="173"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5" fillId="0" borderId="12" xfId="294" applyNumberFormat="1" applyFont="1" applyFill="1" applyBorder="1" applyAlignment="1">
      <alignment horizontal="center" vertical="center"/>
    </xf>
    <xf numFmtId="41" fontId="205"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5"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5"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5"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5" fillId="0" borderId="34" xfId="421" applyNumberFormat="1" applyFont="1" applyBorder="1" applyAlignment="1">
      <alignment horizontal="center" vertical="center"/>
    </xf>
    <xf numFmtId="10" fontId="205"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3" fillId="68" borderId="11" xfId="307" applyFont="1" applyFill="1" applyBorder="1" applyAlignment="1">
      <alignment horizontal="center" vertical="center"/>
    </xf>
    <xf numFmtId="43" fontId="173" fillId="68" borderId="14" xfId="307" applyFont="1" applyFill="1" applyBorder="1" applyAlignment="1">
      <alignment horizontal="center" vertical="center"/>
    </xf>
    <xf numFmtId="174" fontId="206" fillId="0" borderId="0" xfId="413" applyFont="1"/>
    <xf numFmtId="43" fontId="190" fillId="0" borderId="0" xfId="307" applyFont="1" applyFill="1" applyBorder="1" applyAlignment="1">
      <alignment horizontal="left" vertical="center"/>
    </xf>
    <xf numFmtId="43" fontId="176" fillId="0" borderId="15" xfId="294" applyFont="1" applyFill="1" applyBorder="1" applyAlignment="1">
      <alignment vertical="center"/>
    </xf>
    <xf numFmtId="10" fontId="190" fillId="0" borderId="31" xfId="362" applyNumberFormat="1" applyFont="1" applyBorder="1" applyAlignment="1">
      <alignment horizontal="center" vertical="center"/>
    </xf>
    <xf numFmtId="174" fontId="164" fillId="0" borderId="0" xfId="413" applyFont="1"/>
    <xf numFmtId="43" fontId="190" fillId="0" borderId="26" xfId="307" applyFont="1" applyFill="1" applyBorder="1" applyAlignment="1">
      <alignment horizontal="left" vertical="center"/>
    </xf>
    <xf numFmtId="43" fontId="190" fillId="0" borderId="25" xfId="362" applyNumberFormat="1" applyFont="1" applyBorder="1" applyAlignment="1">
      <alignment horizontal="center" vertical="center"/>
    </xf>
    <xf numFmtId="10" fontId="190" fillId="0" borderId="25" xfId="362" applyNumberFormat="1" applyFont="1" applyBorder="1" applyAlignment="1">
      <alignment horizontal="center" vertical="center"/>
    </xf>
    <xf numFmtId="43" fontId="164" fillId="0" borderId="0" xfId="413" applyNumberFormat="1" applyFont="1"/>
    <xf numFmtId="174" fontId="162" fillId="0" borderId="0" xfId="0" applyFont="1" applyAlignment="1">
      <alignment vertical="top" wrapText="1"/>
    </xf>
    <xf numFmtId="174" fontId="162" fillId="0" borderId="0" xfId="0" applyFont="1" applyAlignment="1">
      <alignment vertical="top"/>
    </xf>
    <xf numFmtId="174" fontId="173" fillId="68" borderId="13" xfId="0" applyFont="1" applyFill="1" applyBorder="1" applyAlignment="1">
      <alignment horizontal="center" vertical="center" wrapText="1"/>
    </xf>
    <xf numFmtId="49" fontId="190"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2" fillId="0" borderId="0" xfId="0" applyFont="1"/>
    <xf numFmtId="174" fontId="217" fillId="0" borderId="0" xfId="0" applyFont="1"/>
    <xf numFmtId="49" fontId="169" fillId="0" borderId="32" xfId="0" applyNumberFormat="1" applyFont="1" applyBorder="1" applyAlignment="1">
      <alignment horizontal="center" vertical="center"/>
    </xf>
    <xf numFmtId="38" fontId="172" fillId="0" borderId="12" xfId="0" applyNumberFormat="1" applyFont="1" applyBorder="1" applyAlignment="1">
      <alignment horizontal="center" vertical="center"/>
    </xf>
    <xf numFmtId="171" fontId="169" fillId="0" borderId="12" xfId="0" applyNumberFormat="1" applyFont="1" applyBorder="1" applyAlignment="1">
      <alignment horizontal="center" vertical="center"/>
    </xf>
    <xf numFmtId="174" fontId="168" fillId="68" borderId="13" xfId="0" applyFont="1" applyFill="1" applyBorder="1" applyAlignment="1">
      <alignment horizontal="center" vertical="center" wrapText="1"/>
    </xf>
    <xf numFmtId="49" fontId="169" fillId="0" borderId="32" xfId="0" applyNumberFormat="1" applyFont="1" applyBorder="1" applyAlignment="1">
      <alignment horizontal="center" vertical="center" wrapText="1"/>
    </xf>
    <xf numFmtId="3" fontId="172" fillId="0" borderId="12" xfId="299" applyNumberFormat="1" applyFont="1" applyFill="1" applyBorder="1" applyAlignment="1">
      <alignment horizontal="center" vertical="center" wrapText="1"/>
    </xf>
    <xf numFmtId="3" fontId="169" fillId="0" borderId="12" xfId="299" applyNumberFormat="1" applyFont="1" applyFill="1" applyBorder="1" applyAlignment="1">
      <alignment horizontal="center" vertical="center" wrapText="1"/>
    </xf>
    <xf numFmtId="3" fontId="172"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8" fillId="68" borderId="16" xfId="365" applyNumberFormat="1" applyFont="1" applyFill="1" applyBorder="1" applyAlignment="1">
      <alignment horizontal="center" vertical="center"/>
    </xf>
    <xf numFmtId="43" fontId="188"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2" fillId="0" borderId="32" xfId="365" applyNumberFormat="1" applyFont="1" applyBorder="1" applyAlignment="1">
      <alignment horizontal="center" vertical="top"/>
    </xf>
    <xf numFmtId="168" fontId="159" fillId="0" borderId="12" xfId="365" applyNumberFormat="1" applyFont="1" applyBorder="1" applyAlignment="1">
      <alignment horizontal="right" vertical="top"/>
    </xf>
    <xf numFmtId="168" fontId="159"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2" fillId="0" borderId="32" xfId="365" applyNumberFormat="1" applyFont="1" applyBorder="1" applyAlignment="1">
      <alignment horizontal="center" vertical="top"/>
    </xf>
    <xf numFmtId="168" fontId="159" fillId="25" borderId="34" xfId="365" applyNumberFormat="1" applyFont="1" applyFill="1" applyBorder="1" applyAlignment="1">
      <alignment horizontal="right" vertical="top"/>
    </xf>
    <xf numFmtId="168" fontId="182"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20" fillId="0" borderId="0" xfId="0" applyFont="1" applyAlignment="1">
      <alignment horizontal="center"/>
    </xf>
    <xf numFmtId="174" fontId="77" fillId="0" borderId="0" xfId="0" applyFont="1"/>
    <xf numFmtId="17" fontId="203" fillId="0" borderId="32" xfId="0" applyNumberFormat="1" applyFont="1" applyBorder="1" applyAlignment="1">
      <alignment horizontal="center" vertical="center"/>
    </xf>
    <xf numFmtId="3" fontId="203" fillId="0" borderId="12" xfId="299" applyNumberFormat="1" applyFont="1" applyFill="1" applyBorder="1" applyAlignment="1">
      <alignment horizontal="center" vertical="center"/>
    </xf>
    <xf numFmtId="3" fontId="204" fillId="0" borderId="12" xfId="299" applyNumberFormat="1" applyFont="1" applyFill="1" applyBorder="1" applyAlignment="1">
      <alignment horizontal="center" vertical="center"/>
    </xf>
    <xf numFmtId="3" fontId="203" fillId="0" borderId="23" xfId="299" applyNumberFormat="1" applyFont="1" applyFill="1" applyBorder="1" applyAlignment="1">
      <alignment horizontal="center" vertical="center"/>
    </xf>
    <xf numFmtId="49" fontId="203" fillId="0" borderId="32" xfId="0" applyNumberFormat="1" applyFont="1" applyBorder="1" applyAlignment="1">
      <alignment horizontal="center" vertical="center"/>
    </xf>
    <xf numFmtId="3" fontId="204" fillId="0" borderId="34" xfId="299" applyNumberFormat="1" applyFont="1" applyFill="1" applyBorder="1" applyAlignment="1">
      <alignment horizontal="center" vertical="center"/>
    </xf>
    <xf numFmtId="174" fontId="178" fillId="59" borderId="13" xfId="0" applyFont="1" applyFill="1" applyBorder="1" applyAlignment="1">
      <alignment horizontal="center" vertical="center" wrapText="1"/>
    </xf>
    <xf numFmtId="174" fontId="178" fillId="59" borderId="14" xfId="0" applyFont="1" applyFill="1" applyBorder="1" applyAlignment="1">
      <alignment horizontal="center" vertical="center" wrapText="1"/>
    </xf>
    <xf numFmtId="17" fontId="178" fillId="59" borderId="16" xfId="0" applyNumberFormat="1" applyFont="1" applyFill="1" applyBorder="1" applyAlignment="1">
      <alignment horizontal="center" vertical="center" wrapText="1"/>
    </xf>
    <xf numFmtId="174" fontId="178" fillId="59" borderId="14" xfId="0" applyFont="1" applyFill="1" applyBorder="1" applyAlignment="1">
      <alignment horizontal="center" vertical="center"/>
    </xf>
    <xf numFmtId="168" fontId="168" fillId="68" borderId="16" xfId="294" applyNumberFormat="1" applyFont="1" applyFill="1" applyBorder="1" applyAlignment="1">
      <alignment horizontal="center" vertical="center" wrapText="1"/>
    </xf>
    <xf numFmtId="168" fontId="168" fillId="68" borderId="13" xfId="294" applyNumberFormat="1" applyFont="1" applyFill="1" applyBorder="1" applyAlignment="1">
      <alignment horizontal="center" vertical="center" wrapText="1"/>
    </xf>
    <xf numFmtId="168" fontId="168" fillId="68" borderId="14" xfId="294" applyNumberFormat="1" applyFont="1" applyFill="1" applyBorder="1" applyAlignment="1">
      <alignment horizontal="center" vertical="center" wrapText="1"/>
    </xf>
    <xf numFmtId="0" fontId="169" fillId="0" borderId="32" xfId="359" applyNumberFormat="1" applyFont="1" applyBorder="1" applyAlignment="1">
      <alignment horizontal="center" vertical="center"/>
    </xf>
    <xf numFmtId="3" fontId="172" fillId="0" borderId="12" xfId="296" applyNumberFormat="1" applyFont="1" applyFill="1" applyBorder="1" applyAlignment="1">
      <alignment horizontal="center" vertical="center"/>
    </xf>
    <xf numFmtId="3" fontId="172" fillId="0" borderId="34" xfId="296" applyNumberFormat="1" applyFont="1" applyFill="1" applyBorder="1" applyAlignment="1">
      <alignment horizontal="center" vertical="center"/>
    </xf>
    <xf numFmtId="10" fontId="172"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6" fillId="68" borderId="16" xfId="0" applyFont="1" applyFill="1" applyBorder="1" applyAlignment="1">
      <alignment horizontal="center" vertical="center"/>
    </xf>
    <xf numFmtId="174" fontId="178" fillId="68" borderId="12" xfId="0" applyFont="1" applyFill="1" applyBorder="1" applyAlignment="1">
      <alignment horizontal="center" vertical="center"/>
    </xf>
    <xf numFmtId="49" fontId="221" fillId="0" borderId="12" xfId="0" applyNumberFormat="1" applyFont="1" applyBorder="1" applyAlignment="1">
      <alignment horizontal="center"/>
    </xf>
    <xf numFmtId="168" fontId="221" fillId="0" borderId="12" xfId="294" applyNumberFormat="1" applyFont="1" applyFill="1" applyBorder="1" applyAlignment="1">
      <alignment horizontal="center" vertical="center"/>
    </xf>
    <xf numFmtId="49" fontId="190" fillId="0" borderId="32" xfId="0" applyNumberFormat="1" applyFont="1" applyBorder="1" applyAlignment="1">
      <alignment horizontal="center" vertical="top"/>
    </xf>
    <xf numFmtId="0" fontId="190" fillId="0" borderId="32" xfId="0" applyNumberFormat="1" applyFont="1" applyBorder="1" applyAlignment="1">
      <alignment horizontal="center" vertical="top"/>
    </xf>
    <xf numFmtId="49" fontId="182" fillId="0" borderId="32" xfId="0" applyNumberFormat="1" applyFont="1" applyBorder="1" applyAlignment="1">
      <alignment horizontal="center" vertical="top"/>
    </xf>
    <xf numFmtId="168" fontId="159" fillId="0" borderId="12" xfId="294" applyNumberFormat="1" applyFont="1" applyFill="1" applyBorder="1" applyAlignment="1">
      <alignment horizontal="right" vertical="top"/>
    </xf>
    <xf numFmtId="168" fontId="182" fillId="0" borderId="12" xfId="0" applyNumberFormat="1" applyFont="1" applyBorder="1" applyAlignment="1">
      <alignment horizontal="center" vertical="top"/>
    </xf>
    <xf numFmtId="1" fontId="159" fillId="0" borderId="12" xfId="294" applyNumberFormat="1" applyFont="1" applyFill="1" applyBorder="1" applyAlignment="1">
      <alignment horizontal="right" vertical="top"/>
    </xf>
    <xf numFmtId="168" fontId="182" fillId="0" borderId="12" xfId="294" applyNumberFormat="1" applyFont="1" applyFill="1" applyBorder="1" applyAlignment="1">
      <alignment horizontal="right" vertical="top"/>
    </xf>
    <xf numFmtId="41" fontId="182" fillId="0" borderId="23" xfId="0" applyNumberFormat="1" applyFont="1" applyBorder="1" applyAlignment="1">
      <alignment horizontal="center" vertical="top"/>
    </xf>
    <xf numFmtId="49" fontId="188" fillId="68" borderId="13" xfId="0" applyNumberFormat="1" applyFont="1" applyFill="1" applyBorder="1" applyAlignment="1">
      <alignment horizontal="center" vertical="center"/>
    </xf>
    <xf numFmtId="38" fontId="187" fillId="68" borderId="12" xfId="0" applyNumberFormat="1" applyFont="1" applyFill="1" applyBorder="1" applyAlignment="1">
      <alignment horizontal="center" vertical="center"/>
    </xf>
    <xf numFmtId="38" fontId="187" fillId="68" borderId="12" xfId="0" applyNumberFormat="1" applyFont="1" applyFill="1" applyBorder="1" applyAlignment="1">
      <alignment horizontal="center" vertical="center" wrapText="1"/>
    </xf>
    <xf numFmtId="197" fontId="223" fillId="0" borderId="0" xfId="0" applyNumberFormat="1" applyFont="1"/>
    <xf numFmtId="174" fontId="223" fillId="0" borderId="0" xfId="0" applyFont="1"/>
    <xf numFmtId="3" fontId="224" fillId="25" borderId="0" xfId="0" applyNumberFormat="1" applyFont="1" applyFill="1" applyAlignment="1">
      <alignment horizontal="center"/>
    </xf>
    <xf numFmtId="174" fontId="223" fillId="25" borderId="0" xfId="0" applyFont="1" applyFill="1"/>
    <xf numFmtId="49" fontId="175" fillId="0" borderId="12" xfId="0" applyNumberFormat="1" applyFont="1" applyBorder="1" applyAlignment="1">
      <alignment horizontal="center" vertical="center"/>
    </xf>
    <xf numFmtId="38" fontId="189" fillId="0" borderId="12" xfId="294" applyNumberFormat="1" applyFont="1" applyFill="1" applyBorder="1" applyAlignment="1">
      <alignment horizontal="center" vertical="center"/>
    </xf>
    <xf numFmtId="38" fontId="175" fillId="0" borderId="12" xfId="0" applyNumberFormat="1" applyFont="1" applyBorder="1" applyAlignment="1">
      <alignment horizontal="center" wrapText="1"/>
    </xf>
    <xf numFmtId="38" fontId="189" fillId="25" borderId="12" xfId="294" applyNumberFormat="1" applyFont="1" applyFill="1" applyBorder="1" applyAlignment="1">
      <alignment horizontal="center"/>
    </xf>
    <xf numFmtId="197" fontId="54" fillId="0" borderId="0" xfId="0" applyNumberFormat="1" applyFont="1"/>
    <xf numFmtId="3" fontId="225" fillId="25" borderId="0" xfId="0" applyNumberFormat="1" applyFont="1" applyFill="1" applyAlignment="1">
      <alignment horizontal="center"/>
    </xf>
    <xf numFmtId="174" fontId="54" fillId="25" borderId="0" xfId="0" applyFont="1" applyFill="1"/>
    <xf numFmtId="3" fontId="225" fillId="0" borderId="0" xfId="0" applyNumberFormat="1" applyFont="1" applyAlignment="1">
      <alignment horizontal="center" vertical="center"/>
    </xf>
    <xf numFmtId="3" fontId="225" fillId="0" borderId="0" xfId="0" applyNumberFormat="1" applyFont="1" applyAlignment="1">
      <alignment horizontal="center"/>
    </xf>
    <xf numFmtId="38" fontId="175" fillId="0" borderId="12" xfId="294" applyNumberFormat="1" applyFont="1" applyFill="1" applyBorder="1" applyAlignment="1">
      <alignment horizontal="center" vertical="center"/>
    </xf>
    <xf numFmtId="14" fontId="168" fillId="68" borderId="16" xfId="0" applyNumberFormat="1" applyFont="1" applyFill="1" applyBorder="1" applyAlignment="1">
      <alignment horizontal="center" vertical="center" wrapText="1"/>
    </xf>
    <xf numFmtId="174" fontId="168" fillId="68" borderId="13" xfId="0" applyFont="1" applyFill="1" applyBorder="1" applyAlignment="1">
      <alignment horizontal="center" vertical="center"/>
    </xf>
    <xf numFmtId="171" fontId="169" fillId="0" borderId="12" xfId="0" applyNumberFormat="1" applyFont="1" applyBorder="1" applyAlignment="1">
      <alignment vertical="center"/>
    </xf>
    <xf numFmtId="49" fontId="169" fillId="0" borderId="26" xfId="0" applyNumberFormat="1" applyFont="1" applyBorder="1" applyAlignment="1">
      <alignment horizontal="center" vertical="center"/>
    </xf>
    <xf numFmtId="38" fontId="172" fillId="0" borderId="34" xfId="0" applyNumberFormat="1" applyFont="1" applyBorder="1" applyAlignment="1">
      <alignment horizontal="center" vertical="center"/>
    </xf>
    <xf numFmtId="171" fontId="169" fillId="0" borderId="34" xfId="0" applyNumberFormat="1" applyFont="1" applyBorder="1" applyAlignment="1">
      <alignment vertical="center"/>
    </xf>
    <xf numFmtId="49" fontId="173" fillId="68" borderId="16" xfId="0" applyNumberFormat="1" applyFont="1" applyFill="1" applyBorder="1" applyAlignment="1">
      <alignment horizontal="center" vertical="center"/>
    </xf>
    <xf numFmtId="168" fontId="176" fillId="25" borderId="12" xfId="294" applyNumberFormat="1" applyFont="1" applyFill="1" applyBorder="1" applyAlignment="1">
      <alignment horizontal="center" vertical="center"/>
    </xf>
    <xf numFmtId="173" fontId="176" fillId="25" borderId="12" xfId="294" applyNumberFormat="1" applyFont="1" applyFill="1" applyBorder="1" applyAlignment="1">
      <alignment horizontal="center" vertical="center"/>
    </xf>
    <xf numFmtId="49" fontId="190" fillId="25" borderId="32" xfId="0" applyNumberFormat="1" applyFont="1" applyFill="1" applyBorder="1" applyAlignment="1">
      <alignment horizontal="center" vertical="center"/>
    </xf>
    <xf numFmtId="174" fontId="173" fillId="68" borderId="26" xfId="0" applyFont="1" applyFill="1" applyBorder="1" applyAlignment="1">
      <alignment horizontal="center" vertical="center"/>
    </xf>
    <xf numFmtId="174" fontId="189" fillId="0" borderId="0" xfId="0" applyFont="1" applyAlignment="1">
      <alignment vertical="center" wrapText="1"/>
    </xf>
    <xf numFmtId="0" fontId="175" fillId="0" borderId="32" xfId="294" applyNumberFormat="1" applyFont="1" applyFill="1" applyBorder="1" applyAlignment="1">
      <alignment horizontal="center" vertical="center"/>
    </xf>
    <xf numFmtId="40" fontId="189" fillId="0" borderId="12" xfId="294" applyNumberFormat="1" applyFont="1" applyFill="1" applyBorder="1" applyAlignment="1">
      <alignment horizontal="right" vertical="center" indent="1"/>
    </xf>
    <xf numFmtId="40" fontId="189" fillId="0" borderId="12" xfId="294" applyNumberFormat="1" applyFont="1" applyFill="1" applyBorder="1" applyAlignment="1">
      <alignment vertical="center"/>
    </xf>
    <xf numFmtId="0" fontId="185" fillId="0" borderId="0" xfId="712" applyFont="1"/>
    <xf numFmtId="0" fontId="187" fillId="68" borderId="12" xfId="714" applyFont="1" applyFill="1" applyBorder="1" applyAlignment="1">
      <alignment horizontal="center" vertical="center"/>
    </xf>
    <xf numFmtId="0" fontId="187" fillId="68" borderId="12" xfId="714" applyFont="1" applyFill="1" applyBorder="1" applyAlignment="1">
      <alignment horizontal="center" vertical="center" wrapText="1"/>
    </xf>
    <xf numFmtId="49" fontId="188" fillId="68" borderId="13" xfId="0" applyNumberFormat="1" applyFont="1" applyFill="1" applyBorder="1" applyAlignment="1">
      <alignment horizontal="center" vertical="center" wrapText="1"/>
    </xf>
    <xf numFmtId="0" fontId="188" fillId="68" borderId="13" xfId="0" applyNumberFormat="1" applyFont="1" applyFill="1" applyBorder="1" applyAlignment="1">
      <alignment horizontal="center" vertical="center" wrapText="1"/>
    </xf>
    <xf numFmtId="49" fontId="188" fillId="68" borderId="14" xfId="0" applyNumberFormat="1" applyFont="1" applyFill="1" applyBorder="1" applyAlignment="1">
      <alignment horizontal="center" vertical="center"/>
    </xf>
    <xf numFmtId="168" fontId="182" fillId="0" borderId="32" xfId="0" applyNumberFormat="1" applyFont="1" applyBorder="1" applyAlignment="1">
      <alignment horizontal="center" vertical="center"/>
    </xf>
    <xf numFmtId="174" fontId="182" fillId="0" borderId="12" xfId="0" applyFont="1" applyBorder="1" applyAlignment="1">
      <alignment horizontal="left" vertical="center"/>
    </xf>
    <xf numFmtId="43" fontId="182" fillId="0" borderId="12" xfId="0" applyNumberFormat="1" applyFont="1" applyBorder="1" applyAlignment="1">
      <alignment horizontal="right" vertical="center"/>
    </xf>
    <xf numFmtId="43" fontId="159" fillId="0" borderId="12" xfId="0" applyNumberFormat="1" applyFont="1" applyBorder="1" applyAlignment="1">
      <alignment vertical="center"/>
    </xf>
    <xf numFmtId="43" fontId="159" fillId="0" borderId="23" xfId="0" applyNumberFormat="1" applyFont="1" applyBorder="1" applyAlignment="1">
      <alignment vertical="center"/>
    </xf>
    <xf numFmtId="174" fontId="182" fillId="0" borderId="26" xfId="0" applyFont="1" applyBorder="1" applyAlignment="1">
      <alignment horizontal="center" vertical="center"/>
    </xf>
    <xf numFmtId="174" fontId="182" fillId="0" borderId="34" xfId="0" applyFont="1" applyBorder="1" applyAlignment="1">
      <alignment horizontal="center" vertical="center"/>
    </xf>
    <xf numFmtId="43" fontId="182" fillId="0" borderId="34" xfId="294" applyFont="1" applyFill="1" applyBorder="1" applyAlignment="1">
      <alignment horizontal="center" vertical="center"/>
    </xf>
    <xf numFmtId="174" fontId="187" fillId="68" borderId="11" xfId="362" applyFont="1" applyFill="1" applyBorder="1" applyAlignment="1">
      <alignment horizontal="center" vertical="center"/>
    </xf>
    <xf numFmtId="174" fontId="187" fillId="68" borderId="13" xfId="362" applyFont="1" applyFill="1" applyBorder="1" applyAlignment="1">
      <alignment horizontal="center" vertical="center"/>
    </xf>
    <xf numFmtId="174" fontId="187" fillId="68" borderId="14" xfId="362" applyFont="1" applyFill="1" applyBorder="1" applyAlignment="1">
      <alignment horizontal="center" vertical="center"/>
    </xf>
    <xf numFmtId="10" fontId="175" fillId="0" borderId="31" xfId="362" applyNumberFormat="1" applyFont="1" applyBorder="1" applyAlignment="1">
      <alignment horizontal="center" vertical="center"/>
    </xf>
    <xf numFmtId="43" fontId="175" fillId="0" borderId="24" xfId="362" applyNumberFormat="1" applyFont="1" applyBorder="1" applyAlignment="1">
      <alignment horizontal="center" vertical="center"/>
    </xf>
    <xf numFmtId="171" fontId="175"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7" fillId="0" borderId="26" xfId="0" applyNumberFormat="1" applyFont="1" applyBorder="1" applyAlignment="1">
      <alignment horizontal="center" vertical="center"/>
    </xf>
    <xf numFmtId="168" fontId="227" fillId="0" borderId="34" xfId="0" applyNumberFormat="1" applyFont="1" applyBorder="1" applyAlignment="1">
      <alignment horizontal="center" vertical="center"/>
    </xf>
    <xf numFmtId="171" fontId="227" fillId="0" borderId="34" xfId="521" applyNumberFormat="1" applyFont="1" applyFill="1" applyBorder="1" applyAlignment="1">
      <alignment horizontal="center" vertical="center"/>
    </xf>
    <xf numFmtId="43" fontId="229" fillId="68" borderId="16" xfId="0" applyNumberFormat="1" applyFont="1" applyFill="1" applyBorder="1" applyAlignment="1">
      <alignment horizontal="center" vertical="center" wrapText="1"/>
    </xf>
    <xf numFmtId="43" fontId="229" fillId="68" borderId="13" xfId="0" applyNumberFormat="1" applyFont="1" applyFill="1" applyBorder="1" applyAlignment="1">
      <alignment horizontal="center" vertical="center" wrapText="1"/>
    </xf>
    <xf numFmtId="43" fontId="229" fillId="68" borderId="14" xfId="0" applyNumberFormat="1" applyFont="1" applyFill="1" applyBorder="1" applyAlignment="1">
      <alignment horizontal="center" vertical="center" wrapText="1"/>
    </xf>
    <xf numFmtId="43" fontId="227" fillId="0" borderId="32" xfId="0" applyNumberFormat="1" applyFont="1" applyBorder="1" applyAlignment="1">
      <alignment horizontal="center" vertical="center"/>
    </xf>
    <xf numFmtId="3" fontId="227" fillId="0" borderId="12" xfId="0" applyNumberFormat="1" applyFont="1" applyBorder="1" applyAlignment="1">
      <alignment horizontal="center" vertical="center"/>
    </xf>
    <xf numFmtId="171" fontId="227" fillId="0" borderId="12" xfId="521" applyNumberFormat="1" applyFont="1" applyFill="1" applyBorder="1" applyAlignment="1" applyProtection="1">
      <alignment horizontal="center" vertical="center"/>
    </xf>
    <xf numFmtId="3" fontId="228" fillId="0" borderId="12" xfId="0" applyNumberFormat="1" applyFont="1" applyBorder="1" applyAlignment="1">
      <alignment horizontal="center" vertical="center"/>
    </xf>
    <xf numFmtId="171" fontId="227" fillId="0" borderId="12" xfId="0" applyNumberFormat="1" applyFont="1" applyBorder="1" applyAlignment="1">
      <alignment horizontal="center" vertical="center"/>
    </xf>
    <xf numFmtId="171" fontId="227"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7" fillId="0" borderId="34" xfId="0" applyNumberFormat="1" applyFont="1" applyBorder="1" applyAlignment="1">
      <alignment horizontal="center" vertical="center"/>
    </xf>
    <xf numFmtId="171" fontId="227"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0" fontId="230" fillId="0" borderId="32" xfId="712" applyFont="1" applyBorder="1" applyAlignment="1">
      <alignment horizontal="center" vertical="top"/>
    </xf>
    <xf numFmtId="43" fontId="201" fillId="0" borderId="12" xfId="294" applyFont="1" applyFill="1" applyBorder="1" applyAlignment="1">
      <alignment horizontal="center" vertical="top"/>
    </xf>
    <xf numFmtId="43" fontId="230" fillId="0" borderId="23" xfId="294" applyFont="1" applyFill="1" applyBorder="1" applyAlignment="1">
      <alignment horizontal="center" vertical="top"/>
    </xf>
    <xf numFmtId="174" fontId="192"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2" fillId="68" borderId="12" xfId="0" applyNumberFormat="1" applyFont="1" applyFill="1" applyBorder="1" applyAlignment="1">
      <alignment vertical="center"/>
    </xf>
    <xf numFmtId="43" fontId="192"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2" fillId="0" borderId="0" xfId="0" applyNumberFormat="1" applyFont="1"/>
    <xf numFmtId="174" fontId="168" fillId="68" borderId="16" xfId="0" applyFont="1" applyFill="1" applyBorder="1" applyAlignment="1">
      <alignment horizontal="center" vertical="center" wrapText="1"/>
    </xf>
    <xf numFmtId="174" fontId="168" fillId="68" borderId="11" xfId="0" applyFont="1" applyFill="1" applyBorder="1" applyAlignment="1">
      <alignment horizontal="center" vertical="center"/>
    </xf>
    <xf numFmtId="174" fontId="169" fillId="25" borderId="17" xfId="0" applyFont="1" applyFill="1" applyBorder="1" applyAlignment="1">
      <alignment horizontal="left" vertical="center"/>
    </xf>
    <xf numFmtId="43" fontId="172"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7" fillId="0" borderId="0" xfId="294" applyNumberFormat="1" applyFont="1" applyFill="1" applyBorder="1" applyAlignment="1">
      <alignment horizontal="center"/>
    </xf>
    <xf numFmtId="171" fontId="167" fillId="0" borderId="0" xfId="0" applyNumberFormat="1" applyFont="1" applyAlignment="1">
      <alignment horizontal="right"/>
    </xf>
    <xf numFmtId="168" fontId="159" fillId="25" borderId="12" xfId="294" applyNumberFormat="1" applyFont="1" applyFill="1" applyBorder="1"/>
    <xf numFmtId="49" fontId="167" fillId="68" borderId="13" xfId="0" applyNumberFormat="1" applyFont="1" applyFill="1" applyBorder="1" applyAlignment="1">
      <alignment horizontal="center" vertical="center" wrapText="1"/>
    </xf>
    <xf numFmtId="49" fontId="167" fillId="68" borderId="14" xfId="0" applyNumberFormat="1" applyFont="1" applyFill="1" applyBorder="1" applyAlignment="1">
      <alignment horizontal="center" vertical="center" wrapText="1"/>
    </xf>
    <xf numFmtId="168" fontId="167"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47" fillId="68" borderId="32" xfId="0" applyNumberFormat="1" applyFont="1" applyFill="1" applyBorder="1" applyAlignment="1">
      <alignment horizontal="center" vertical="center" wrapText="1"/>
    </xf>
    <xf numFmtId="168" fontId="147" fillId="68" borderId="12" xfId="0" applyNumberFormat="1" applyFont="1" applyFill="1" applyBorder="1" applyAlignment="1">
      <alignment horizontal="center" vertical="center" wrapText="1"/>
    </xf>
    <xf numFmtId="174" fontId="206" fillId="68" borderId="13" xfId="0" applyFont="1" applyFill="1" applyBorder="1" applyAlignment="1">
      <alignment horizontal="center" vertical="center" wrapText="1"/>
    </xf>
    <xf numFmtId="174" fontId="206" fillId="68" borderId="16" xfId="0" applyFont="1" applyFill="1" applyBorder="1" applyAlignment="1">
      <alignment horizontal="center" vertical="center" wrapText="1"/>
    </xf>
    <xf numFmtId="174" fontId="206" fillId="68" borderId="14" xfId="0" applyFont="1" applyFill="1" applyBorder="1" applyAlignment="1">
      <alignment horizontal="center" vertical="center" wrapText="1"/>
    </xf>
    <xf numFmtId="174" fontId="182" fillId="25" borderId="0" xfId="0" applyFont="1" applyFill="1" applyAlignment="1">
      <alignment horizontal="center" vertical="top" wrapText="1"/>
    </xf>
    <xf numFmtId="174" fontId="179" fillId="0" borderId="0" xfId="0" applyFont="1" applyAlignment="1">
      <alignment vertical="top"/>
    </xf>
    <xf numFmtId="49" fontId="182" fillId="25" borderId="12" xfId="296" applyNumberFormat="1" applyFont="1" applyFill="1" applyBorder="1" applyAlignment="1">
      <alignment horizontal="center" vertical="top"/>
    </xf>
    <xf numFmtId="3" fontId="182" fillId="25" borderId="12" xfId="296" applyNumberFormat="1" applyFont="1" applyFill="1" applyBorder="1" applyAlignment="1">
      <alignment horizontal="center" vertical="top"/>
    </xf>
    <xf numFmtId="41" fontId="159" fillId="25" borderId="12" xfId="296" applyNumberFormat="1" applyFont="1" applyFill="1" applyBorder="1" applyAlignment="1">
      <alignment horizontal="right" vertical="top"/>
    </xf>
    <xf numFmtId="174" fontId="188" fillId="68" borderId="12" xfId="359" applyFont="1" applyFill="1" applyBorder="1" applyAlignment="1">
      <alignment horizontal="center" vertical="center" wrapText="1"/>
    </xf>
    <xf numFmtId="174" fontId="173" fillId="68" borderId="16" xfId="359" applyFont="1" applyFill="1" applyBorder="1" applyAlignment="1">
      <alignment horizontal="center" vertical="center"/>
    </xf>
    <xf numFmtId="174" fontId="173" fillId="68" borderId="13" xfId="359" applyFont="1" applyFill="1" applyBorder="1" applyAlignment="1">
      <alignment horizontal="center" vertical="center" wrapText="1"/>
    </xf>
    <xf numFmtId="174" fontId="173" fillId="68" borderId="14" xfId="359" applyFont="1" applyFill="1" applyBorder="1" applyAlignment="1">
      <alignment horizontal="center" vertical="center" wrapText="1"/>
    </xf>
    <xf numFmtId="0" fontId="190" fillId="0" borderId="32" xfId="359" applyNumberFormat="1" applyFont="1" applyBorder="1" applyAlignment="1">
      <alignment horizontal="center" vertical="center"/>
    </xf>
    <xf numFmtId="171" fontId="190" fillId="0" borderId="23" xfId="359" applyNumberFormat="1" applyFont="1" applyBorder="1" applyAlignment="1">
      <alignment horizontal="center" vertical="center"/>
    </xf>
    <xf numFmtId="171" fontId="190" fillId="0" borderId="25" xfId="359" applyNumberFormat="1" applyFont="1" applyBorder="1" applyAlignment="1">
      <alignment horizontal="center" vertical="center"/>
    </xf>
    <xf numFmtId="3" fontId="176" fillId="25" borderId="12" xfId="296" applyNumberFormat="1" applyFont="1" applyFill="1" applyBorder="1" applyAlignment="1">
      <alignment horizontal="center" vertical="center"/>
    </xf>
    <xf numFmtId="3" fontId="176"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4" fillId="0" borderId="32" xfId="712" applyFont="1" applyBorder="1" applyAlignment="1">
      <alignment horizontal="center" vertical="center"/>
    </xf>
    <xf numFmtId="43" fontId="235" fillId="0" borderId="12" xfId="294" applyFont="1" applyFill="1" applyBorder="1" applyAlignment="1">
      <alignment horizontal="center" vertical="center"/>
    </xf>
    <xf numFmtId="43" fontId="234" fillId="0" borderId="23" xfId="294" applyFont="1" applyFill="1" applyBorder="1" applyAlignment="1">
      <alignment horizontal="center" vertical="center"/>
    </xf>
    <xf numFmtId="43" fontId="235" fillId="25" borderId="12" xfId="294" applyFont="1" applyFill="1" applyBorder="1" applyAlignment="1">
      <alignment horizontal="center" vertical="center"/>
    </xf>
    <xf numFmtId="0" fontId="234" fillId="25" borderId="32" xfId="712" applyFont="1" applyFill="1" applyBorder="1" applyAlignment="1">
      <alignment horizontal="center" vertical="center"/>
    </xf>
    <xf numFmtId="0" fontId="234" fillId="0" borderId="26" xfId="712" applyFont="1" applyBorder="1" applyAlignment="1">
      <alignment horizontal="center" vertical="center"/>
    </xf>
    <xf numFmtId="43" fontId="234" fillId="0" borderId="34" xfId="712" applyNumberFormat="1" applyFont="1" applyBorder="1" applyAlignment="1">
      <alignment horizontal="center" vertical="center"/>
    </xf>
    <xf numFmtId="43" fontId="234" fillId="0" borderId="25" xfId="712" applyNumberFormat="1" applyFont="1" applyBorder="1" applyAlignment="1">
      <alignment horizontal="center" vertical="center"/>
    </xf>
    <xf numFmtId="0" fontId="175" fillId="0" borderId="12" xfId="714" applyFont="1" applyBorder="1" applyAlignment="1">
      <alignment horizontal="center" vertical="center"/>
    </xf>
    <xf numFmtId="43" fontId="189" fillId="0" borderId="12" xfId="294" applyFont="1" applyFill="1" applyBorder="1" applyAlignment="1">
      <alignment horizontal="center" vertical="center"/>
    </xf>
    <xf numFmtId="43" fontId="175" fillId="0" borderId="12" xfId="294" applyFont="1" applyFill="1" applyBorder="1" applyAlignment="1">
      <alignment horizontal="center" vertical="center"/>
    </xf>
    <xf numFmtId="10" fontId="175" fillId="0" borderId="12" xfId="521" applyNumberFormat="1" applyFont="1" applyFill="1" applyBorder="1" applyAlignment="1">
      <alignment horizontal="center" vertical="center"/>
    </xf>
    <xf numFmtId="43" fontId="189" fillId="25" borderId="12" xfId="294" applyFont="1" applyFill="1" applyBorder="1" applyAlignment="1">
      <alignment horizontal="center" vertical="center"/>
    </xf>
    <xf numFmtId="0" fontId="175" fillId="25" borderId="12" xfId="714" applyFont="1" applyFill="1" applyBorder="1" applyAlignment="1">
      <alignment horizontal="center" vertical="center"/>
    </xf>
    <xf numFmtId="43" fontId="189" fillId="25" borderId="0" xfId="294" applyFont="1" applyFill="1" applyBorder="1" applyAlignment="1">
      <alignment horizontal="center" vertical="center"/>
    </xf>
    <xf numFmtId="0" fontId="175" fillId="25" borderId="0" xfId="714" applyFont="1" applyFill="1" applyAlignment="1">
      <alignment horizontal="center" vertical="center"/>
    </xf>
    <xf numFmtId="43" fontId="189" fillId="0" borderId="0" xfId="294" applyFont="1" applyFill="1" applyBorder="1" applyAlignment="1">
      <alignment horizontal="center" vertical="center"/>
    </xf>
    <xf numFmtId="43" fontId="175" fillId="0" borderId="0" xfId="294" applyFont="1" applyFill="1" applyBorder="1" applyAlignment="1">
      <alignment horizontal="center" vertical="center"/>
    </xf>
    <xf numFmtId="10" fontId="175" fillId="25" borderId="0" xfId="521" applyNumberFormat="1" applyFont="1" applyFill="1" applyBorder="1" applyAlignment="1">
      <alignment horizontal="center" vertical="center"/>
    </xf>
    <xf numFmtId="43" fontId="187"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2" fillId="25" borderId="12" xfId="0" applyNumberFormat="1" applyFont="1" applyFill="1" applyBorder="1" applyAlignment="1">
      <alignment horizontal="center" vertical="center"/>
    </xf>
    <xf numFmtId="38" fontId="172" fillId="25" borderId="34" xfId="0" applyNumberFormat="1" applyFont="1" applyFill="1" applyBorder="1" applyAlignment="1">
      <alignment horizontal="center" vertical="center"/>
    </xf>
    <xf numFmtId="174" fontId="173" fillId="68" borderId="14" xfId="0" applyFont="1" applyFill="1" applyBorder="1" applyAlignment="1">
      <alignment horizontal="center" vertical="center" wrapText="1"/>
    </xf>
    <xf numFmtId="168" fontId="237" fillId="0" borderId="32" xfId="294" applyNumberFormat="1" applyFont="1" applyBorder="1" applyAlignment="1">
      <alignment horizontal="center" vertical="top"/>
    </xf>
    <xf numFmtId="168" fontId="237" fillId="0" borderId="26" xfId="294" applyNumberFormat="1" applyFont="1" applyBorder="1" applyAlignment="1">
      <alignment horizontal="center" vertical="top"/>
    </xf>
    <xf numFmtId="174" fontId="238" fillId="0" borderId="0" xfId="0" applyFont="1"/>
    <xf numFmtId="174" fontId="178" fillId="59" borderId="16" xfId="0" applyFont="1" applyFill="1" applyBorder="1" applyAlignment="1">
      <alignment horizontal="center" vertical="center" wrapText="1"/>
    </xf>
    <xf numFmtId="38" fontId="204" fillId="0" borderId="12" xfId="0" applyNumberFormat="1" applyFont="1" applyBorder="1" applyAlignment="1">
      <alignment horizontal="center" vertical="center"/>
    </xf>
    <xf numFmtId="38" fontId="203" fillId="0" borderId="12" xfId="0" applyNumberFormat="1" applyFont="1" applyBorder="1" applyAlignment="1">
      <alignment horizontal="center" vertical="center"/>
    </xf>
    <xf numFmtId="171" fontId="203" fillId="0" borderId="12" xfId="0" applyNumberFormat="1" applyFont="1" applyBorder="1" applyAlignment="1">
      <alignment horizontal="center" vertical="center"/>
    </xf>
    <xf numFmtId="171" fontId="203" fillId="0" borderId="23" xfId="0" applyNumberFormat="1" applyFont="1" applyBorder="1" applyAlignment="1">
      <alignment horizontal="center" vertical="center"/>
    </xf>
    <xf numFmtId="49" fontId="203" fillId="25" borderId="32" xfId="0" applyNumberFormat="1" applyFont="1" applyFill="1" applyBorder="1" applyAlignment="1">
      <alignment horizontal="center" vertical="center"/>
    </xf>
    <xf numFmtId="38" fontId="203" fillId="25" borderId="12" xfId="0" applyNumberFormat="1" applyFont="1" applyFill="1" applyBorder="1" applyAlignment="1">
      <alignment horizontal="center" vertical="center"/>
    </xf>
    <xf numFmtId="171" fontId="203" fillId="25" borderId="12" xfId="0" applyNumberFormat="1" applyFont="1" applyFill="1" applyBorder="1" applyAlignment="1">
      <alignment horizontal="center" vertical="center"/>
    </xf>
    <xf numFmtId="171" fontId="203" fillId="25" borderId="23" xfId="0" applyNumberFormat="1" applyFont="1" applyFill="1" applyBorder="1" applyAlignment="1">
      <alignment horizontal="center" vertical="center"/>
    </xf>
    <xf numFmtId="49" fontId="203" fillId="25" borderId="26" xfId="0" applyNumberFormat="1" applyFont="1" applyFill="1" applyBorder="1" applyAlignment="1">
      <alignment horizontal="center" vertical="center"/>
    </xf>
    <xf numFmtId="171" fontId="172" fillId="0" borderId="12" xfId="299" applyNumberFormat="1" applyFont="1" applyFill="1" applyBorder="1" applyAlignment="1">
      <alignment horizontal="center" vertical="center" wrapText="1"/>
    </xf>
    <xf numFmtId="171" fontId="172" fillId="0" borderId="34" xfId="299" applyNumberFormat="1" applyFont="1" applyFill="1" applyBorder="1" applyAlignment="1">
      <alignment horizontal="center" vertical="center" wrapText="1"/>
    </xf>
    <xf numFmtId="171" fontId="159" fillId="25" borderId="34" xfId="365" applyNumberFormat="1" applyFont="1" applyFill="1" applyBorder="1" applyAlignment="1">
      <alignment horizontal="right" vertical="top"/>
    </xf>
    <xf numFmtId="43" fontId="159" fillId="25" borderId="25" xfId="365" applyNumberFormat="1" applyFont="1" applyFill="1" applyBorder="1" applyAlignment="1">
      <alignment horizontal="right" vertical="top"/>
    </xf>
    <xf numFmtId="17" fontId="190" fillId="0" borderId="32" xfId="0" applyNumberFormat="1" applyFont="1" applyBorder="1" applyAlignment="1">
      <alignment horizontal="center" vertical="center"/>
    </xf>
    <xf numFmtId="3" fontId="176" fillId="0" borderId="12" xfId="0" applyNumberFormat="1" applyFont="1" applyBorder="1" applyAlignment="1">
      <alignment horizontal="center" vertical="center"/>
    </xf>
    <xf numFmtId="3" fontId="190" fillId="0" borderId="12" xfId="0" applyNumberFormat="1" applyFont="1" applyBorder="1" applyAlignment="1">
      <alignment horizontal="center" vertical="center"/>
    </xf>
    <xf numFmtId="3" fontId="190" fillId="0" borderId="23" xfId="0" applyNumberFormat="1" applyFont="1" applyBorder="1" applyAlignment="1">
      <alignment horizontal="center" vertical="center"/>
    </xf>
    <xf numFmtId="10" fontId="164" fillId="0" borderId="0" xfId="0" applyNumberFormat="1" applyFont="1" applyAlignment="1">
      <alignment vertical="center"/>
    </xf>
    <xf numFmtId="174" fontId="164" fillId="0" borderId="0" xfId="0" applyFont="1" applyAlignment="1">
      <alignment vertical="center"/>
    </xf>
    <xf numFmtId="17" fontId="190" fillId="0" borderId="26" xfId="0" applyNumberFormat="1" applyFont="1" applyBorder="1" applyAlignment="1">
      <alignment horizontal="center" vertical="center"/>
    </xf>
    <xf numFmtId="3" fontId="176" fillId="0" borderId="34" xfId="0" applyNumberFormat="1" applyFont="1" applyBorder="1" applyAlignment="1">
      <alignment horizontal="center" vertical="center"/>
    </xf>
    <xf numFmtId="3" fontId="190" fillId="0" borderId="25" xfId="0" applyNumberFormat="1" applyFont="1" applyBorder="1" applyAlignment="1">
      <alignment horizontal="center" vertical="center"/>
    </xf>
    <xf numFmtId="174" fontId="176" fillId="0" borderId="0" xfId="0" applyFont="1" applyAlignment="1">
      <alignment vertical="center"/>
    </xf>
    <xf numFmtId="174" fontId="161" fillId="68" borderId="0" xfId="0" applyFont="1" applyFill="1"/>
    <xf numFmtId="43" fontId="150" fillId="0" borderId="0" xfId="294" applyFont="1"/>
    <xf numFmtId="43" fontId="164" fillId="0" borderId="0" xfId="294" applyFont="1" applyAlignment="1">
      <alignment vertical="center"/>
    </xf>
    <xf numFmtId="43" fontId="4" fillId="0" borderId="0" xfId="294" applyFont="1"/>
    <xf numFmtId="43" fontId="142" fillId="0" borderId="0" xfId="294" applyFont="1"/>
    <xf numFmtId="171" fontId="162" fillId="0" borderId="0" xfId="521" applyNumberFormat="1" applyFont="1"/>
    <xf numFmtId="186" fontId="162" fillId="0" borderId="0" xfId="0" applyNumberFormat="1" applyFont="1"/>
    <xf numFmtId="3" fontId="27" fillId="0" borderId="0" xfId="296" applyNumberFormat="1" applyFont="1" applyFill="1" applyBorder="1" applyAlignment="1">
      <alignment vertical="center"/>
    </xf>
    <xf numFmtId="10" fontId="167" fillId="0" borderId="0" xfId="521" applyNumberFormat="1" applyFont="1" applyAlignment="1">
      <alignment horizontal="center" vertical="center"/>
    </xf>
    <xf numFmtId="174" fontId="167" fillId="0" borderId="0" xfId="0" applyFont="1" applyAlignment="1">
      <alignment horizontal="center" vertical="center"/>
    </xf>
    <xf numFmtId="10" fontId="162" fillId="0" borderId="0" xfId="521" applyNumberFormat="1" applyFont="1" applyAlignment="1">
      <alignment horizontal="center" vertical="center"/>
    </xf>
    <xf numFmtId="10" fontId="162" fillId="0" borderId="0" xfId="0" applyNumberFormat="1" applyFont="1" applyAlignment="1">
      <alignment horizontal="center" vertical="center"/>
    </xf>
    <xf numFmtId="9" fontId="162" fillId="0" borderId="0" xfId="521" applyFont="1"/>
    <xf numFmtId="10" fontId="241" fillId="0" borderId="0" xfId="521" applyNumberFormat="1" applyFont="1" applyAlignment="1">
      <alignment horizontal="center" vertical="center"/>
    </xf>
    <xf numFmtId="10" fontId="190" fillId="25" borderId="23" xfId="0" applyNumberFormat="1" applyFont="1" applyFill="1" applyBorder="1" applyAlignment="1">
      <alignment horizontal="center" vertical="center"/>
    </xf>
    <xf numFmtId="168" fontId="206" fillId="68" borderId="34" xfId="294" applyNumberFormat="1" applyFont="1" applyFill="1" applyBorder="1" applyAlignment="1">
      <alignment horizontal="center" vertical="center"/>
    </xf>
    <xf numFmtId="10" fontId="173" fillId="68" borderId="25" xfId="0" applyNumberFormat="1" applyFont="1" applyFill="1" applyBorder="1" applyAlignment="1">
      <alignment horizontal="center" vertical="center"/>
    </xf>
    <xf numFmtId="4" fontId="204"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2"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8" fillId="59" borderId="16" xfId="0" applyFont="1" applyFill="1" applyBorder="1" applyAlignment="1">
      <alignment horizontal="center" vertical="center"/>
    </xf>
    <xf numFmtId="174" fontId="168" fillId="59" borderId="13" xfId="0" applyFont="1" applyFill="1" applyBorder="1" applyAlignment="1">
      <alignment horizontal="center" vertical="center" wrapText="1"/>
    </xf>
    <xf numFmtId="174" fontId="168" fillId="59" borderId="14" xfId="0" applyFont="1" applyFill="1" applyBorder="1" applyAlignment="1">
      <alignment horizontal="center" vertical="center" wrapText="1"/>
    </xf>
    <xf numFmtId="43" fontId="219" fillId="0" borderId="0" xfId="294" applyFont="1" applyFill="1" applyBorder="1" applyAlignment="1">
      <alignment vertical="center"/>
    </xf>
    <xf numFmtId="43" fontId="218" fillId="0" borderId="0" xfId="294" applyFont="1" applyFill="1" applyBorder="1" applyAlignment="1">
      <alignment vertical="center"/>
    </xf>
    <xf numFmtId="0" fontId="218" fillId="0" borderId="0" xfId="713" applyFont="1" applyAlignment="1">
      <alignment horizontal="center" vertical="center"/>
    </xf>
    <xf numFmtId="174" fontId="243" fillId="25" borderId="0" xfId="0" applyFont="1" applyFill="1"/>
    <xf numFmtId="174" fontId="243" fillId="25" borderId="0" xfId="0" applyFont="1" applyFill="1" applyAlignment="1">
      <alignment vertical="center"/>
    </xf>
    <xf numFmtId="174" fontId="179" fillId="0" borderId="0" xfId="0" applyFont="1" applyAlignment="1">
      <alignment horizontal="center"/>
    </xf>
    <xf numFmtId="174" fontId="165" fillId="0" borderId="0" xfId="0" applyFont="1" applyAlignment="1">
      <alignment horizontal="center"/>
    </xf>
    <xf numFmtId="174" fontId="164" fillId="0" borderId="0" xfId="0" applyFont="1" applyAlignment="1">
      <alignment horizontal="center"/>
    </xf>
    <xf numFmtId="40" fontId="189"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205" fillId="25" borderId="12" xfId="294" applyNumberFormat="1" applyFont="1" applyFill="1" applyBorder="1" applyAlignment="1">
      <alignment horizontal="center" vertical="center"/>
    </xf>
    <xf numFmtId="0" fontId="226" fillId="68" borderId="12" xfId="713" applyFont="1" applyFill="1" applyBorder="1" applyAlignment="1">
      <alignment horizontal="center" vertical="center" wrapText="1"/>
    </xf>
    <xf numFmtId="0" fontId="218" fillId="0" borderId="12" xfId="713" applyFont="1" applyBorder="1" applyAlignment="1">
      <alignment horizontal="center" vertical="center"/>
    </xf>
    <xf numFmtId="43" fontId="219" fillId="0" borderId="12" xfId="294" applyFont="1" applyFill="1" applyBorder="1" applyAlignment="1">
      <alignment vertical="center"/>
    </xf>
    <xf numFmtId="43" fontId="218" fillId="0" borderId="12" xfId="294" applyFont="1" applyFill="1" applyBorder="1" applyAlignment="1">
      <alignment vertical="center"/>
    </xf>
    <xf numFmtId="43" fontId="219" fillId="25" borderId="12" xfId="294" applyFont="1" applyFill="1" applyBorder="1" applyAlignment="1">
      <alignment vertical="center"/>
    </xf>
    <xf numFmtId="0" fontId="218" fillId="25" borderId="12" xfId="713" applyFont="1" applyFill="1" applyBorder="1" applyAlignment="1">
      <alignment horizontal="center" vertical="center"/>
    </xf>
    <xf numFmtId="43" fontId="182" fillId="0" borderId="34" xfId="0" applyNumberFormat="1" applyFont="1" applyBorder="1" applyAlignment="1">
      <alignment vertical="center"/>
    </xf>
    <xf numFmtId="43" fontId="176" fillId="0" borderId="0" xfId="0" applyNumberFormat="1" applyFont="1"/>
    <xf numFmtId="43" fontId="206" fillId="68" borderId="13" xfId="0" applyNumberFormat="1" applyFont="1" applyFill="1" applyBorder="1"/>
    <xf numFmtId="171" fontId="176" fillId="0" borderId="0" xfId="521" applyNumberFormat="1" applyFont="1" applyFill="1"/>
    <xf numFmtId="10" fontId="206" fillId="68" borderId="13" xfId="521" applyNumberFormat="1" applyFont="1" applyFill="1" applyBorder="1"/>
    <xf numFmtId="10" fontId="176" fillId="0" borderId="0" xfId="521" applyNumberFormat="1" applyFont="1" applyFill="1"/>
    <xf numFmtId="10" fontId="32" fillId="0" borderId="0" xfId="521" applyNumberFormat="1" applyFont="1"/>
    <xf numFmtId="10" fontId="159" fillId="0" borderId="12" xfId="0" applyNumberFormat="1" applyFont="1" applyBorder="1"/>
    <xf numFmtId="174" fontId="173"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3"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2" fillId="0" borderId="26" xfId="0" applyNumberFormat="1" applyFont="1" applyBorder="1" applyAlignment="1">
      <alignment horizontal="center" vertical="center"/>
    </xf>
    <xf numFmtId="174" fontId="182" fillId="0" borderId="34" xfId="0" applyFont="1" applyBorder="1" applyAlignment="1">
      <alignment horizontal="left" vertical="center"/>
    </xf>
    <xf numFmtId="43" fontId="182" fillId="0" borderId="25" xfId="0" applyNumberFormat="1" applyFont="1" applyBorder="1" applyAlignment="1">
      <alignment horizontal="right" vertical="center"/>
    </xf>
    <xf numFmtId="43" fontId="159" fillId="0" borderId="34" xfId="0" applyNumberFormat="1" applyFont="1" applyBorder="1" applyAlignment="1">
      <alignment vertical="center"/>
    </xf>
    <xf numFmtId="43" fontId="159" fillId="0" borderId="25" xfId="0" applyNumberFormat="1" applyFont="1" applyBorder="1" applyAlignment="1">
      <alignment vertical="center"/>
    </xf>
    <xf numFmtId="0" fontId="182" fillId="25" borderId="32" xfId="0" applyNumberFormat="1" applyFont="1" applyFill="1" applyBorder="1" applyAlignment="1">
      <alignment horizontal="center" vertical="top"/>
    </xf>
    <xf numFmtId="168" fontId="159" fillId="25" borderId="12" xfId="294" applyNumberFormat="1" applyFont="1" applyFill="1" applyBorder="1" applyAlignment="1">
      <alignment horizontal="right" vertical="top"/>
    </xf>
    <xf numFmtId="1" fontId="159" fillId="25" borderId="12" xfId="294" applyNumberFormat="1" applyFont="1" applyFill="1" applyBorder="1" applyAlignment="1">
      <alignment horizontal="right" vertical="top"/>
    </xf>
    <xf numFmtId="10" fontId="176"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80" fillId="0" borderId="0" xfId="0" applyFont="1" applyAlignment="1">
      <alignment vertical="center"/>
    </xf>
    <xf numFmtId="174" fontId="185" fillId="68" borderId="0" xfId="0" applyFont="1" applyFill="1"/>
    <xf numFmtId="174" fontId="236" fillId="0" borderId="0" xfId="0" applyFont="1"/>
    <xf numFmtId="10" fontId="185" fillId="0" borderId="0" xfId="521" applyNumberFormat="1" applyFont="1"/>
    <xf numFmtId="178" fontId="191" fillId="0" borderId="0" xfId="0" applyNumberFormat="1" applyFont="1"/>
    <xf numFmtId="168" fontId="159" fillId="25" borderId="12" xfId="294" applyNumberFormat="1" applyFont="1" applyFill="1" applyBorder="1" applyAlignment="1">
      <alignment horizontal="right" vertical="center"/>
    </xf>
    <xf numFmtId="168" fontId="182" fillId="25" borderId="12" xfId="0" applyNumberFormat="1" applyFont="1" applyFill="1" applyBorder="1" applyAlignment="1">
      <alignment horizontal="right" vertical="center" wrapText="1"/>
    </xf>
    <xf numFmtId="10" fontId="182"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5" fillId="0" borderId="0" xfId="319" applyFont="1" applyAlignment="1">
      <alignment vertical="center"/>
    </xf>
    <xf numFmtId="0" fontId="159" fillId="0" borderId="0" xfId="319" applyFont="1" applyAlignment="1">
      <alignment vertical="center"/>
    </xf>
    <xf numFmtId="174" fontId="159" fillId="0" borderId="0" xfId="0" applyFont="1" applyAlignment="1">
      <alignment horizontal="center"/>
    </xf>
    <xf numFmtId="174" fontId="159" fillId="0" borderId="0" xfId="0" applyFont="1"/>
    <xf numFmtId="3" fontId="159" fillId="0" borderId="0" xfId="0" applyNumberFormat="1" applyFont="1"/>
    <xf numFmtId="0" fontId="182" fillId="25" borderId="26" xfId="0" applyNumberFormat="1" applyFont="1" applyFill="1" applyBorder="1" applyAlignment="1">
      <alignment horizontal="center" vertical="top"/>
    </xf>
    <xf numFmtId="43" fontId="189" fillId="25" borderId="0" xfId="294" applyFont="1" applyFill="1" applyBorder="1" applyAlignment="1">
      <alignment vertical="center"/>
    </xf>
    <xf numFmtId="43" fontId="189" fillId="25" borderId="17" xfId="294" applyFont="1" applyFill="1" applyBorder="1" applyAlignment="1">
      <alignment vertical="center"/>
    </xf>
    <xf numFmtId="174" fontId="175" fillId="0" borderId="34" xfId="362" applyFont="1" applyBorder="1" applyAlignment="1">
      <alignment horizontal="left" vertical="center"/>
    </xf>
    <xf numFmtId="174" fontId="175" fillId="0" borderId="15" xfId="362" applyFont="1" applyBorder="1" applyAlignment="1">
      <alignment horizontal="left" vertical="center"/>
    </xf>
    <xf numFmtId="174" fontId="175" fillId="0" borderId="13" xfId="362" applyFont="1" applyBorder="1" applyAlignment="1">
      <alignment horizontal="left" vertical="center"/>
    </xf>
    <xf numFmtId="174" fontId="175"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6" fillId="0" borderId="12" xfId="294" applyNumberFormat="1" applyFont="1" applyFill="1" applyBorder="1" applyAlignment="1">
      <alignment horizontal="right" vertical="top"/>
    </xf>
    <xf numFmtId="3" fontId="190" fillId="0" borderId="12" xfId="294" applyNumberFormat="1" applyFont="1" applyFill="1" applyBorder="1" applyAlignment="1">
      <alignment horizontal="right" vertical="top"/>
    </xf>
    <xf numFmtId="41" fontId="190" fillId="0" borderId="12" xfId="294" applyNumberFormat="1" applyFont="1" applyFill="1" applyBorder="1" applyAlignment="1">
      <alignment horizontal="right" vertical="top"/>
    </xf>
    <xf numFmtId="3" fontId="190" fillId="0" borderId="23" xfId="294" applyNumberFormat="1" applyFont="1" applyFill="1" applyBorder="1" applyAlignment="1">
      <alignment horizontal="right" vertical="top"/>
    </xf>
    <xf numFmtId="41" fontId="176" fillId="0" borderId="12" xfId="0" applyNumberFormat="1" applyFont="1" applyBorder="1" applyAlignment="1">
      <alignment horizontal="right" vertical="top"/>
    </xf>
    <xf numFmtId="174" fontId="187" fillId="68" borderId="16" xfId="0" applyFont="1" applyFill="1" applyBorder="1" applyAlignment="1">
      <alignment horizontal="center" vertical="center"/>
    </xf>
    <xf numFmtId="174" fontId="187" fillId="68" borderId="13" xfId="0" applyFont="1" applyFill="1" applyBorder="1" applyAlignment="1">
      <alignment horizontal="center" vertical="center" wrapText="1"/>
    </xf>
    <xf numFmtId="174" fontId="187" fillId="60" borderId="13" xfId="0" applyFont="1" applyFill="1" applyBorder="1" applyAlignment="1">
      <alignment horizontal="center" vertical="center" wrapText="1"/>
    </xf>
    <xf numFmtId="174" fontId="187" fillId="60" borderId="14" xfId="0" applyFont="1" applyFill="1" applyBorder="1" applyAlignment="1">
      <alignment horizontal="center" vertical="center" wrapText="1"/>
    </xf>
    <xf numFmtId="0" fontId="192" fillId="68" borderId="16" xfId="712" applyFont="1" applyFill="1" applyBorder="1" applyAlignment="1">
      <alignment horizontal="center" vertical="center"/>
    </xf>
    <xf numFmtId="0" fontId="192" fillId="68" borderId="13" xfId="712" applyFont="1" applyFill="1" applyBorder="1" applyAlignment="1">
      <alignment horizontal="center" vertical="center"/>
    </xf>
    <xf numFmtId="0" fontId="192" fillId="68" borderId="13" xfId="712" applyFont="1" applyFill="1" applyBorder="1" applyAlignment="1">
      <alignment horizontal="center" vertical="center" wrapText="1"/>
    </xf>
    <xf numFmtId="0" fontId="192" fillId="68" borderId="14" xfId="712" applyFont="1" applyFill="1" applyBorder="1" applyAlignment="1">
      <alignment horizontal="center" vertical="center"/>
    </xf>
    <xf numFmtId="17" fontId="187" fillId="68" borderId="26" xfId="294" applyNumberFormat="1" applyFont="1" applyFill="1" applyBorder="1" applyAlignment="1">
      <alignment horizontal="center" vertical="center"/>
    </xf>
    <xf numFmtId="40" fontId="187" fillId="68" borderId="34" xfId="294" applyNumberFormat="1" applyFont="1" applyFill="1" applyBorder="1" applyAlignment="1">
      <alignment horizontal="right" vertical="center"/>
    </xf>
    <xf numFmtId="40" fontId="187" fillId="60" borderId="34" xfId="294" applyNumberFormat="1" applyFont="1" applyFill="1" applyBorder="1" applyAlignment="1">
      <alignment horizontal="right" vertical="center"/>
    </xf>
    <xf numFmtId="40" fontId="187" fillId="60" borderId="25" xfId="294" applyNumberFormat="1" applyFont="1" applyFill="1" applyBorder="1" applyAlignment="1">
      <alignment horizontal="right" vertical="center"/>
    </xf>
    <xf numFmtId="0" fontId="192"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2" fillId="0" borderId="0" xfId="521" applyNumberFormat="1" applyFont="1" applyFill="1" applyBorder="1"/>
    <xf numFmtId="43" fontId="162" fillId="0" borderId="0" xfId="0" applyNumberFormat="1" applyFont="1"/>
    <xf numFmtId="38" fontId="175" fillId="25" borderId="12" xfId="294" applyNumberFormat="1" applyFont="1" applyFill="1" applyBorder="1" applyAlignment="1">
      <alignment horizontal="center"/>
    </xf>
    <xf numFmtId="197" fontId="53" fillId="0" borderId="0" xfId="0" applyNumberFormat="1" applyFont="1"/>
    <xf numFmtId="3" fontId="248" fillId="0" borderId="0" xfId="0" applyNumberFormat="1" applyFont="1" applyAlignment="1">
      <alignment horizontal="center"/>
    </xf>
    <xf numFmtId="43" fontId="159" fillId="25" borderId="12" xfId="0" applyNumberFormat="1" applyFont="1" applyFill="1" applyBorder="1" applyAlignment="1">
      <alignment vertical="center"/>
    </xf>
    <xf numFmtId="43" fontId="159"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6" fillId="0" borderId="31" xfId="294" applyFont="1" applyFill="1" applyBorder="1" applyAlignment="1">
      <alignment vertical="center"/>
    </xf>
    <xf numFmtId="43" fontId="190" fillId="0" borderId="0" xfId="307" applyFont="1" applyFill="1" applyAlignment="1">
      <alignment horizontal="left" vertical="center"/>
    </xf>
    <xf numFmtId="174" fontId="176"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2" fillId="0" borderId="12" xfId="0" applyNumberFormat="1" applyFont="1" applyBorder="1" applyAlignment="1">
      <alignment horizontal="right"/>
    </xf>
    <xf numFmtId="171" fontId="162" fillId="0" borderId="23" xfId="0" applyNumberFormat="1" applyFont="1" applyBorder="1" applyAlignment="1">
      <alignment horizontal="right"/>
    </xf>
    <xf numFmtId="174" fontId="173" fillId="69" borderId="26" xfId="0" applyFont="1" applyFill="1" applyBorder="1" applyAlignment="1">
      <alignment horizontal="center" vertical="top"/>
    </xf>
    <xf numFmtId="3" fontId="173" fillId="69" borderId="34" xfId="294" applyNumberFormat="1" applyFont="1" applyFill="1" applyBorder="1" applyAlignment="1">
      <alignment horizontal="right" vertical="top"/>
    </xf>
    <xf numFmtId="3" fontId="173" fillId="69" borderId="25" xfId="294" applyNumberFormat="1" applyFont="1" applyFill="1" applyBorder="1" applyAlignment="1">
      <alignment horizontal="right" vertical="top"/>
    </xf>
    <xf numFmtId="41" fontId="176" fillId="25" borderId="12" xfId="294" applyNumberFormat="1" applyFont="1" applyFill="1" applyBorder="1" applyAlignment="1">
      <alignment horizontal="right" vertical="top"/>
    </xf>
    <xf numFmtId="3" fontId="190" fillId="25" borderId="12" xfId="294" applyNumberFormat="1" applyFont="1" applyFill="1" applyBorder="1" applyAlignment="1">
      <alignment horizontal="right" vertical="top"/>
    </xf>
    <xf numFmtId="41" fontId="190" fillId="25" borderId="12" xfId="294" applyNumberFormat="1" applyFont="1" applyFill="1" applyBorder="1" applyAlignment="1">
      <alignment horizontal="right" vertical="top"/>
    </xf>
    <xf numFmtId="3" fontId="190"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9" fillId="0" borderId="32" xfId="0" applyNumberFormat="1" applyFont="1" applyBorder="1" applyAlignment="1">
      <alignment horizontal="center" vertical="center" wrapText="1"/>
    </xf>
    <xf numFmtId="0" fontId="182"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21" fillId="0" borderId="12" xfId="0" applyNumberFormat="1" applyFont="1" applyBorder="1" applyAlignment="1">
      <alignment horizontal="center"/>
    </xf>
    <xf numFmtId="0" fontId="169" fillId="0" borderId="26" xfId="0" applyNumberFormat="1" applyFont="1" applyBorder="1" applyAlignment="1">
      <alignment horizontal="center" vertical="center"/>
    </xf>
    <xf numFmtId="3" fontId="228" fillId="25" borderId="12" xfId="0" applyNumberFormat="1" applyFont="1" applyFill="1" applyBorder="1" applyAlignment="1">
      <alignment horizontal="center" vertical="center"/>
    </xf>
    <xf numFmtId="0" fontId="190" fillId="25" borderId="32" xfId="0" applyNumberFormat="1" applyFont="1" applyFill="1" applyBorder="1" applyAlignment="1">
      <alignment horizontal="center" vertical="center"/>
    </xf>
    <xf numFmtId="43" fontId="189" fillId="0" borderId="31" xfId="294" applyFont="1" applyFill="1" applyBorder="1" applyAlignment="1">
      <alignment horizontal="center" vertical="center"/>
    </xf>
    <xf numFmtId="43" fontId="159"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4" fillId="68" borderId="26" xfId="0" applyFont="1" applyFill="1" applyBorder="1" applyAlignment="1">
      <alignment horizontal="center"/>
    </xf>
    <xf numFmtId="171" fontId="184" fillId="68" borderId="34" xfId="0" applyNumberFormat="1" applyFont="1" applyFill="1" applyBorder="1" applyAlignment="1">
      <alignment horizontal="center"/>
    </xf>
    <xf numFmtId="171" fontId="184" fillId="68" borderId="25" xfId="0" applyNumberFormat="1" applyFont="1" applyFill="1" applyBorder="1" applyAlignment="1">
      <alignment horizontal="center"/>
    </xf>
    <xf numFmtId="174" fontId="45" fillId="0" borderId="0" xfId="0" applyFont="1" applyAlignment="1">
      <alignment vertical="center"/>
    </xf>
    <xf numFmtId="168" fontId="182" fillId="25" borderId="12" xfId="0" applyNumberFormat="1" applyFont="1" applyFill="1" applyBorder="1" applyAlignment="1">
      <alignment horizontal="center" vertical="top"/>
    </xf>
    <xf numFmtId="168" fontId="182" fillId="25" borderId="12" xfId="294" applyNumberFormat="1" applyFont="1" applyFill="1" applyBorder="1" applyAlignment="1">
      <alignment horizontal="right" vertical="top"/>
    </xf>
    <xf numFmtId="41" fontId="182" fillId="25" borderId="23" xfId="0" applyNumberFormat="1" applyFont="1" applyFill="1" applyBorder="1" applyAlignment="1">
      <alignment horizontal="center" vertical="top"/>
    </xf>
    <xf numFmtId="38" fontId="189" fillId="25" borderId="12" xfId="294" applyNumberFormat="1" applyFont="1" applyFill="1" applyBorder="1" applyAlignment="1">
      <alignment horizontal="center" vertical="center"/>
    </xf>
    <xf numFmtId="38" fontId="175" fillId="25" borderId="12" xfId="0" applyNumberFormat="1" applyFont="1" applyFill="1" applyBorder="1" applyAlignment="1">
      <alignment horizontal="center" wrapText="1"/>
    </xf>
    <xf numFmtId="0" fontId="175" fillId="25" borderId="12" xfId="0" applyNumberFormat="1" applyFont="1" applyFill="1" applyBorder="1" applyAlignment="1">
      <alignment horizontal="center" vertical="center"/>
    </xf>
    <xf numFmtId="0" fontId="187" fillId="68" borderId="16" xfId="0" applyNumberFormat="1" applyFont="1" applyFill="1" applyBorder="1" applyAlignment="1">
      <alignment horizontal="center" vertical="center"/>
    </xf>
    <xf numFmtId="43" fontId="187" fillId="68" borderId="13" xfId="0" applyNumberFormat="1" applyFont="1" applyFill="1" applyBorder="1" applyAlignment="1">
      <alignment horizontal="center" vertical="center" wrapText="1"/>
    </xf>
    <xf numFmtId="0" fontId="175" fillId="0" borderId="32" xfId="0" applyNumberFormat="1" applyFont="1" applyBorder="1" applyAlignment="1">
      <alignment horizontal="center" vertical="center"/>
    </xf>
    <xf numFmtId="40" fontId="189" fillId="0" borderId="12" xfId="306" applyNumberFormat="1" applyFont="1" applyFill="1" applyBorder="1" applyAlignment="1">
      <alignment vertical="center"/>
    </xf>
    <xf numFmtId="40" fontId="189" fillId="0" borderId="12" xfId="0" applyNumberFormat="1" applyFont="1" applyBorder="1" applyAlignment="1">
      <alignment vertical="center"/>
    </xf>
    <xf numFmtId="0" fontId="175" fillId="0" borderId="26" xfId="0" applyNumberFormat="1" applyFont="1" applyBorder="1" applyAlignment="1">
      <alignment horizontal="center" vertical="center"/>
    </xf>
    <xf numFmtId="43" fontId="175" fillId="0" borderId="34" xfId="0" applyNumberFormat="1" applyFont="1" applyBorder="1" applyAlignment="1">
      <alignment vertical="center"/>
    </xf>
    <xf numFmtId="41" fontId="249"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174" fontId="49" fillId="25" borderId="0" xfId="419" applyFont="1" applyFill="1" applyAlignment="1">
      <alignment horizontal="left" vertical="center"/>
    </xf>
    <xf numFmtId="174" fontId="31" fillId="25" borderId="0" xfId="419" applyFill="1"/>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3" fillId="68" borderId="11" xfId="889" applyFont="1" applyFill="1" applyBorder="1" applyAlignment="1">
      <alignment horizontal="center" vertical="center" wrapText="1"/>
    </xf>
    <xf numFmtId="0" fontId="190" fillId="0" borderId="55" xfId="889" applyFont="1" applyBorder="1" applyAlignment="1">
      <alignment horizontal="left" vertical="center"/>
    </xf>
    <xf numFmtId="0" fontId="190" fillId="0" borderId="34" xfId="889" applyFont="1" applyBorder="1" applyAlignment="1">
      <alignment horizontal="left" vertical="center"/>
    </xf>
    <xf numFmtId="0" fontId="150" fillId="0" borderId="0" xfId="889" applyFont="1" applyAlignment="1">
      <alignment vertical="center"/>
    </xf>
    <xf numFmtId="0" fontId="190" fillId="0" borderId="56" xfId="889" applyFont="1" applyBorder="1" applyAlignment="1">
      <alignment horizontal="left" vertical="center"/>
    </xf>
    <xf numFmtId="43" fontId="163" fillId="0" borderId="0" xfId="0" applyNumberFormat="1" applyFont="1" applyAlignment="1">
      <alignment horizontal="center"/>
    </xf>
    <xf numFmtId="0" fontId="181" fillId="0" borderId="32" xfId="0" applyNumberFormat="1" applyFont="1" applyBorder="1" applyAlignment="1">
      <alignment horizontal="center" vertical="center"/>
    </xf>
    <xf numFmtId="168" fontId="173"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7" fillId="59" borderId="0" xfId="0" applyFont="1" applyFill="1" applyAlignment="1">
      <alignment horizontal="center" vertical="center" wrapText="1"/>
    </xf>
    <xf numFmtId="0" fontId="167"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0" borderId="12" xfId="2466" applyFont="1" applyFill="1" applyBorder="1" applyAlignment="1">
      <alignment horizontal="left" vertical="center" wrapText="1"/>
    </xf>
    <xf numFmtId="0" fontId="121" fillId="70"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4" fillId="58" borderId="12" xfId="2466" applyNumberFormat="1" applyFont="1" applyFill="1" applyBorder="1" applyAlignment="1">
      <alignment horizontal="center" vertical="center" wrapText="1"/>
    </xf>
    <xf numFmtId="174" fontId="201" fillId="0" borderId="0" xfId="0" applyFont="1" applyAlignment="1">
      <alignment horizontal="center" vertical="center" wrapText="1"/>
    </xf>
    <xf numFmtId="168" fontId="185" fillId="0" borderId="12" xfId="294" applyNumberFormat="1" applyFont="1" applyBorder="1" applyAlignment="1">
      <alignment horizontal="right" vertical="top"/>
    </xf>
    <xf numFmtId="168" fontId="191" fillId="25" borderId="25" xfId="294" applyNumberFormat="1" applyFont="1" applyFill="1" applyBorder="1" applyAlignment="1">
      <alignment horizontal="right" vertical="top"/>
    </xf>
    <xf numFmtId="168" fontId="185" fillId="0" borderId="34" xfId="294" applyNumberFormat="1" applyFont="1" applyBorder="1" applyAlignment="1">
      <alignment horizontal="right" vertical="top"/>
    </xf>
    <xf numFmtId="168" fontId="191" fillId="59" borderId="0" xfId="294" applyNumberFormat="1" applyFont="1" applyFill="1" applyBorder="1" applyAlignment="1">
      <alignment horizontal="center" vertical="center" wrapText="1"/>
    </xf>
    <xf numFmtId="43" fontId="192" fillId="59" borderId="0" xfId="294" applyFont="1" applyFill="1" applyBorder="1" applyAlignment="1">
      <alignment horizontal="center" vertical="top"/>
    </xf>
    <xf numFmtId="174" fontId="239"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2" fillId="59" borderId="16" xfId="294" applyNumberFormat="1" applyFont="1" applyFill="1" applyBorder="1" applyAlignment="1">
      <alignment horizontal="center" vertical="center" wrapText="1"/>
    </xf>
    <xf numFmtId="168" fontId="192" fillId="59" borderId="13" xfId="294" applyNumberFormat="1" applyFont="1" applyFill="1" applyBorder="1" applyAlignment="1">
      <alignment horizontal="center" vertical="center" wrapText="1"/>
    </xf>
    <xf numFmtId="168" fontId="192" fillId="59" borderId="14" xfId="294" applyNumberFormat="1" applyFont="1" applyFill="1" applyBorder="1" applyAlignment="1">
      <alignment horizontal="center" vertical="center" wrapText="1"/>
    </xf>
    <xf numFmtId="3" fontId="172" fillId="25" borderId="12" xfId="299" applyNumberFormat="1" applyFont="1" applyFill="1" applyBorder="1" applyAlignment="1">
      <alignment horizontal="center" vertical="center" wrapText="1"/>
    </xf>
    <xf numFmtId="3" fontId="169" fillId="25" borderId="12" xfId="299" applyNumberFormat="1" applyFont="1" applyFill="1" applyBorder="1" applyAlignment="1">
      <alignment horizontal="center" vertical="center" wrapText="1"/>
    </xf>
    <xf numFmtId="41" fontId="150" fillId="0" borderId="0" xfId="0" applyNumberFormat="1" applyFont="1" applyAlignment="1">
      <alignment horizontal="center"/>
    </xf>
    <xf numFmtId="171" fontId="150" fillId="0" borderId="0" xfId="521" applyNumberFormat="1" applyFont="1" applyAlignment="1">
      <alignment horizontal="center"/>
    </xf>
    <xf numFmtId="40" fontId="175" fillId="25" borderId="12" xfId="294" applyNumberFormat="1" applyFont="1" applyFill="1" applyBorder="1" applyAlignment="1">
      <alignment vertical="center"/>
    </xf>
    <xf numFmtId="40" fontId="175" fillId="25" borderId="23" xfId="294" applyNumberFormat="1" applyFont="1" applyFill="1" applyBorder="1" applyAlignment="1"/>
    <xf numFmtId="0" fontId="175"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80" fillId="0" borderId="0" xfId="0" applyFont="1"/>
    <xf numFmtId="41" fontId="180" fillId="0" borderId="0" xfId="0" applyNumberFormat="1" applyFont="1" applyAlignment="1">
      <alignment horizontal="center"/>
    </xf>
    <xf numFmtId="174" fontId="180" fillId="0" borderId="0" xfId="0" applyFont="1" applyAlignment="1">
      <alignment horizontal="center"/>
    </xf>
    <xf numFmtId="41" fontId="150" fillId="0" borderId="0" xfId="0" applyNumberFormat="1" applyFont="1" applyAlignment="1">
      <alignment horizontal="center" vertical="center"/>
    </xf>
    <xf numFmtId="41" fontId="180" fillId="0" borderId="0" xfId="0" applyNumberFormat="1" applyFont="1" applyAlignment="1">
      <alignment horizontal="center" vertical="center"/>
    </xf>
    <xf numFmtId="174" fontId="180" fillId="0" borderId="0" xfId="0" applyFont="1" applyAlignment="1">
      <alignment horizontal="center" vertical="center"/>
    </xf>
    <xf numFmtId="49" fontId="192" fillId="68" borderId="14" xfId="889" applyNumberFormat="1" applyFont="1" applyFill="1" applyBorder="1" applyAlignment="1">
      <alignment horizontal="center" vertical="center"/>
    </xf>
    <xf numFmtId="0" fontId="173" fillId="68" borderId="12" xfId="889" applyFont="1" applyFill="1" applyBorder="1" applyAlignment="1">
      <alignment horizontal="center" vertical="center" wrapText="1"/>
    </xf>
    <xf numFmtId="174" fontId="243" fillId="25" borderId="0" xfId="0" applyFont="1" applyFill="1" applyAlignment="1">
      <alignment wrapText="1"/>
    </xf>
    <xf numFmtId="43" fontId="169" fillId="0" borderId="12" xfId="294" applyFont="1" applyFill="1" applyBorder="1" applyAlignment="1">
      <alignment horizontal="center" vertical="center" wrapText="1"/>
    </xf>
    <xf numFmtId="43" fontId="169"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5" fillId="25" borderId="0" xfId="0" applyFont="1" applyFill="1" applyAlignment="1">
      <alignment horizontal="justify" vertical="top" wrapText="1"/>
    </xf>
    <xf numFmtId="174" fontId="204"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0"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54" fillId="0" borderId="12" xfId="2466" applyFont="1" applyBorder="1" applyAlignment="1">
      <alignment vertical="center" wrapText="1"/>
    </xf>
    <xf numFmtId="41" fontId="254" fillId="25" borderId="12" xfId="2466" applyNumberFormat="1" applyFont="1" applyFill="1" applyBorder="1" applyAlignment="1">
      <alignment vertical="center" wrapText="1"/>
    </xf>
    <xf numFmtId="0" fontId="254" fillId="25" borderId="12" xfId="2466" applyFont="1" applyFill="1" applyBorder="1" applyAlignment="1">
      <alignment vertical="center" wrapText="1"/>
    </xf>
    <xf numFmtId="41" fontId="254"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5"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1"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2"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4" fillId="25" borderId="23" xfId="294" applyFont="1" applyFill="1" applyBorder="1" applyAlignment="1">
      <alignment horizontal="center" vertical="center"/>
    </xf>
    <xf numFmtId="43" fontId="218" fillId="25" borderId="12" xfId="294" applyFont="1" applyFill="1" applyBorder="1" applyAlignment="1">
      <alignment vertical="center"/>
    </xf>
    <xf numFmtId="43" fontId="172" fillId="0" borderId="0" xfId="577" applyFont="1" applyFill="1" applyBorder="1" applyAlignment="1">
      <alignment horizontal="center" vertical="center"/>
    </xf>
    <xf numFmtId="0" fontId="176" fillId="0" borderId="12" xfId="889" applyFont="1" applyBorder="1" applyAlignment="1">
      <alignment vertical="center"/>
    </xf>
    <xf numFmtId="0" fontId="176" fillId="0" borderId="12" xfId="889" applyFont="1" applyBorder="1" applyAlignment="1">
      <alignment horizontal="right" vertical="center"/>
    </xf>
    <xf numFmtId="168" fontId="173"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41" fontId="27" fillId="25" borderId="12" xfId="294" applyNumberFormat="1" applyFont="1" applyFill="1" applyBorder="1" applyAlignment="1">
      <alignment horizontal="center"/>
    </xf>
    <xf numFmtId="168" fontId="95" fillId="25" borderId="12" xfId="0" applyNumberFormat="1" applyFont="1" applyFill="1" applyBorder="1" applyAlignment="1">
      <alignment horizontal="right" wrapText="1"/>
    </xf>
    <xf numFmtId="49" fontId="95" fillId="25" borderId="32" xfId="0" applyNumberFormat="1" applyFont="1" applyFill="1" applyBorder="1" applyAlignment="1">
      <alignment horizontal="left" vertical="center"/>
    </xf>
    <xf numFmtId="49" fontId="95" fillId="25" borderId="26" xfId="0" applyNumberFormat="1" applyFont="1" applyFill="1" applyBorder="1" applyAlignment="1">
      <alignment horizontal="left"/>
    </xf>
    <xf numFmtId="41" fontId="27" fillId="25" borderId="34" xfId="294" applyNumberFormat="1" applyFont="1" applyFill="1" applyBorder="1" applyAlignment="1">
      <alignment horizontal="center"/>
    </xf>
    <xf numFmtId="168" fontId="95" fillId="25" borderId="34" xfId="0" applyNumberFormat="1" applyFont="1" applyFill="1" applyBorder="1" applyAlignment="1">
      <alignment horizontal="right" wrapText="1"/>
    </xf>
    <xf numFmtId="41" fontId="27" fillId="25" borderId="12" xfId="0" applyNumberFormat="1" applyFont="1" applyFill="1" applyBorder="1" applyAlignment="1">
      <alignment horizontal="center"/>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80" fillId="0" borderId="0" xfId="521" applyNumberFormat="1" applyFont="1" applyAlignment="1">
      <alignment horizontal="center"/>
    </xf>
    <xf numFmtId="171" fontId="150" fillId="0" borderId="0" xfId="521" applyNumberFormat="1" applyFont="1" applyAlignment="1">
      <alignment horizontal="center" vertical="center"/>
    </xf>
    <xf numFmtId="171" fontId="180"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4" fontId="260" fillId="72" borderId="12" xfId="0" applyFont="1" applyFill="1" applyBorder="1"/>
    <xf numFmtId="174" fontId="260" fillId="72" borderId="13" xfId="0" applyFont="1" applyFill="1" applyBorder="1"/>
    <xf numFmtId="174" fontId="260" fillId="73" borderId="13" xfId="0" applyFont="1" applyFill="1" applyBorder="1"/>
    <xf numFmtId="49" fontId="260" fillId="73" borderId="13" xfId="0" applyNumberFormat="1" applyFont="1" applyFill="1" applyBorder="1"/>
    <xf numFmtId="168" fontId="162" fillId="0" borderId="12" xfId="294" applyNumberFormat="1" applyFont="1" applyFill="1" applyBorder="1" applyAlignment="1">
      <alignment horizontal="right"/>
    </xf>
    <xf numFmtId="168" fontId="167"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8" fillId="69" borderId="26" xfId="0" applyFont="1" applyFill="1" applyBorder="1" applyAlignment="1">
      <alignment horizontal="center" vertical="top"/>
    </xf>
    <xf numFmtId="168" fontId="188"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174" fontId="27" fillId="25" borderId="26" xfId="0" applyFont="1" applyFill="1" applyBorder="1"/>
    <xf numFmtId="179" fontId="95" fillId="0" borderId="25" xfId="0" applyNumberFormat="1" applyFont="1" applyBorder="1"/>
    <xf numFmtId="171" fontId="95" fillId="0" borderId="0" xfId="521" applyNumberFormat="1" applyFont="1" applyFill="1" applyBorder="1" applyAlignment="1" applyProtection="1">
      <alignment horizontal="center" vertical="center" wrapText="1"/>
    </xf>
    <xf numFmtId="174" fontId="242" fillId="27" borderId="0" xfId="890" applyFont="1" applyFill="1" applyAlignment="1">
      <alignment horizontal="center" vertical="center" wrapText="1"/>
    </xf>
    <xf numFmtId="174" fontId="242" fillId="27" borderId="0" xfId="890" applyFont="1" applyFill="1" applyAlignment="1">
      <alignment horizontal="center" vertical="center"/>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63" fillId="56" borderId="23" xfId="2466" applyFont="1" applyFill="1" applyBorder="1" applyAlignment="1">
      <alignment horizontal="center" vertical="center" wrapText="1"/>
    </xf>
    <xf numFmtId="0" fontId="63" fillId="56" borderId="3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3" fillId="56" borderId="12" xfId="2466"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0" borderId="23" xfId="2466" applyFont="1" applyFill="1" applyBorder="1" applyAlignment="1">
      <alignment horizontal="center" vertical="center"/>
    </xf>
    <xf numFmtId="0" fontId="71" fillId="70" borderId="33" xfId="2466" applyFont="1" applyFill="1" applyBorder="1" applyAlignment="1">
      <alignment horizontal="center" vertical="center"/>
    </xf>
    <xf numFmtId="0" fontId="71" fillId="70"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174" fontId="170" fillId="25" borderId="0" xfId="0" applyFont="1" applyFill="1" applyAlignment="1">
      <alignment horizontal="center" vertical="center" wrapText="1"/>
    </xf>
    <xf numFmtId="174" fontId="215" fillId="0" borderId="0" xfId="0" applyFont="1" applyAlignment="1">
      <alignment horizontal="justify" vertical="top" wrapText="1"/>
    </xf>
    <xf numFmtId="174" fontId="178" fillId="25" borderId="0" xfId="0" applyFont="1" applyFill="1" applyAlignment="1">
      <alignment horizontal="center" vertical="center" wrapText="1"/>
    </xf>
    <xf numFmtId="174" fontId="164" fillId="0" borderId="0" xfId="0" applyFont="1" applyAlignment="1">
      <alignment horizontal="justify" vertical="justify" wrapText="1"/>
    </xf>
    <xf numFmtId="174" fontId="210" fillId="0" borderId="0" xfId="0" applyFont="1" applyAlignment="1">
      <alignment horizontal="justify" vertical="center" wrapText="1"/>
    </xf>
    <xf numFmtId="174" fontId="186" fillId="0" borderId="0" xfId="0" applyFont="1" applyAlignment="1">
      <alignment horizontal="justify" vertical="center" wrapText="1"/>
    </xf>
    <xf numFmtId="174" fontId="183" fillId="25" borderId="0" xfId="0" applyFont="1" applyFill="1" applyAlignment="1">
      <alignment horizontal="center" vertical="top" wrapText="1"/>
    </xf>
    <xf numFmtId="174" fontId="212" fillId="0" borderId="0" xfId="0" applyFont="1" applyAlignment="1">
      <alignment horizontal="justify" vertical="top" wrapText="1"/>
    </xf>
    <xf numFmtId="174" fontId="214" fillId="0" borderId="0" xfId="0" applyFont="1" applyAlignment="1">
      <alignment horizontal="justify" vertical="top" wrapText="1"/>
    </xf>
    <xf numFmtId="174" fontId="150" fillId="0" borderId="0" xfId="0" applyFont="1" applyAlignment="1">
      <alignment horizontal="center"/>
    </xf>
    <xf numFmtId="174" fontId="157" fillId="0" borderId="0" xfId="0" applyFont="1" applyAlignment="1">
      <alignment horizontal="justify" vertical="top" wrapText="1"/>
    </xf>
    <xf numFmtId="174" fontId="157" fillId="0" borderId="0" xfId="0" applyFont="1" applyAlignment="1">
      <alignment horizontal="justify" vertical="top"/>
    </xf>
    <xf numFmtId="174" fontId="173" fillId="25" borderId="0" xfId="0" applyFont="1" applyFill="1" applyAlignment="1">
      <alignment horizontal="center" vertical="center" wrapText="1"/>
    </xf>
    <xf numFmtId="174" fontId="195" fillId="0" borderId="0" xfId="0" applyFont="1" applyAlignment="1">
      <alignment horizontal="left" vertical="top" wrapText="1"/>
    </xf>
    <xf numFmtId="174" fontId="208" fillId="0" borderId="0" xfId="0" applyFont="1" applyAlignment="1">
      <alignment horizontal="justify" vertical="top" wrapText="1"/>
    </xf>
    <xf numFmtId="174" fontId="208" fillId="0" borderId="0" xfId="0" applyFont="1" applyAlignment="1">
      <alignment horizontal="justify" vertical="top"/>
    </xf>
    <xf numFmtId="174" fontId="163" fillId="25" borderId="0" xfId="0" applyFont="1" applyFill="1" applyAlignment="1">
      <alignment horizontal="justify" vertical="top" wrapText="1"/>
    </xf>
    <xf numFmtId="174" fontId="163" fillId="25" borderId="0" xfId="0" applyFont="1" applyFill="1" applyAlignment="1">
      <alignment horizontal="justify" vertical="top"/>
    </xf>
    <xf numFmtId="174" fontId="147" fillId="59" borderId="0" xfId="0" applyFont="1" applyFill="1" applyAlignment="1">
      <alignment horizontal="center" vertical="center" wrapText="1"/>
    </xf>
    <xf numFmtId="174" fontId="259" fillId="0" borderId="46" xfId="0" applyFont="1" applyBorder="1" applyAlignment="1">
      <alignment horizontal="left" vertical="center" wrapText="1"/>
    </xf>
    <xf numFmtId="174" fontId="259"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1"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45"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58" fillId="25" borderId="0" xfId="0" applyFont="1" applyFill="1" applyAlignment="1">
      <alignment horizontal="justify" vertical="top" wrapText="1"/>
    </xf>
    <xf numFmtId="174" fontId="156" fillId="25" borderId="0" xfId="0" applyFont="1" applyFill="1" applyAlignment="1">
      <alignment horizontal="justify" vertical="top" wrapText="1"/>
    </xf>
    <xf numFmtId="174" fontId="169" fillId="0" borderId="0" xfId="0" applyFont="1" applyAlignment="1">
      <alignment horizontal="left" vertical="center"/>
    </xf>
    <xf numFmtId="174" fontId="169" fillId="0" borderId="24" xfId="0" applyFont="1" applyBorder="1" applyAlignment="1">
      <alignment horizontal="left" vertical="center"/>
    </xf>
    <xf numFmtId="174" fontId="229" fillId="59" borderId="25" xfId="0" applyFont="1" applyFill="1" applyBorder="1" applyAlignment="1">
      <alignment horizontal="center" vertical="center" wrapText="1"/>
    </xf>
    <xf numFmtId="174" fontId="229" fillId="59" borderId="24" xfId="0" applyFont="1" applyFill="1" applyBorder="1" applyAlignment="1">
      <alignment horizontal="center" vertical="center" wrapText="1"/>
    </xf>
    <xf numFmtId="174" fontId="183" fillId="59" borderId="14" xfId="0" applyFont="1" applyFill="1" applyBorder="1" applyAlignment="1">
      <alignment horizontal="center" vertical="center" wrapText="1"/>
    </xf>
    <xf numFmtId="174" fontId="183" fillId="59" borderId="11" xfId="0" applyFont="1" applyFill="1" applyBorder="1" applyAlignment="1">
      <alignment horizontal="center" vertical="center" wrapText="1"/>
    </xf>
    <xf numFmtId="174" fontId="72" fillId="0" borderId="0" xfId="0" applyFont="1" applyAlignment="1">
      <alignment horizontal="left" vertical="center"/>
    </xf>
    <xf numFmtId="174" fontId="158" fillId="68" borderId="0" xfId="0" applyFont="1" applyFill="1" applyAlignment="1">
      <alignment horizontal="center" vertical="center" wrapText="1"/>
    </xf>
    <xf numFmtId="174" fontId="183" fillId="68" borderId="0" xfId="0" applyFont="1" applyFill="1" applyAlignment="1">
      <alignment horizontal="center" vertical="center" wrapText="1"/>
    </xf>
    <xf numFmtId="174" fontId="228"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5"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40" fillId="25" borderId="0" xfId="0" applyFont="1" applyFill="1" applyAlignment="1">
      <alignment horizontal="left" vertical="center"/>
    </xf>
    <xf numFmtId="174" fontId="165" fillId="25" borderId="0" xfId="0" applyFont="1" applyFill="1" applyAlignment="1">
      <alignment horizontal="justify" vertical="top" wrapText="1"/>
    </xf>
    <xf numFmtId="174" fontId="165"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7" fillId="0" borderId="0" xfId="0" applyFont="1" applyAlignment="1">
      <alignment horizontal="left" vertical="top" wrapText="1"/>
    </xf>
    <xf numFmtId="43" fontId="238" fillId="0" borderId="0" xfId="294" applyFont="1" applyAlignment="1">
      <alignment horizontal="left" wrapText="1"/>
    </xf>
    <xf numFmtId="174" fontId="188" fillId="68" borderId="12" xfId="359" applyFont="1" applyFill="1" applyBorder="1" applyAlignment="1">
      <alignment horizontal="center" vertical="center" wrapText="1"/>
    </xf>
    <xf numFmtId="174" fontId="164" fillId="0" borderId="0" xfId="0" applyFont="1" applyAlignment="1">
      <alignment horizontal="justify" vertical="top" wrapText="1"/>
    </xf>
    <xf numFmtId="174" fontId="164" fillId="0" borderId="0" xfId="0" applyFont="1" applyAlignment="1">
      <alignment horizontal="justify" vertical="top"/>
    </xf>
    <xf numFmtId="174" fontId="204" fillId="25" borderId="0" xfId="0" applyFont="1" applyFill="1" applyAlignment="1">
      <alignment horizontal="justify" vertical="top" wrapText="1"/>
    </xf>
    <xf numFmtId="174" fontId="204" fillId="25" borderId="0" xfId="0" applyFont="1" applyFill="1" applyAlignment="1">
      <alignment horizontal="justify" vertical="top"/>
    </xf>
    <xf numFmtId="174" fontId="159" fillId="25" borderId="0" xfId="0" applyFont="1" applyFill="1" applyAlignment="1">
      <alignment horizontal="left" vertical="center" wrapText="1"/>
    </xf>
    <xf numFmtId="174" fontId="165" fillId="0" borderId="24" xfId="0" applyFont="1" applyBorder="1" applyAlignment="1">
      <alignment horizontal="left" vertical="center" wrapText="1"/>
    </xf>
    <xf numFmtId="174" fontId="165" fillId="0" borderId="24" xfId="0" applyFont="1" applyBorder="1" applyAlignment="1">
      <alignment horizontal="left" vertical="center"/>
    </xf>
    <xf numFmtId="174" fontId="183" fillId="68" borderId="0" xfId="0" applyFont="1" applyFill="1" applyAlignment="1">
      <alignment horizontal="center" vertical="top" wrapText="1"/>
    </xf>
    <xf numFmtId="174" fontId="170" fillId="68" borderId="0" xfId="0" applyFont="1" applyFill="1" applyAlignment="1">
      <alignment horizontal="center" vertical="center" wrapText="1"/>
    </xf>
    <xf numFmtId="174" fontId="165"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70" fillId="69" borderId="0" xfId="0" applyFont="1" applyFill="1" applyAlignment="1">
      <alignment horizontal="center" vertical="center" wrapText="1"/>
    </xf>
    <xf numFmtId="174" fontId="158" fillId="69" borderId="0" xfId="0" applyFont="1" applyFill="1" applyAlignment="1">
      <alignment horizontal="center" vertical="top" wrapText="1"/>
    </xf>
    <xf numFmtId="174" fontId="203" fillId="25" borderId="23" xfId="0" applyFont="1" applyFill="1" applyBorder="1" applyAlignment="1">
      <alignment horizontal="center" vertical="center"/>
    </xf>
    <xf numFmtId="174" fontId="203" fillId="25" borderId="32" xfId="0" applyFont="1" applyFill="1" applyBorder="1" applyAlignment="1">
      <alignment horizontal="center" vertical="center"/>
    </xf>
    <xf numFmtId="174" fontId="173" fillId="68" borderId="0" xfId="0" applyFont="1" applyFill="1" applyAlignment="1">
      <alignment horizontal="center" vertical="center" wrapText="1"/>
    </xf>
    <xf numFmtId="174" fontId="247" fillId="67" borderId="23" xfId="0" applyFont="1" applyFill="1" applyBorder="1" applyAlignment="1">
      <alignment horizontal="center" vertical="center" wrapText="1"/>
    </xf>
    <xf numFmtId="174" fontId="247" fillId="67" borderId="33" xfId="0" applyFont="1" applyFill="1" applyBorder="1" applyAlignment="1">
      <alignment horizontal="center" vertical="center" wrapText="1"/>
    </xf>
    <xf numFmtId="174" fontId="247"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5" fillId="25" borderId="23" xfId="0" applyFont="1" applyFill="1" applyBorder="1" applyAlignment="1">
      <alignment horizontal="center" vertical="center"/>
    </xf>
    <xf numFmtId="174" fontId="175" fillId="25" borderId="33" xfId="0" applyFont="1" applyFill="1" applyBorder="1" applyAlignment="1">
      <alignment horizontal="center" vertical="center"/>
    </xf>
    <xf numFmtId="174" fontId="175"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3" fillId="68" borderId="25" xfId="0" applyNumberFormat="1" applyFont="1" applyFill="1" applyBorder="1" applyAlignment="1">
      <alignment horizontal="center" vertical="center"/>
    </xf>
    <xf numFmtId="38" fontId="173" fillId="68" borderId="24" xfId="0" applyNumberFormat="1" applyFont="1" applyFill="1" applyBorder="1" applyAlignment="1">
      <alignment horizontal="center" vertical="center"/>
    </xf>
    <xf numFmtId="38" fontId="173" fillId="68" borderId="26" xfId="0" applyNumberFormat="1" applyFont="1" applyFill="1" applyBorder="1" applyAlignment="1">
      <alignment horizontal="center" vertical="center"/>
    </xf>
    <xf numFmtId="174" fontId="165" fillId="0" borderId="0" xfId="0" applyFont="1" applyAlignment="1">
      <alignment horizontal="justify" vertical="top" wrapText="1"/>
    </xf>
    <xf numFmtId="174" fontId="165" fillId="0" borderId="0" xfId="0" applyFont="1" applyAlignment="1">
      <alignment horizontal="justify" vertical="top"/>
    </xf>
    <xf numFmtId="174" fontId="189" fillId="25" borderId="0" xfId="0" applyFont="1" applyFill="1" applyAlignment="1">
      <alignment horizontal="justify" vertical="top" wrapText="1"/>
    </xf>
    <xf numFmtId="174" fontId="189" fillId="25" borderId="0" xfId="0" applyFont="1" applyFill="1" applyAlignment="1">
      <alignment horizontal="justify" vertical="top"/>
    </xf>
    <xf numFmtId="174" fontId="149" fillId="68" borderId="0" xfId="0" applyFont="1" applyFill="1" applyAlignment="1">
      <alignment horizontal="center" wrapText="1"/>
    </xf>
    <xf numFmtId="49" fontId="165" fillId="25" borderId="31" xfId="0" applyNumberFormat="1" applyFont="1" applyFill="1" applyBorder="1" applyAlignment="1">
      <alignment horizontal="left" vertical="center" wrapText="1"/>
    </xf>
    <xf numFmtId="49" fontId="165" fillId="25" borderId="0" xfId="0" applyNumberFormat="1" applyFont="1" applyFill="1" applyAlignment="1">
      <alignment horizontal="left" vertical="center" wrapText="1"/>
    </xf>
    <xf numFmtId="49" fontId="167"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3"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205"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7" fillId="60" borderId="23" xfId="359" applyFont="1" applyFill="1" applyBorder="1" applyAlignment="1">
      <alignment horizontal="center" vertical="center"/>
    </xf>
    <xf numFmtId="174" fontId="187" fillId="60" borderId="33" xfId="359" applyFont="1" applyFill="1" applyBorder="1" applyAlignment="1">
      <alignment horizontal="center" vertical="center"/>
    </xf>
    <xf numFmtId="174" fontId="187" fillId="60" borderId="32" xfId="359" applyFont="1" applyFill="1" applyBorder="1" applyAlignment="1">
      <alignment horizontal="center" vertical="center"/>
    </xf>
    <xf numFmtId="174" fontId="187" fillId="68" borderId="23" xfId="359" applyFont="1" applyFill="1" applyBorder="1" applyAlignment="1">
      <alignment horizontal="center" vertical="center"/>
    </xf>
    <xf numFmtId="174" fontId="187" fillId="68" borderId="33" xfId="359" applyFont="1" applyFill="1" applyBorder="1" applyAlignment="1">
      <alignment horizontal="center" vertical="center"/>
    </xf>
    <xf numFmtId="174" fontId="187"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3" fillId="68" borderId="25" xfId="712" applyFont="1" applyFill="1" applyBorder="1" applyAlignment="1">
      <alignment horizontal="center" vertical="center" wrapText="1"/>
    </xf>
    <xf numFmtId="0" fontId="173" fillId="68" borderId="24" xfId="712" applyFont="1" applyFill="1" applyBorder="1" applyAlignment="1">
      <alignment horizontal="center" vertical="center" wrapText="1"/>
    </xf>
    <xf numFmtId="0" fontId="173" fillId="68" borderId="26" xfId="712" applyFont="1" applyFill="1" applyBorder="1" applyAlignment="1">
      <alignment horizontal="center" vertical="center" wrapText="1"/>
    </xf>
    <xf numFmtId="0" fontId="187" fillId="68" borderId="14" xfId="712" applyFont="1" applyFill="1" applyBorder="1" applyAlignment="1">
      <alignment horizontal="center" vertical="center" wrapText="1"/>
    </xf>
    <xf numFmtId="0" fontId="187" fillId="68" borderId="11" xfId="712" applyFont="1" applyFill="1" applyBorder="1" applyAlignment="1">
      <alignment horizontal="center" vertical="center" wrapText="1"/>
    </xf>
    <xf numFmtId="0" fontId="187"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8" fillId="68" borderId="39" xfId="714" applyFont="1" applyFill="1" applyBorder="1" applyAlignment="1">
      <alignment horizontal="center" vertical="center" wrapText="1"/>
    </xf>
    <xf numFmtId="0" fontId="178" fillId="68" borderId="53" xfId="714" applyFont="1" applyFill="1" applyBorder="1" applyAlignment="1">
      <alignment horizontal="center" vertical="center" wrapText="1"/>
    </xf>
    <xf numFmtId="0" fontId="149" fillId="68" borderId="35" xfId="714" applyFont="1" applyFill="1" applyBorder="1" applyAlignment="1">
      <alignment horizontal="center" vertical="center" wrapText="1"/>
    </xf>
    <xf numFmtId="0" fontId="149" fillId="68" borderId="52" xfId="714" applyFont="1" applyFill="1" applyBorder="1" applyAlignment="1">
      <alignment horizontal="center" vertical="center" wrapText="1"/>
    </xf>
    <xf numFmtId="174" fontId="238" fillId="0" borderId="24" xfId="0" applyFont="1" applyBorder="1" applyAlignment="1">
      <alignment horizontal="left" vertical="center" wrapText="1"/>
    </xf>
    <xf numFmtId="174" fontId="188" fillId="68" borderId="39" xfId="0" applyFont="1" applyFill="1" applyBorder="1" applyAlignment="1">
      <alignment horizontal="center" vertical="center" wrapText="1"/>
    </xf>
    <xf numFmtId="174" fontId="188" fillId="68" borderId="53" xfId="0" applyFont="1" applyFill="1" applyBorder="1" applyAlignment="1">
      <alignment horizontal="center" vertical="center" wrapText="1"/>
    </xf>
    <xf numFmtId="174" fontId="188" fillId="68" borderId="35" xfId="0" applyFont="1" applyFill="1" applyBorder="1" applyAlignment="1">
      <alignment horizontal="center" vertical="center" wrapText="1"/>
    </xf>
    <xf numFmtId="174" fontId="188"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8"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8" fillId="68" borderId="0" xfId="0" applyFont="1" applyFill="1" applyAlignment="1">
      <alignment horizontal="center" vertical="center" wrapText="1"/>
    </xf>
    <xf numFmtId="174" fontId="173" fillId="68" borderId="0" xfId="0" applyFont="1" applyFill="1" applyAlignment="1">
      <alignment horizontal="center" vertical="top" wrapText="1"/>
    </xf>
    <xf numFmtId="174" fontId="253" fillId="25" borderId="0" xfId="0" applyFont="1" applyFill="1" applyAlignment="1">
      <alignment horizontal="justify" vertical="top" wrapText="1"/>
    </xf>
    <xf numFmtId="174" fontId="253" fillId="25" borderId="0" xfId="0" applyFont="1" applyFill="1" applyAlignment="1">
      <alignment horizontal="justify" vertical="top"/>
    </xf>
    <xf numFmtId="174" fontId="73" fillId="68" borderId="0" xfId="0" applyFont="1" applyFill="1" applyAlignment="1">
      <alignment horizontal="center" vertical="center" wrapText="1"/>
    </xf>
    <xf numFmtId="174" fontId="168"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174" fontId="37" fillId="68" borderId="0" xfId="0"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50" fillId="25" borderId="0" xfId="0" applyFont="1" applyFill="1" applyAlignment="1">
      <alignment horizontal="justify" vertical="top" wrapText="1"/>
    </xf>
    <xf numFmtId="0" fontId="187" fillId="68" borderId="0" xfId="0" applyNumberFormat="1" applyFont="1" applyFill="1" applyAlignment="1">
      <alignment horizontal="center" vertical="center" wrapText="1"/>
    </xf>
    <xf numFmtId="0" fontId="187"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90" fillId="25" borderId="0" xfId="0" applyFont="1" applyFill="1" applyAlignment="1">
      <alignment horizontal="left" vertical="top" wrapText="1"/>
    </xf>
    <xf numFmtId="49" fontId="37" fillId="68" borderId="0" xfId="0" applyNumberFormat="1" applyFont="1" applyFill="1" applyAlignment="1">
      <alignment horizontal="center" vertical="center"/>
    </xf>
    <xf numFmtId="174" fontId="153" fillId="25" borderId="0" xfId="0" applyFont="1" applyFill="1" applyAlignment="1">
      <alignment horizontal="justify" vertical="justify" wrapText="1"/>
    </xf>
    <xf numFmtId="174" fontId="173" fillId="68" borderId="25" xfId="0" applyFont="1" applyFill="1" applyBorder="1" applyAlignment="1">
      <alignment horizontal="center" vertical="center" wrapText="1"/>
    </xf>
    <xf numFmtId="174" fontId="173" fillId="68" borderId="24" xfId="0" applyFont="1" applyFill="1" applyBorder="1" applyAlignment="1">
      <alignment horizontal="center" vertical="center" wrapText="1"/>
    </xf>
    <xf numFmtId="174" fontId="173" fillId="68" borderId="26" xfId="0" applyFont="1" applyFill="1" applyBorder="1" applyAlignment="1">
      <alignment horizontal="center" vertical="center" wrapText="1"/>
    </xf>
    <xf numFmtId="174" fontId="173" fillId="68" borderId="14" xfId="0" applyFont="1" applyFill="1" applyBorder="1" applyAlignment="1">
      <alignment horizontal="center" vertical="center" wrapText="1"/>
    </xf>
    <xf numFmtId="174" fontId="173" fillId="68" borderId="11" xfId="0" applyFont="1" applyFill="1" applyBorder="1" applyAlignment="1">
      <alignment horizontal="center" vertical="center" wrapText="1"/>
    </xf>
    <xf numFmtId="174" fontId="173" fillId="68" borderId="16" xfId="0" applyFont="1" applyFill="1" applyBorder="1" applyAlignment="1">
      <alignment horizontal="center" vertical="center" wrapText="1"/>
    </xf>
    <xf numFmtId="174" fontId="173" fillId="59" borderId="0" xfId="0" applyFont="1" applyFill="1" applyAlignment="1">
      <alignment horizontal="center" vertical="center" wrapText="1"/>
    </xf>
    <xf numFmtId="174" fontId="182" fillId="0" borderId="0" xfId="0" applyFont="1" applyAlignment="1">
      <alignment horizontal="center" vertical="center" wrapText="1"/>
    </xf>
    <xf numFmtId="49" fontId="187"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7" fillId="25" borderId="25" xfId="0" applyNumberFormat="1" applyFont="1" applyFill="1" applyBorder="1" applyAlignment="1">
      <alignment horizontal="left"/>
    </xf>
    <xf numFmtId="49" fontId="167" fillId="25" borderId="0" xfId="0" applyNumberFormat="1" applyFont="1" applyFill="1" applyAlignment="1">
      <alignment horizontal="left"/>
    </xf>
    <xf numFmtId="0" fontId="188"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7" fillId="0" borderId="0" xfId="889" applyFont="1" applyAlignment="1">
      <alignment horizontal="center"/>
    </xf>
    <xf numFmtId="0" fontId="178" fillId="68" borderId="0" xfId="408" applyFont="1" applyFill="1" applyAlignment="1">
      <alignment horizontal="center" vertical="center" wrapText="1"/>
    </xf>
  </cellXfs>
  <cellStyles count="2610">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6" xfId="1150" xr:uid="{00000000-0005-0000-0000-000088010000}"/>
    <cellStyle name="Millares 10 2 7" xfId="2492" xr:uid="{00000000-0005-0000-0000-000089010000}"/>
    <cellStyle name="Millares 10 3" xfId="652" xr:uid="{00000000-0005-0000-0000-00008A010000}"/>
    <cellStyle name="Millares 10 3 2" xfId="1652" xr:uid="{00000000-0005-0000-0000-00008B010000}"/>
    <cellStyle name="Millares 10 4" xfId="2489" xr:uid="{00000000-0005-0000-0000-00008C010000}"/>
    <cellStyle name="Millares 11" xfId="653" xr:uid="{00000000-0005-0000-0000-00008D010000}"/>
    <cellStyle name="Millares 11 10" xfId="1653" xr:uid="{00000000-0005-0000-0000-00008E010000}"/>
    <cellStyle name="Millares 11 2" xfId="654" xr:uid="{00000000-0005-0000-0000-00008F010000}"/>
    <cellStyle name="Millares 11 2 2" xfId="1654" xr:uid="{00000000-0005-0000-0000-000090010000}"/>
    <cellStyle name="Millares 11 2 3" xfId="2597" xr:uid="{00000000-0005-0000-0000-000091010000}"/>
    <cellStyle name="Millares 11 3" xfId="655" xr:uid="{00000000-0005-0000-0000-000092010000}"/>
    <cellStyle name="Millares 11 3 2" xfId="1655" xr:uid="{00000000-0005-0000-0000-000093010000}"/>
    <cellStyle name="Millares 11 4" xfId="656" xr:uid="{00000000-0005-0000-0000-000094010000}"/>
    <cellStyle name="Millares 11 4 2" xfId="1656" xr:uid="{00000000-0005-0000-0000-000095010000}"/>
    <cellStyle name="Millares 11 5" xfId="657" xr:uid="{00000000-0005-0000-0000-000096010000}"/>
    <cellStyle name="Millares 11 5 2" xfId="1657" xr:uid="{00000000-0005-0000-0000-000097010000}"/>
    <cellStyle name="Millares 11 6" xfId="658" xr:uid="{00000000-0005-0000-0000-000098010000}"/>
    <cellStyle name="Millares 11 6 2" xfId="1658" xr:uid="{00000000-0005-0000-0000-000099010000}"/>
    <cellStyle name="Millares 11 7" xfId="659" xr:uid="{00000000-0005-0000-0000-00009A010000}"/>
    <cellStyle name="Millares 11 7 2" xfId="1659" xr:uid="{00000000-0005-0000-0000-00009B010000}"/>
    <cellStyle name="Millares 11 8" xfId="660" xr:uid="{00000000-0005-0000-0000-00009C010000}"/>
    <cellStyle name="Millares 11 8 2" xfId="1660" xr:uid="{00000000-0005-0000-0000-00009D010000}"/>
    <cellStyle name="Millares 11 9" xfId="661" xr:uid="{00000000-0005-0000-0000-00009E010000}"/>
    <cellStyle name="Millares 11 9 2" xfId="1661" xr:uid="{00000000-0005-0000-0000-00009F010000}"/>
    <cellStyle name="Millares 12" xfId="662" xr:uid="{00000000-0005-0000-0000-0000A0010000}"/>
    <cellStyle name="Millares 12 2" xfId="1013" xr:uid="{00000000-0005-0000-0000-0000A1010000}"/>
    <cellStyle name="Millares 12 3" xfId="1151" xr:uid="{00000000-0005-0000-0000-0000A2010000}"/>
    <cellStyle name="Millares 13" xfId="663" xr:uid="{00000000-0005-0000-0000-0000A3010000}"/>
    <cellStyle name="Millares 13 10" xfId="1014" xr:uid="{00000000-0005-0000-0000-0000A4010000}"/>
    <cellStyle name="Millares 13 10 2" xfId="1152" xr:uid="{00000000-0005-0000-0000-0000A5010000}"/>
    <cellStyle name="Millares 13 11" xfId="1153" xr:uid="{00000000-0005-0000-0000-0000A6010000}"/>
    <cellStyle name="Millares 13 11 2" xfId="1662" xr:uid="{00000000-0005-0000-0000-0000A7010000}"/>
    <cellStyle name="Millares 13 12" xfId="664" xr:uid="{00000000-0005-0000-0000-0000A8010000}"/>
    <cellStyle name="Millares 13 12 2" xfId="1663" xr:uid="{00000000-0005-0000-0000-0000A9010000}"/>
    <cellStyle name="Millares 13 13" xfId="665" xr:uid="{00000000-0005-0000-0000-0000AA010000}"/>
    <cellStyle name="Millares 13 13 2" xfId="1664" xr:uid="{00000000-0005-0000-0000-0000AB010000}"/>
    <cellStyle name="Millares 13 14" xfId="1154" xr:uid="{00000000-0005-0000-0000-0000AC010000}"/>
    <cellStyle name="Millares 13 14 2" xfId="1665" xr:uid="{00000000-0005-0000-0000-0000AD010000}"/>
    <cellStyle name="Millares 13 15" xfId="1155" xr:uid="{00000000-0005-0000-0000-0000AE010000}"/>
    <cellStyle name="Millares 13 15 2" xfId="1666" xr:uid="{00000000-0005-0000-0000-0000AF010000}"/>
    <cellStyle name="Millares 13 16" xfId="1156" xr:uid="{00000000-0005-0000-0000-0000B0010000}"/>
    <cellStyle name="Millares 13 16 2" xfId="1667" xr:uid="{00000000-0005-0000-0000-0000B1010000}"/>
    <cellStyle name="Millares 13 17" xfId="1668" xr:uid="{00000000-0005-0000-0000-0000B2010000}"/>
    <cellStyle name="Millares 13 2" xfId="666" xr:uid="{00000000-0005-0000-0000-0000B3010000}"/>
    <cellStyle name="Millares 13 2 2" xfId="667" xr:uid="{00000000-0005-0000-0000-0000B4010000}"/>
    <cellStyle name="Millares 13 2 2 2" xfId="668" xr:uid="{00000000-0005-0000-0000-0000B5010000}"/>
    <cellStyle name="Millares 13 2 2 2 2" xfId="1157" xr:uid="{00000000-0005-0000-0000-0000B6010000}"/>
    <cellStyle name="Millares 13 2 2 2 2 2" xfId="1669" xr:uid="{00000000-0005-0000-0000-0000B7010000}"/>
    <cellStyle name="Millares 13 2 2 2 3" xfId="1670" xr:uid="{00000000-0005-0000-0000-0000B8010000}"/>
    <cellStyle name="Millares 13 2 2 3" xfId="1158" xr:uid="{00000000-0005-0000-0000-0000B9010000}"/>
    <cellStyle name="Millares 13 2 2 3 2" xfId="1671" xr:uid="{00000000-0005-0000-0000-0000BA010000}"/>
    <cellStyle name="Millares 13 2 2 4" xfId="1672" xr:uid="{00000000-0005-0000-0000-0000BB010000}"/>
    <cellStyle name="Millares 13 2 3" xfId="669" xr:uid="{00000000-0005-0000-0000-0000BC010000}"/>
    <cellStyle name="Millares 13 2 3 2" xfId="1159" xr:uid="{00000000-0005-0000-0000-0000BD010000}"/>
    <cellStyle name="Millares 13 2 3 2 2" xfId="1673" xr:uid="{00000000-0005-0000-0000-0000BE010000}"/>
    <cellStyle name="Millares 13 2 3 3" xfId="1674" xr:uid="{00000000-0005-0000-0000-0000BF010000}"/>
    <cellStyle name="Millares 13 2 4" xfId="1160" xr:uid="{00000000-0005-0000-0000-0000C0010000}"/>
    <cellStyle name="Millares 13 2 4 2" xfId="1675" xr:uid="{00000000-0005-0000-0000-0000C1010000}"/>
    <cellStyle name="Millares 13 2 5" xfId="1676" xr:uid="{00000000-0005-0000-0000-0000C2010000}"/>
    <cellStyle name="Millares 13 3" xfId="670" xr:uid="{00000000-0005-0000-0000-0000C3010000}"/>
    <cellStyle name="Millares 13 3 2" xfId="671" xr:uid="{00000000-0005-0000-0000-0000C4010000}"/>
    <cellStyle name="Millares 13 3 2 2" xfId="1161" xr:uid="{00000000-0005-0000-0000-0000C5010000}"/>
    <cellStyle name="Millares 13 3 2 2 2" xfId="1677" xr:uid="{00000000-0005-0000-0000-0000C6010000}"/>
    <cellStyle name="Millares 13 3 2 3" xfId="1678" xr:uid="{00000000-0005-0000-0000-0000C7010000}"/>
    <cellStyle name="Millares 13 3 3" xfId="1162" xr:uid="{00000000-0005-0000-0000-0000C8010000}"/>
    <cellStyle name="Millares 13 3 3 2" xfId="1679" xr:uid="{00000000-0005-0000-0000-0000C9010000}"/>
    <cellStyle name="Millares 13 3 4" xfId="1680" xr:uid="{00000000-0005-0000-0000-0000CA010000}"/>
    <cellStyle name="Millares 13 4" xfId="672" xr:uid="{00000000-0005-0000-0000-0000CB010000}"/>
    <cellStyle name="Millares 13 4 2" xfId="1163" xr:uid="{00000000-0005-0000-0000-0000CC010000}"/>
    <cellStyle name="Millares 13 4 2 2" xfId="1681" xr:uid="{00000000-0005-0000-0000-0000CD010000}"/>
    <cellStyle name="Millares 13 4 3" xfId="1682" xr:uid="{00000000-0005-0000-0000-0000CE010000}"/>
    <cellStyle name="Millares 13 5" xfId="673" xr:uid="{00000000-0005-0000-0000-0000CF010000}"/>
    <cellStyle name="Millares 13 5 2" xfId="1683" xr:uid="{00000000-0005-0000-0000-0000D0010000}"/>
    <cellStyle name="Millares 13 6" xfId="674" xr:uid="{00000000-0005-0000-0000-0000D1010000}"/>
    <cellStyle name="Millares 13 6 2" xfId="1684" xr:uid="{00000000-0005-0000-0000-0000D2010000}"/>
    <cellStyle name="Millares 13 7" xfId="675" xr:uid="{00000000-0005-0000-0000-0000D3010000}"/>
    <cellStyle name="Millares 13 7 2" xfId="1685" xr:uid="{00000000-0005-0000-0000-0000D4010000}"/>
    <cellStyle name="Millares 13 8" xfId="676" xr:uid="{00000000-0005-0000-0000-0000D5010000}"/>
    <cellStyle name="Millares 13 8 2" xfId="1686" xr:uid="{00000000-0005-0000-0000-0000D6010000}"/>
    <cellStyle name="Millares 13 9" xfId="677" xr:uid="{00000000-0005-0000-0000-0000D7010000}"/>
    <cellStyle name="Millares 13 9 2" xfId="1164" xr:uid="{00000000-0005-0000-0000-0000D8010000}"/>
    <cellStyle name="Millares 13 9 2 2" xfId="1687" xr:uid="{00000000-0005-0000-0000-0000D9010000}"/>
    <cellStyle name="Millares 13 9 3" xfId="1688" xr:uid="{00000000-0005-0000-0000-0000DA010000}"/>
    <cellStyle name="Millares 14" xfId="678" xr:uid="{00000000-0005-0000-0000-0000DB010000}"/>
    <cellStyle name="Millares 14 2" xfId="1015" xr:uid="{00000000-0005-0000-0000-0000DC010000}"/>
    <cellStyle name="Millares 14 2 2" xfId="1167" xr:uid="{00000000-0005-0000-0000-0000DD010000}"/>
    <cellStyle name="Millares 14 2 2 2" xfId="1168" xr:uid="{00000000-0005-0000-0000-0000DE010000}"/>
    <cellStyle name="Millares 14 2 2 2 2" xfId="1169" xr:uid="{00000000-0005-0000-0000-0000DF010000}"/>
    <cellStyle name="Millares 14 2 2 2 2 2" xfId="1170" xr:uid="{00000000-0005-0000-0000-0000E0010000}"/>
    <cellStyle name="Millares 14 2 2 2 2 2 2" xfId="1689" xr:uid="{00000000-0005-0000-0000-0000E1010000}"/>
    <cellStyle name="Millares 14 2 2 2 2 3" xfId="1690" xr:uid="{00000000-0005-0000-0000-0000E2010000}"/>
    <cellStyle name="Millares 14 2 2 2 3" xfId="1691" xr:uid="{00000000-0005-0000-0000-0000E3010000}"/>
    <cellStyle name="Millares 14 2 2 3" xfId="1692" xr:uid="{00000000-0005-0000-0000-0000E4010000}"/>
    <cellStyle name="Millares 14 2 3" xfId="1166" xr:uid="{00000000-0005-0000-0000-0000E5010000}"/>
    <cellStyle name="Millares 14 3" xfId="1079" xr:uid="{00000000-0005-0000-0000-0000E6010000}"/>
    <cellStyle name="Millares 14 4" xfId="1165" xr:uid="{00000000-0005-0000-0000-0000E7010000}"/>
    <cellStyle name="Millares 15" xfId="295" xr:uid="{00000000-0005-0000-0000-0000E8010000}"/>
    <cellStyle name="Millares 15 2" xfId="1171" xr:uid="{00000000-0005-0000-0000-0000E9010000}"/>
    <cellStyle name="Millares 16" xfId="679" xr:uid="{00000000-0005-0000-0000-0000EA010000}"/>
    <cellStyle name="Millares 16 2" xfId="1016" xr:uid="{00000000-0005-0000-0000-0000EB010000}"/>
    <cellStyle name="Millares 16 2 2" xfId="1693" xr:uid="{00000000-0005-0000-0000-0000EC010000}"/>
    <cellStyle name="Millares 16 3" xfId="1172" xr:uid="{00000000-0005-0000-0000-0000ED010000}"/>
    <cellStyle name="Millares 17" xfId="1017" xr:uid="{00000000-0005-0000-0000-0000EE010000}"/>
    <cellStyle name="Millares 17 2" xfId="1174" xr:uid="{00000000-0005-0000-0000-0000EF010000}"/>
    <cellStyle name="Millares 17 2 2" xfId="1694" xr:uid="{00000000-0005-0000-0000-0000F0010000}"/>
    <cellStyle name="Millares 17 3" xfId="1173" xr:uid="{00000000-0005-0000-0000-0000F1010000}"/>
    <cellStyle name="Millares 18" xfId="1060" xr:uid="{00000000-0005-0000-0000-0000F2010000}"/>
    <cellStyle name="Millares 18 2" xfId="1067" xr:uid="{00000000-0005-0000-0000-0000F3010000}"/>
    <cellStyle name="Millares 18 3" xfId="1175" xr:uid="{00000000-0005-0000-0000-0000F4010000}"/>
    <cellStyle name="Millares 19" xfId="1076" xr:uid="{00000000-0005-0000-0000-0000F5010000}"/>
    <cellStyle name="Millares 19 2" xfId="1082" xr:uid="{00000000-0005-0000-0000-0000F6010000}"/>
    <cellStyle name="Millares 19 2 2" xfId="1695" xr:uid="{00000000-0005-0000-0000-0000F7010000}"/>
    <cellStyle name="Millares 19 3" xfId="1176" xr:uid="{00000000-0005-0000-0000-0000F8010000}"/>
    <cellStyle name="Millares 2" xfId="296" xr:uid="{00000000-0005-0000-0000-0000F9010000}"/>
    <cellStyle name="Millares 2 10" xfId="680" xr:uid="{00000000-0005-0000-0000-0000FA010000}"/>
    <cellStyle name="Millares 2 11" xfId="1090" xr:uid="{00000000-0005-0000-0000-0000FB010000}"/>
    <cellStyle name="Millares 2 2" xfId="297" xr:uid="{00000000-0005-0000-0000-0000FC010000}"/>
    <cellStyle name="Millares 2 2 2" xfId="681" xr:uid="{00000000-0005-0000-0000-0000FD010000}"/>
    <cellStyle name="Millares 2 2 2 2" xfId="1177" xr:uid="{00000000-0005-0000-0000-0000FE010000}"/>
    <cellStyle name="Millares 2 2 3" xfId="682" xr:uid="{00000000-0005-0000-0000-0000FF010000}"/>
    <cellStyle name="Millares 2 2 3 2" xfId="1696" xr:uid="{00000000-0005-0000-0000-000000020000}"/>
    <cellStyle name="Millares 2 2 4" xfId="2598" xr:uid="{00000000-0005-0000-0000-000001020000}"/>
    <cellStyle name="Millares 2 3" xfId="298" xr:uid="{00000000-0005-0000-0000-000002020000}"/>
    <cellStyle name="Millares 2 3 2" xfId="683" xr:uid="{00000000-0005-0000-0000-000003020000}"/>
    <cellStyle name="Millares 2 4" xfId="299" xr:uid="{00000000-0005-0000-0000-000004020000}"/>
    <cellStyle name="Millares 2 4 2" xfId="300" xr:uid="{00000000-0005-0000-0000-000005020000}"/>
    <cellStyle name="Millares 2 4 2 2" xfId="1697" xr:uid="{00000000-0005-0000-0000-000006020000}"/>
    <cellStyle name="Millares 2 5" xfId="301" xr:uid="{00000000-0005-0000-0000-000007020000}"/>
    <cellStyle name="Millares 2 5 2" xfId="1178" xr:uid="{00000000-0005-0000-0000-000008020000}"/>
    <cellStyle name="Millares 2 6" xfId="302" xr:uid="{00000000-0005-0000-0000-000009020000}"/>
    <cellStyle name="Millares 2 6 2" xfId="1179" xr:uid="{00000000-0005-0000-0000-00000A020000}"/>
    <cellStyle name="Millares 2 7" xfId="303" xr:uid="{00000000-0005-0000-0000-00000B020000}"/>
    <cellStyle name="Millares 2 7 2" xfId="2587" xr:uid="{00000000-0005-0000-0000-00000C020000}"/>
    <cellStyle name="Millares 2 8" xfId="304" xr:uid="{00000000-0005-0000-0000-00000D020000}"/>
    <cellStyle name="Millares 2 9" xfId="305" xr:uid="{00000000-0005-0000-0000-00000E020000}"/>
    <cellStyle name="Millares 20" xfId="1085" xr:uid="{00000000-0005-0000-0000-00000F020000}"/>
    <cellStyle name="Millares 21" xfId="1096" xr:uid="{00000000-0005-0000-0000-000010020000}"/>
    <cellStyle name="Millares 21 2" xfId="2473" xr:uid="{00000000-0005-0000-0000-000011020000}"/>
    <cellStyle name="Millares 22" xfId="2474" xr:uid="{00000000-0005-0000-0000-000012020000}"/>
    <cellStyle name="Millares 23" xfId="2477" xr:uid="{00000000-0005-0000-0000-000013020000}"/>
    <cellStyle name="Millares 23 2" xfId="2586" xr:uid="{00000000-0005-0000-0000-000014020000}"/>
    <cellStyle name="Millares 24" xfId="2485" xr:uid="{00000000-0005-0000-0000-000015020000}"/>
    <cellStyle name="Millares 25" xfId="2545" xr:uid="{00000000-0005-0000-0000-000016020000}"/>
    <cellStyle name="Millares 25 2" xfId="2556" xr:uid="{00000000-0005-0000-0000-000017020000}"/>
    <cellStyle name="Millares 26" xfId="2550" xr:uid="{00000000-0005-0000-0000-000018020000}"/>
    <cellStyle name="Millares 26 2" xfId="2560" xr:uid="{00000000-0005-0000-0000-000019020000}"/>
    <cellStyle name="Millares 27" xfId="2566" xr:uid="{00000000-0005-0000-0000-00001A020000}"/>
    <cellStyle name="Millares 28" xfId="2568" xr:uid="{00000000-0005-0000-0000-00001B020000}"/>
    <cellStyle name="Millares 29" xfId="2571" xr:uid="{00000000-0005-0000-0000-00001C020000}"/>
    <cellStyle name="Millares 3" xfId="306" xr:uid="{00000000-0005-0000-0000-00001D020000}"/>
    <cellStyle name="Millares 3 10" xfId="1180" xr:uid="{00000000-0005-0000-0000-00001E020000}"/>
    <cellStyle name="Millares 3 10 2" xfId="1698" xr:uid="{00000000-0005-0000-0000-00001F020000}"/>
    <cellStyle name="Millares 3 11" xfId="1181" xr:uid="{00000000-0005-0000-0000-000020020000}"/>
    <cellStyle name="Millares 3 11 2" xfId="1699" xr:uid="{00000000-0005-0000-0000-000021020000}"/>
    <cellStyle name="Millares 3 12" xfId="1182" xr:uid="{00000000-0005-0000-0000-000022020000}"/>
    <cellStyle name="Millares 3 12 2" xfId="1700" xr:uid="{00000000-0005-0000-0000-000023020000}"/>
    <cellStyle name="Millares 3 13" xfId="1183" xr:uid="{00000000-0005-0000-0000-000024020000}"/>
    <cellStyle name="Millares 3 13 2" xfId="1701" xr:uid="{00000000-0005-0000-0000-000025020000}"/>
    <cellStyle name="Millares 3 14" xfId="1184" xr:uid="{00000000-0005-0000-0000-000026020000}"/>
    <cellStyle name="Millares 3 14 2" xfId="1702" xr:uid="{00000000-0005-0000-0000-000027020000}"/>
    <cellStyle name="Millares 3 15" xfId="1185" xr:uid="{00000000-0005-0000-0000-000028020000}"/>
    <cellStyle name="Millares 3 15 2" xfId="1703" xr:uid="{00000000-0005-0000-0000-000029020000}"/>
    <cellStyle name="Millares 3 16" xfId="1186" xr:uid="{00000000-0005-0000-0000-00002A020000}"/>
    <cellStyle name="Millares 3 16 2" xfId="1704" xr:uid="{00000000-0005-0000-0000-00002B020000}"/>
    <cellStyle name="Millares 3 17" xfId="1705" xr:uid="{00000000-0005-0000-0000-00002C020000}"/>
    <cellStyle name="Millares 3 18" xfId="2599" xr:uid="{00000000-0005-0000-0000-00002D020000}"/>
    <cellStyle name="Millares 3 2" xfId="684" xr:uid="{00000000-0005-0000-0000-00002E020000}"/>
    <cellStyle name="Millares 3 2 2" xfId="1706" xr:uid="{00000000-0005-0000-0000-00002F020000}"/>
    <cellStyle name="Millares 3 3" xfId="685" xr:uid="{00000000-0005-0000-0000-000030020000}"/>
    <cellStyle name="Millares 3 3 2" xfId="1707" xr:uid="{00000000-0005-0000-0000-000031020000}"/>
    <cellStyle name="Millares 3 4" xfId="686" xr:uid="{00000000-0005-0000-0000-000032020000}"/>
    <cellStyle name="Millares 3 4 2" xfId="1708" xr:uid="{00000000-0005-0000-0000-000033020000}"/>
    <cellStyle name="Millares 3 5" xfId="687" xr:uid="{00000000-0005-0000-0000-000034020000}"/>
    <cellStyle name="Millares 3 5 2" xfId="1709" xr:uid="{00000000-0005-0000-0000-000035020000}"/>
    <cellStyle name="Millares 3 6" xfId="688" xr:uid="{00000000-0005-0000-0000-000036020000}"/>
    <cellStyle name="Millares 3 6 2" xfId="1710" xr:uid="{00000000-0005-0000-0000-000037020000}"/>
    <cellStyle name="Millares 3 7" xfId="689" xr:uid="{00000000-0005-0000-0000-000038020000}"/>
    <cellStyle name="Millares 3 7 2" xfId="1711" xr:uid="{00000000-0005-0000-0000-000039020000}"/>
    <cellStyle name="Millares 3 8" xfId="690" xr:uid="{00000000-0005-0000-0000-00003A020000}"/>
    <cellStyle name="Millares 3 8 2" xfId="1712" xr:uid="{00000000-0005-0000-0000-00003B020000}"/>
    <cellStyle name="Millares 3 9" xfId="1187" xr:uid="{00000000-0005-0000-0000-00003C020000}"/>
    <cellStyle name="Millares 3 9 2" xfId="1713" xr:uid="{00000000-0005-0000-0000-00003D020000}"/>
    <cellStyle name="Millares 30" xfId="2572" xr:uid="{00000000-0005-0000-0000-00003E020000}"/>
    <cellStyle name="Millares 31" xfId="2573" xr:uid="{00000000-0005-0000-0000-00003F020000}"/>
    <cellStyle name="Millares 32" xfId="2577" xr:uid="{00000000-0005-0000-0000-000040020000}"/>
    <cellStyle name="Millares 33" xfId="2588" xr:uid="{00000000-0005-0000-0000-000041020000}"/>
    <cellStyle name="Millares 34" xfId="2593" xr:uid="{00000000-0005-0000-0000-000042020000}"/>
    <cellStyle name="Millares 4" xfId="307" xr:uid="{00000000-0005-0000-0000-000043020000}"/>
    <cellStyle name="Millares 4 2" xfId="691" xr:uid="{00000000-0005-0000-0000-000044020000}"/>
    <cellStyle name="Millares 4 2 2" xfId="1714" xr:uid="{00000000-0005-0000-0000-000045020000}"/>
    <cellStyle name="Millares 4 3" xfId="1715" xr:uid="{00000000-0005-0000-0000-000046020000}"/>
    <cellStyle name="Millares 5" xfId="308" xr:uid="{00000000-0005-0000-0000-000047020000}"/>
    <cellStyle name="Millares 5 2" xfId="309" xr:uid="{00000000-0005-0000-0000-000048020000}"/>
    <cellStyle name="Millares 5 2 2" xfId="1188" xr:uid="{00000000-0005-0000-0000-000049020000}"/>
    <cellStyle name="Millares 6" xfId="310" xr:uid="{00000000-0005-0000-0000-00004A020000}"/>
    <cellStyle name="Millares 6 2" xfId="554" xr:uid="{00000000-0005-0000-0000-00004B020000}"/>
    <cellStyle name="Millares 6 2 2" xfId="1189" xr:uid="{00000000-0005-0000-0000-00004C020000}"/>
    <cellStyle name="Millares 6 3" xfId="692" xr:uid="{00000000-0005-0000-0000-00004D020000}"/>
    <cellStyle name="Millares 6 3 2" xfId="1716" xr:uid="{00000000-0005-0000-0000-00004E020000}"/>
    <cellStyle name="Millares 6 4" xfId="693" xr:uid="{00000000-0005-0000-0000-00004F020000}"/>
    <cellStyle name="Millares 6 4 2" xfId="1717" xr:uid="{00000000-0005-0000-0000-000050020000}"/>
    <cellStyle name="Millares 6 5" xfId="694" xr:uid="{00000000-0005-0000-0000-000051020000}"/>
    <cellStyle name="Millares 6 5 2" xfId="1718" xr:uid="{00000000-0005-0000-0000-000052020000}"/>
    <cellStyle name="Millares 6 6" xfId="695" xr:uid="{00000000-0005-0000-0000-000053020000}"/>
    <cellStyle name="Millares 6 6 2" xfId="1719" xr:uid="{00000000-0005-0000-0000-000054020000}"/>
    <cellStyle name="Millares 6 7" xfId="696" xr:uid="{00000000-0005-0000-0000-000055020000}"/>
    <cellStyle name="Millares 6 7 2" xfId="1720" xr:uid="{00000000-0005-0000-0000-000056020000}"/>
    <cellStyle name="Millares 6 8" xfId="1721" xr:uid="{00000000-0005-0000-0000-000057020000}"/>
    <cellStyle name="Millares 7" xfId="311" xr:uid="{00000000-0005-0000-0000-000058020000}"/>
    <cellStyle name="Millares 7 2" xfId="312" xr:uid="{00000000-0005-0000-0000-000059020000}"/>
    <cellStyle name="Millares 7 2 2" xfId="697" xr:uid="{00000000-0005-0000-0000-00005A020000}"/>
    <cellStyle name="Millares 7 2 2 2" xfId="1722" xr:uid="{00000000-0005-0000-0000-00005B020000}"/>
    <cellStyle name="Millares 7 2 3" xfId="1723" xr:uid="{00000000-0005-0000-0000-00005C020000}"/>
    <cellStyle name="Millares 7 3" xfId="698" xr:uid="{00000000-0005-0000-0000-00005D020000}"/>
    <cellStyle name="Millares 7 3 2" xfId="1724" xr:uid="{00000000-0005-0000-0000-00005E020000}"/>
    <cellStyle name="Millares 7 4" xfId="699" xr:uid="{00000000-0005-0000-0000-00005F020000}"/>
    <cellStyle name="Millares 7 4 2" xfId="1725" xr:uid="{00000000-0005-0000-0000-000060020000}"/>
    <cellStyle name="Millares 7 5" xfId="700" xr:uid="{00000000-0005-0000-0000-000061020000}"/>
    <cellStyle name="Millares 7 5 2" xfId="1726" xr:uid="{00000000-0005-0000-0000-000062020000}"/>
    <cellStyle name="Millares 7 6" xfId="701" xr:uid="{00000000-0005-0000-0000-000063020000}"/>
    <cellStyle name="Millares 7 6 2" xfId="1727" xr:uid="{00000000-0005-0000-0000-000064020000}"/>
    <cellStyle name="Millares 7 7" xfId="702" xr:uid="{00000000-0005-0000-0000-000065020000}"/>
    <cellStyle name="Millares 7 7 2" xfId="1728" xr:uid="{00000000-0005-0000-0000-000066020000}"/>
    <cellStyle name="Millares 7 8" xfId="703" xr:uid="{00000000-0005-0000-0000-000067020000}"/>
    <cellStyle name="Millares 7 8 2" xfId="1729" xr:uid="{00000000-0005-0000-0000-000068020000}"/>
    <cellStyle name="Millares 7 9" xfId="1190" xr:uid="{00000000-0005-0000-0000-000069020000}"/>
    <cellStyle name="Millares 8" xfId="313" xr:uid="{00000000-0005-0000-0000-00006A020000}"/>
    <cellStyle name="Millares 8 2" xfId="704" xr:uid="{00000000-0005-0000-0000-00006B020000}"/>
    <cellStyle name="Millares 8 2 2" xfId="1730" xr:uid="{00000000-0005-0000-0000-00006C020000}"/>
    <cellStyle name="Millares 8 3" xfId="1191" xr:uid="{00000000-0005-0000-0000-00006D020000}"/>
    <cellStyle name="Millares 9" xfId="597" xr:uid="{00000000-0005-0000-0000-00006E020000}"/>
    <cellStyle name="Millares 9 2" xfId="705" xr:uid="{00000000-0005-0000-0000-00006F020000}"/>
    <cellStyle name="Millares 9 2 2" xfId="706" xr:uid="{00000000-0005-0000-0000-000070020000}"/>
    <cellStyle name="Moneda 10" xfId="1731" xr:uid="{00000000-0005-0000-0000-000071020000}"/>
    <cellStyle name="Moneda 11" xfId="2590" xr:uid="{00000000-0005-0000-0000-000072020000}"/>
    <cellStyle name="Moneda 2" xfId="314" xr:uid="{00000000-0005-0000-0000-000073020000}"/>
    <cellStyle name="Moneda 2 2" xfId="552" xr:uid="{00000000-0005-0000-0000-000074020000}"/>
    <cellStyle name="Moneda 2 3" xfId="1192" xr:uid="{00000000-0005-0000-0000-000075020000}"/>
    <cellStyle name="Moneda 2 4" xfId="2600" xr:uid="{00000000-0005-0000-0000-000076020000}"/>
    <cellStyle name="Moneda 3" xfId="1193" xr:uid="{00000000-0005-0000-0000-000077020000}"/>
    <cellStyle name="Moneda 3 2" xfId="1732" xr:uid="{00000000-0005-0000-0000-000078020000}"/>
    <cellStyle name="Moneda 3 3" xfId="2479" xr:uid="{00000000-0005-0000-0000-000079020000}"/>
    <cellStyle name="Moneda 4" xfId="1194" xr:uid="{00000000-0005-0000-0000-00007A020000}"/>
    <cellStyle name="Moneda 4 2" xfId="1733" xr:uid="{00000000-0005-0000-0000-00007B020000}"/>
    <cellStyle name="Moneda 4 3" xfId="2481" xr:uid="{00000000-0005-0000-0000-00007C020000}"/>
    <cellStyle name="Moneda 5" xfId="1195" xr:uid="{00000000-0005-0000-0000-00007D020000}"/>
    <cellStyle name="Moneda 5 2" xfId="1734" xr:uid="{00000000-0005-0000-0000-00007E020000}"/>
    <cellStyle name="Moneda 5 3" xfId="2482" xr:uid="{00000000-0005-0000-0000-00007F020000}"/>
    <cellStyle name="Moneda 6" xfId="1196" xr:uid="{00000000-0005-0000-0000-000080020000}"/>
    <cellStyle name="Moneda 6 2" xfId="1735" xr:uid="{00000000-0005-0000-0000-000081020000}"/>
    <cellStyle name="Moneda 7" xfId="1197" xr:uid="{00000000-0005-0000-0000-000082020000}"/>
    <cellStyle name="Moneda 7 2" xfId="1736" xr:uid="{00000000-0005-0000-0000-000083020000}"/>
    <cellStyle name="Moneda 8" xfId="1198" xr:uid="{00000000-0005-0000-0000-000084020000}"/>
    <cellStyle name="Moneda 8 2" xfId="1737" xr:uid="{00000000-0005-0000-0000-000085020000}"/>
    <cellStyle name="Moneda 9" xfId="1199" xr:uid="{00000000-0005-0000-0000-000086020000}"/>
    <cellStyle name="Moneda 9 2" xfId="1738" xr:uid="{00000000-0005-0000-0000-000087020000}"/>
    <cellStyle name="Neutral" xfId="1106" builtinId="28" customBuiltin="1"/>
    <cellStyle name="Neutral 2" xfId="315" xr:uid="{00000000-0005-0000-0000-000089020000}"/>
    <cellStyle name="Neutral 2 2" xfId="316" xr:uid="{00000000-0005-0000-0000-00008A020000}"/>
    <cellStyle name="Normal" xfId="0" builtinId="0"/>
    <cellStyle name="Normal 10" xfId="317" xr:uid="{00000000-0005-0000-0000-00008C020000}"/>
    <cellStyle name="Normal 10 2" xfId="318" xr:uid="{00000000-0005-0000-0000-00008D020000}"/>
    <cellStyle name="Normal 10 2 2" xfId="319" xr:uid="{00000000-0005-0000-0000-00008E020000}"/>
    <cellStyle name="Normal 10 2 2 2" xfId="570" xr:uid="{00000000-0005-0000-0000-00008F020000}"/>
    <cellStyle name="Normal 10 2 2 2 2" xfId="1018" xr:uid="{00000000-0005-0000-0000-000090020000}"/>
    <cellStyle name="Normal 10 2 2 2 2 2" xfId="1203" xr:uid="{00000000-0005-0000-0000-000091020000}"/>
    <cellStyle name="Normal 10 2 2 2 3" xfId="1202" xr:uid="{00000000-0005-0000-0000-000092020000}"/>
    <cellStyle name="Normal 10 2 2 3" xfId="1204" xr:uid="{00000000-0005-0000-0000-000093020000}"/>
    <cellStyle name="Normal 10 2 2 3 2" xfId="1739" xr:uid="{00000000-0005-0000-0000-000094020000}"/>
    <cellStyle name="Normal 10 2 2 4" xfId="1201" xr:uid="{00000000-0005-0000-0000-000095020000}"/>
    <cellStyle name="Normal 10 2 3" xfId="601" xr:uid="{00000000-0005-0000-0000-000096020000}"/>
    <cellStyle name="Normal 10 2 3 2" xfId="1206" xr:uid="{00000000-0005-0000-0000-000097020000}"/>
    <cellStyle name="Normal 10 2 3 2 2" xfId="1740" xr:uid="{00000000-0005-0000-0000-000098020000}"/>
    <cellStyle name="Normal 10 2 3 3" xfId="1205" xr:uid="{00000000-0005-0000-0000-000099020000}"/>
    <cellStyle name="Normal 10 2 4" xfId="1207" xr:uid="{00000000-0005-0000-0000-00009A020000}"/>
    <cellStyle name="Normal 10 2 4 2" xfId="1741" xr:uid="{00000000-0005-0000-0000-00009B020000}"/>
    <cellStyle name="Normal 10 2 5" xfId="1200" xr:uid="{00000000-0005-0000-0000-00009C020000}"/>
    <cellStyle name="Normal 10 3" xfId="320" xr:uid="{00000000-0005-0000-0000-00009D020000}"/>
    <cellStyle name="Normal 10 3 2" xfId="321" xr:uid="{00000000-0005-0000-0000-00009E020000}"/>
    <cellStyle name="Normal 10 3 2 2" xfId="1210" xr:uid="{00000000-0005-0000-0000-00009F020000}"/>
    <cellStyle name="Normal 10 3 2 2 2" xfId="1742" xr:uid="{00000000-0005-0000-0000-0000A0020000}"/>
    <cellStyle name="Normal 10 3 2 3" xfId="1209" xr:uid="{00000000-0005-0000-0000-0000A1020000}"/>
    <cellStyle name="Normal 10 3 3" xfId="1211" xr:uid="{00000000-0005-0000-0000-0000A2020000}"/>
    <cellStyle name="Normal 10 3 3 2" xfId="1743" xr:uid="{00000000-0005-0000-0000-0000A3020000}"/>
    <cellStyle name="Normal 10 3 4" xfId="1208" xr:uid="{00000000-0005-0000-0000-0000A4020000}"/>
    <cellStyle name="Normal 10 4" xfId="322" xr:uid="{00000000-0005-0000-0000-0000A5020000}"/>
    <cellStyle name="Normal 10 4 2" xfId="1213" xr:uid="{00000000-0005-0000-0000-0000A6020000}"/>
    <cellStyle name="Normal 10 4 2 2" xfId="1744" xr:uid="{00000000-0005-0000-0000-0000A7020000}"/>
    <cellStyle name="Normal 10 4 3" xfId="1212" xr:uid="{00000000-0005-0000-0000-0000A8020000}"/>
    <cellStyle name="Normal 10 5" xfId="707" xr:uid="{00000000-0005-0000-0000-0000A9020000}"/>
    <cellStyle name="Normal 10 5 2" xfId="1745" xr:uid="{00000000-0005-0000-0000-0000AA020000}"/>
    <cellStyle name="Normal 10 6" xfId="1214" xr:uid="{00000000-0005-0000-0000-0000AB020000}"/>
    <cellStyle name="Normal 10 6 2" xfId="1137" xr:uid="{00000000-0005-0000-0000-0000AC020000}"/>
    <cellStyle name="Normal 10 6 2 2" xfId="1215" xr:uid="{00000000-0005-0000-0000-0000AD020000}"/>
    <cellStyle name="Normal 10 6 2 2 2" xfId="1746" xr:uid="{00000000-0005-0000-0000-0000AE020000}"/>
    <cellStyle name="Normal 10 6 2 2 3" xfId="2495" xr:uid="{00000000-0005-0000-0000-0000AF020000}"/>
    <cellStyle name="Normal 10 6 2 3" xfId="1216" xr:uid="{00000000-0005-0000-0000-0000B0020000}"/>
    <cellStyle name="Normal 10 6 2 3 2" xfId="1747" xr:uid="{00000000-0005-0000-0000-0000B1020000}"/>
    <cellStyle name="Normal 10 6 2 4" xfId="1748" xr:uid="{00000000-0005-0000-0000-0000B2020000}"/>
    <cellStyle name="Normal 10 6 2 5" xfId="2496" xr:uid="{00000000-0005-0000-0000-0000B3020000}"/>
    <cellStyle name="Normal 10 6 3" xfId="1749" xr:uid="{00000000-0005-0000-0000-0000B4020000}"/>
    <cellStyle name="Normal 10 7" xfId="1217" xr:uid="{00000000-0005-0000-0000-0000B5020000}"/>
    <cellStyle name="Normal 10 7 2" xfId="1218" xr:uid="{00000000-0005-0000-0000-0000B6020000}"/>
    <cellStyle name="Normal 10 7 2 2" xfId="1750" xr:uid="{00000000-0005-0000-0000-0000B7020000}"/>
    <cellStyle name="Normal 10 7 3" xfId="1751" xr:uid="{00000000-0005-0000-0000-0000B8020000}"/>
    <cellStyle name="Normal 10 8" xfId="1752" xr:uid="{00000000-0005-0000-0000-0000B9020000}"/>
    <cellStyle name="Normal 10 9" xfId="2491" xr:uid="{00000000-0005-0000-0000-0000BA020000}"/>
    <cellStyle name="Normal 100" xfId="708" xr:uid="{00000000-0005-0000-0000-0000BB020000}"/>
    <cellStyle name="Normal 101" xfId="709" xr:uid="{00000000-0005-0000-0000-0000BC020000}"/>
    <cellStyle name="Normal 101 2" xfId="1019" xr:uid="{00000000-0005-0000-0000-0000BD020000}"/>
    <cellStyle name="Normal 102" xfId="710" xr:uid="{00000000-0005-0000-0000-0000BE020000}"/>
    <cellStyle name="Normal 102 2" xfId="1020" xr:uid="{00000000-0005-0000-0000-0000BF020000}"/>
    <cellStyle name="Normal 103" xfId="711" xr:uid="{00000000-0005-0000-0000-0000C0020000}"/>
    <cellStyle name="Normal 103 2" xfId="1021" xr:uid="{00000000-0005-0000-0000-0000C1020000}"/>
    <cellStyle name="Normal 104" xfId="712" xr:uid="{00000000-0005-0000-0000-0000C2020000}"/>
    <cellStyle name="Normal 104 2" xfId="1022" xr:uid="{00000000-0005-0000-0000-0000C3020000}"/>
    <cellStyle name="Normal 105" xfId="713" xr:uid="{00000000-0005-0000-0000-0000C4020000}"/>
    <cellStyle name="Normal 106" xfId="714" xr:uid="{00000000-0005-0000-0000-0000C5020000}"/>
    <cellStyle name="Normal 107" xfId="715" xr:uid="{00000000-0005-0000-0000-0000C6020000}"/>
    <cellStyle name="Normal 107 2" xfId="1023" xr:uid="{00000000-0005-0000-0000-0000C7020000}"/>
    <cellStyle name="Normal 108" xfId="1024" xr:uid="{00000000-0005-0000-0000-0000C8020000}"/>
    <cellStyle name="Normal 109" xfId="1025" xr:uid="{00000000-0005-0000-0000-0000C9020000}"/>
    <cellStyle name="Normal 11" xfId="323" xr:uid="{00000000-0005-0000-0000-0000CA020000}"/>
    <cellStyle name="Normal 11 2" xfId="324" xr:uid="{00000000-0005-0000-0000-0000CB020000}"/>
    <cellStyle name="Normal 11 2 2" xfId="325" xr:uid="{00000000-0005-0000-0000-0000CC020000}"/>
    <cellStyle name="Normal 11 2 2 2" xfId="716" xr:uid="{00000000-0005-0000-0000-0000CD020000}"/>
    <cellStyle name="Normal 11 2 2 2 2" xfId="717" xr:uid="{00000000-0005-0000-0000-0000CE020000}"/>
    <cellStyle name="Normal 11 2 2 2 2 2" xfId="1219" xr:uid="{00000000-0005-0000-0000-0000CF020000}"/>
    <cellStyle name="Normal 11 2 2 2 2 2 2" xfId="1753" xr:uid="{00000000-0005-0000-0000-0000D0020000}"/>
    <cellStyle name="Normal 11 2 2 2 2 3" xfId="1754" xr:uid="{00000000-0005-0000-0000-0000D1020000}"/>
    <cellStyle name="Normal 11 2 2 2 3" xfId="1220" xr:uid="{00000000-0005-0000-0000-0000D2020000}"/>
    <cellStyle name="Normal 11 2 2 2 3 2" xfId="1755" xr:uid="{00000000-0005-0000-0000-0000D3020000}"/>
    <cellStyle name="Normal 11 2 2 2 4" xfId="1756" xr:uid="{00000000-0005-0000-0000-0000D4020000}"/>
    <cellStyle name="Normal 11 2 2 3" xfId="718" xr:uid="{00000000-0005-0000-0000-0000D5020000}"/>
    <cellStyle name="Normal 11 2 2 3 2" xfId="1221" xr:uid="{00000000-0005-0000-0000-0000D6020000}"/>
    <cellStyle name="Normal 11 2 2 3 2 2" xfId="1757" xr:uid="{00000000-0005-0000-0000-0000D7020000}"/>
    <cellStyle name="Normal 11 2 2 3 3" xfId="1758" xr:uid="{00000000-0005-0000-0000-0000D8020000}"/>
    <cellStyle name="Normal 11 2 2 4" xfId="1222" xr:uid="{00000000-0005-0000-0000-0000D9020000}"/>
    <cellStyle name="Normal 11 2 2 4 2" xfId="1759" xr:uid="{00000000-0005-0000-0000-0000DA020000}"/>
    <cellStyle name="Normal 11 2 2 5" xfId="1760" xr:uid="{00000000-0005-0000-0000-0000DB020000}"/>
    <cellStyle name="Normal 11 2 3" xfId="719" xr:uid="{00000000-0005-0000-0000-0000DC020000}"/>
    <cellStyle name="Normal 11 2 3 2" xfId="720" xr:uid="{00000000-0005-0000-0000-0000DD020000}"/>
    <cellStyle name="Normal 11 2 3 2 2" xfId="1223" xr:uid="{00000000-0005-0000-0000-0000DE020000}"/>
    <cellStyle name="Normal 11 2 3 2 2 2" xfId="1761" xr:uid="{00000000-0005-0000-0000-0000DF020000}"/>
    <cellStyle name="Normal 11 2 3 2 3" xfId="1762" xr:uid="{00000000-0005-0000-0000-0000E0020000}"/>
    <cellStyle name="Normal 11 2 3 3" xfId="1224" xr:uid="{00000000-0005-0000-0000-0000E1020000}"/>
    <cellStyle name="Normal 11 2 3 3 2" xfId="1763" xr:uid="{00000000-0005-0000-0000-0000E2020000}"/>
    <cellStyle name="Normal 11 2 3 4" xfId="1764" xr:uid="{00000000-0005-0000-0000-0000E3020000}"/>
    <cellStyle name="Normal 11 2 4" xfId="721" xr:uid="{00000000-0005-0000-0000-0000E4020000}"/>
    <cellStyle name="Normal 11 2 4 2" xfId="1225" xr:uid="{00000000-0005-0000-0000-0000E5020000}"/>
    <cellStyle name="Normal 11 2 4 2 2" xfId="1765" xr:uid="{00000000-0005-0000-0000-0000E6020000}"/>
    <cellStyle name="Normal 11 2 4 3" xfId="1766" xr:uid="{00000000-0005-0000-0000-0000E7020000}"/>
    <cellStyle name="Normal 11 2 5" xfId="1226" xr:uid="{00000000-0005-0000-0000-0000E8020000}"/>
    <cellStyle name="Normal 11 2 5 2" xfId="1767" xr:uid="{00000000-0005-0000-0000-0000E9020000}"/>
    <cellStyle name="Normal 11 2 6" xfId="1768" xr:uid="{00000000-0005-0000-0000-0000EA020000}"/>
    <cellStyle name="Normal 11 3" xfId="326" xr:uid="{00000000-0005-0000-0000-0000EB020000}"/>
    <cellStyle name="Normal 11 3 2" xfId="722" xr:uid="{00000000-0005-0000-0000-0000EC020000}"/>
    <cellStyle name="Normal 11 3 2 2" xfId="723" xr:uid="{00000000-0005-0000-0000-0000ED020000}"/>
    <cellStyle name="Normal 11 3 2 2 2" xfId="724" xr:uid="{00000000-0005-0000-0000-0000EE020000}"/>
    <cellStyle name="Normal 11 3 2 2 2 2" xfId="1227" xr:uid="{00000000-0005-0000-0000-0000EF020000}"/>
    <cellStyle name="Normal 11 3 2 2 2 2 2" xfId="1769" xr:uid="{00000000-0005-0000-0000-0000F0020000}"/>
    <cellStyle name="Normal 11 3 2 2 2 3" xfId="1770" xr:uid="{00000000-0005-0000-0000-0000F1020000}"/>
    <cellStyle name="Normal 11 3 2 2 3" xfId="1228" xr:uid="{00000000-0005-0000-0000-0000F2020000}"/>
    <cellStyle name="Normal 11 3 2 2 3 2" xfId="1771" xr:uid="{00000000-0005-0000-0000-0000F3020000}"/>
    <cellStyle name="Normal 11 3 2 2 4" xfId="1772" xr:uid="{00000000-0005-0000-0000-0000F4020000}"/>
    <cellStyle name="Normal 11 3 2 3" xfId="725" xr:uid="{00000000-0005-0000-0000-0000F5020000}"/>
    <cellStyle name="Normal 11 3 2 3 2" xfId="1229" xr:uid="{00000000-0005-0000-0000-0000F6020000}"/>
    <cellStyle name="Normal 11 3 2 3 2 2" xfId="1773" xr:uid="{00000000-0005-0000-0000-0000F7020000}"/>
    <cellStyle name="Normal 11 3 2 3 3" xfId="1774" xr:uid="{00000000-0005-0000-0000-0000F8020000}"/>
    <cellStyle name="Normal 11 3 2 4" xfId="1230" xr:uid="{00000000-0005-0000-0000-0000F9020000}"/>
    <cellStyle name="Normal 11 3 2 4 2" xfId="1775" xr:uid="{00000000-0005-0000-0000-0000FA020000}"/>
    <cellStyle name="Normal 11 3 2 5" xfId="1776" xr:uid="{00000000-0005-0000-0000-0000FB020000}"/>
    <cellStyle name="Normal 11 3 3" xfId="726" xr:uid="{00000000-0005-0000-0000-0000FC020000}"/>
    <cellStyle name="Normal 11 3 3 2" xfId="727" xr:uid="{00000000-0005-0000-0000-0000FD020000}"/>
    <cellStyle name="Normal 11 3 3 2 2" xfId="1231" xr:uid="{00000000-0005-0000-0000-0000FE020000}"/>
    <cellStyle name="Normal 11 3 3 2 2 2" xfId="1777" xr:uid="{00000000-0005-0000-0000-0000FF020000}"/>
    <cellStyle name="Normal 11 3 3 2 3" xfId="1778" xr:uid="{00000000-0005-0000-0000-000000030000}"/>
    <cellStyle name="Normal 11 3 3 3" xfId="1232" xr:uid="{00000000-0005-0000-0000-000001030000}"/>
    <cellStyle name="Normal 11 3 3 3 2" xfId="1779" xr:uid="{00000000-0005-0000-0000-000002030000}"/>
    <cellStyle name="Normal 11 3 3 4" xfId="1780" xr:uid="{00000000-0005-0000-0000-000003030000}"/>
    <cellStyle name="Normal 11 3 4" xfId="728" xr:uid="{00000000-0005-0000-0000-000004030000}"/>
    <cellStyle name="Normal 11 3 4 2" xfId="1233" xr:uid="{00000000-0005-0000-0000-000005030000}"/>
    <cellStyle name="Normal 11 3 4 2 2" xfId="1781" xr:uid="{00000000-0005-0000-0000-000006030000}"/>
    <cellStyle name="Normal 11 3 4 3" xfId="1782" xr:uid="{00000000-0005-0000-0000-000007030000}"/>
    <cellStyle name="Normal 11 3 5" xfId="1234" xr:uid="{00000000-0005-0000-0000-000008030000}"/>
    <cellStyle name="Normal 11 3 5 2" xfId="1783" xr:uid="{00000000-0005-0000-0000-000009030000}"/>
    <cellStyle name="Normal 11 3 6" xfId="1784" xr:uid="{00000000-0005-0000-0000-00000A030000}"/>
    <cellStyle name="Normal 11 4" xfId="729" xr:uid="{00000000-0005-0000-0000-00000B030000}"/>
    <cellStyle name="Normal 11 4 2" xfId="730" xr:uid="{00000000-0005-0000-0000-00000C030000}"/>
    <cellStyle name="Normal 11 4 2 2" xfId="731" xr:uid="{00000000-0005-0000-0000-00000D030000}"/>
    <cellStyle name="Normal 11 4 2 2 2" xfId="1235" xr:uid="{00000000-0005-0000-0000-00000E030000}"/>
    <cellStyle name="Normal 11 4 2 2 2 2" xfId="1785" xr:uid="{00000000-0005-0000-0000-00000F030000}"/>
    <cellStyle name="Normal 11 4 2 2 3" xfId="1786" xr:uid="{00000000-0005-0000-0000-000010030000}"/>
    <cellStyle name="Normal 11 4 2 3" xfId="1236" xr:uid="{00000000-0005-0000-0000-000011030000}"/>
    <cellStyle name="Normal 11 4 2 3 2" xfId="1787" xr:uid="{00000000-0005-0000-0000-000012030000}"/>
    <cellStyle name="Normal 11 4 2 4" xfId="1788" xr:uid="{00000000-0005-0000-0000-000013030000}"/>
    <cellStyle name="Normal 11 4 3" xfId="732" xr:uid="{00000000-0005-0000-0000-000014030000}"/>
    <cellStyle name="Normal 11 4 3 2" xfId="1237" xr:uid="{00000000-0005-0000-0000-000015030000}"/>
    <cellStyle name="Normal 11 4 3 2 2" xfId="1789" xr:uid="{00000000-0005-0000-0000-000016030000}"/>
    <cellStyle name="Normal 11 4 3 3" xfId="1790" xr:uid="{00000000-0005-0000-0000-000017030000}"/>
    <cellStyle name="Normal 11 4 4" xfId="1238" xr:uid="{00000000-0005-0000-0000-000018030000}"/>
    <cellStyle name="Normal 11 4 4 2" xfId="1791" xr:uid="{00000000-0005-0000-0000-000019030000}"/>
    <cellStyle name="Normal 11 4 5" xfId="1792" xr:uid="{00000000-0005-0000-0000-00001A030000}"/>
    <cellStyle name="Normal 11 5" xfId="733" xr:uid="{00000000-0005-0000-0000-00001B030000}"/>
    <cellStyle name="Normal 11 5 2" xfId="734" xr:uid="{00000000-0005-0000-0000-00001C030000}"/>
    <cellStyle name="Normal 11 5 2 2" xfId="1239" xr:uid="{00000000-0005-0000-0000-00001D030000}"/>
    <cellStyle name="Normal 11 5 2 2 2" xfId="1793" xr:uid="{00000000-0005-0000-0000-00001E030000}"/>
    <cellStyle name="Normal 11 5 2 3" xfId="1794" xr:uid="{00000000-0005-0000-0000-00001F030000}"/>
    <cellStyle name="Normal 11 5 3" xfId="1240" xr:uid="{00000000-0005-0000-0000-000020030000}"/>
    <cellStyle name="Normal 11 5 3 2" xfId="1795" xr:uid="{00000000-0005-0000-0000-000021030000}"/>
    <cellStyle name="Normal 11 5 4" xfId="1796" xr:uid="{00000000-0005-0000-0000-000022030000}"/>
    <cellStyle name="Normal 11 6" xfId="735" xr:uid="{00000000-0005-0000-0000-000023030000}"/>
    <cellStyle name="Normal 11 6 2" xfId="1241" xr:uid="{00000000-0005-0000-0000-000024030000}"/>
    <cellStyle name="Normal 11 6 2 2" xfId="1797" xr:uid="{00000000-0005-0000-0000-000025030000}"/>
    <cellStyle name="Normal 11 6 3" xfId="1798" xr:uid="{00000000-0005-0000-0000-000026030000}"/>
    <cellStyle name="Normal 11 7" xfId="1242" xr:uid="{00000000-0005-0000-0000-000027030000}"/>
    <cellStyle name="Normal 11 7 2" xfId="1799" xr:uid="{00000000-0005-0000-0000-000028030000}"/>
    <cellStyle name="Normal 11 8" xfId="1800" xr:uid="{00000000-0005-0000-0000-000029030000}"/>
    <cellStyle name="Normal 110" xfId="1026" xr:uid="{00000000-0005-0000-0000-00002A030000}"/>
    <cellStyle name="Normal 111" xfId="1027" xr:uid="{00000000-0005-0000-0000-00002B030000}"/>
    <cellStyle name="Normal 112" xfId="1028" xr:uid="{00000000-0005-0000-0000-00002C030000}"/>
    <cellStyle name="Normal 112 2" xfId="1069" xr:uid="{00000000-0005-0000-0000-00002D030000}"/>
    <cellStyle name="Normal 113" xfId="1029" xr:uid="{00000000-0005-0000-0000-00002E030000}"/>
    <cellStyle name="Normal 113 2" xfId="1073" xr:uid="{00000000-0005-0000-0000-00002F030000}"/>
    <cellStyle name="Normal 114" xfId="1059" xr:uid="{00000000-0005-0000-0000-000030030000}"/>
    <cellStyle name="Normal 114 2" xfId="1071" xr:uid="{00000000-0005-0000-0000-000031030000}"/>
    <cellStyle name="Normal 114 3" xfId="1084" xr:uid="{00000000-0005-0000-0000-000032030000}"/>
    <cellStyle name="Normal 115" xfId="1064" xr:uid="{00000000-0005-0000-0000-000033030000}"/>
    <cellStyle name="Normal 115 2" xfId="1086" xr:uid="{00000000-0005-0000-0000-000034030000}"/>
    <cellStyle name="Normal 115 3" xfId="2563" xr:uid="{00000000-0005-0000-0000-000035030000}"/>
    <cellStyle name="Normal 116" xfId="1065" xr:uid="{00000000-0005-0000-0000-000036030000}"/>
    <cellStyle name="Normal 116 2" xfId="1099" xr:uid="{00000000-0005-0000-0000-000037030000}"/>
    <cellStyle name="Normal 117" xfId="1070" xr:uid="{00000000-0005-0000-0000-000038030000}"/>
    <cellStyle name="Normal 117 2" xfId="1078" xr:uid="{00000000-0005-0000-0000-000039030000}"/>
    <cellStyle name="Normal 117 3" xfId="2471" xr:uid="{00000000-0005-0000-0000-00003A030000}"/>
    <cellStyle name="Normal 118" xfId="1072" xr:uid="{00000000-0005-0000-0000-00003B030000}"/>
    <cellStyle name="Normal 118 2" xfId="2467" xr:uid="{00000000-0005-0000-0000-00003C030000}"/>
    <cellStyle name="Normal 119" xfId="1074" xr:uid="{00000000-0005-0000-0000-00003D030000}"/>
    <cellStyle name="Normal 119 2" xfId="2472" xr:uid="{00000000-0005-0000-0000-00003E030000}"/>
    <cellStyle name="Normal 12" xfId="327" xr:uid="{00000000-0005-0000-0000-00003F030000}"/>
    <cellStyle name="Normal 12 2" xfId="328" xr:uid="{00000000-0005-0000-0000-000040030000}"/>
    <cellStyle name="Normal 12 2 2" xfId="329" xr:uid="{00000000-0005-0000-0000-000041030000}"/>
    <cellStyle name="Normal 12 2 2 2" xfId="736" xr:uid="{00000000-0005-0000-0000-000042030000}"/>
    <cellStyle name="Normal 12 2 2 2 2" xfId="1243" xr:uid="{00000000-0005-0000-0000-000043030000}"/>
    <cellStyle name="Normal 12 2 2 2 2 2" xfId="1801" xr:uid="{00000000-0005-0000-0000-000044030000}"/>
    <cellStyle name="Normal 12 2 2 2 3" xfId="1802" xr:uid="{00000000-0005-0000-0000-000045030000}"/>
    <cellStyle name="Normal 12 2 2 3" xfId="1244" xr:uid="{00000000-0005-0000-0000-000046030000}"/>
    <cellStyle name="Normal 12 2 2 3 2" xfId="1803" xr:uid="{00000000-0005-0000-0000-000047030000}"/>
    <cellStyle name="Normal 12 2 2 4" xfId="1804" xr:uid="{00000000-0005-0000-0000-000048030000}"/>
    <cellStyle name="Normal 12 2 3" xfId="737" xr:uid="{00000000-0005-0000-0000-000049030000}"/>
    <cellStyle name="Normal 12 2 3 2" xfId="1245" xr:uid="{00000000-0005-0000-0000-00004A030000}"/>
    <cellStyle name="Normal 12 2 3 2 2" xfId="1805" xr:uid="{00000000-0005-0000-0000-00004B030000}"/>
    <cellStyle name="Normal 12 2 3 3" xfId="1806" xr:uid="{00000000-0005-0000-0000-00004C030000}"/>
    <cellStyle name="Normal 12 2 4" xfId="1246" xr:uid="{00000000-0005-0000-0000-00004D030000}"/>
    <cellStyle name="Normal 12 2 4 2" xfId="1807" xr:uid="{00000000-0005-0000-0000-00004E030000}"/>
    <cellStyle name="Normal 12 2 5" xfId="1808" xr:uid="{00000000-0005-0000-0000-00004F030000}"/>
    <cellStyle name="Normal 12 3" xfId="330" xr:uid="{00000000-0005-0000-0000-000050030000}"/>
    <cellStyle name="Normal 12 3 2" xfId="738" xr:uid="{00000000-0005-0000-0000-000051030000}"/>
    <cellStyle name="Normal 12 3 2 2" xfId="1247" xr:uid="{00000000-0005-0000-0000-000052030000}"/>
    <cellStyle name="Normal 12 3 2 2 2" xfId="1809" xr:uid="{00000000-0005-0000-0000-000053030000}"/>
    <cellStyle name="Normal 12 3 2 3" xfId="1810" xr:uid="{00000000-0005-0000-0000-000054030000}"/>
    <cellStyle name="Normal 12 3 3" xfId="1248" xr:uid="{00000000-0005-0000-0000-000055030000}"/>
    <cellStyle name="Normal 12 3 3 2" xfId="1811" xr:uid="{00000000-0005-0000-0000-000056030000}"/>
    <cellStyle name="Normal 12 3 4" xfId="1812" xr:uid="{00000000-0005-0000-0000-000057030000}"/>
    <cellStyle name="Normal 12 4" xfId="739" xr:uid="{00000000-0005-0000-0000-000058030000}"/>
    <cellStyle name="Normal 12 4 2" xfId="1249" xr:uid="{00000000-0005-0000-0000-000059030000}"/>
    <cellStyle name="Normal 12 4 2 2" xfId="1813" xr:uid="{00000000-0005-0000-0000-00005A030000}"/>
    <cellStyle name="Normal 12 4 3" xfId="1814" xr:uid="{00000000-0005-0000-0000-00005B030000}"/>
    <cellStyle name="Normal 12 5" xfId="1250" xr:uid="{00000000-0005-0000-0000-00005C030000}"/>
    <cellStyle name="Normal 12 5 2" xfId="1815" xr:uid="{00000000-0005-0000-0000-00005D030000}"/>
    <cellStyle name="Normal 12 6" xfId="1816" xr:uid="{00000000-0005-0000-0000-00005E030000}"/>
    <cellStyle name="Normal 120" xfId="1075" xr:uid="{00000000-0005-0000-0000-00005F030000}"/>
    <cellStyle name="Normal 120 2" xfId="2475" xr:uid="{00000000-0005-0000-0000-000060030000}"/>
    <cellStyle name="Normal 121" xfId="1081" xr:uid="{00000000-0005-0000-0000-000061030000}"/>
    <cellStyle name="Normal 121 2" xfId="2480" xr:uid="{00000000-0005-0000-0000-000062030000}"/>
    <cellStyle name="Normal 122" xfId="1088" xr:uid="{00000000-0005-0000-0000-000063030000}"/>
    <cellStyle name="Normal 123" xfId="1091" xr:uid="{00000000-0005-0000-0000-000064030000}"/>
    <cellStyle name="Normal 123 2" xfId="2466" xr:uid="{00000000-0005-0000-0000-000065030000}"/>
    <cellStyle name="Normal 124" xfId="1092" xr:uid="{00000000-0005-0000-0000-000066030000}"/>
    <cellStyle name="Normal 125" xfId="1093" xr:uid="{00000000-0005-0000-0000-000067030000}"/>
    <cellStyle name="Normal 125 2" xfId="2483" xr:uid="{00000000-0005-0000-0000-000068030000}"/>
    <cellStyle name="Normal 126" xfId="1094" xr:uid="{00000000-0005-0000-0000-000069030000}"/>
    <cellStyle name="Normal 126 2" xfId="2487" xr:uid="{00000000-0005-0000-0000-00006A030000}"/>
    <cellStyle name="Normal 127" xfId="1095" xr:uid="{00000000-0005-0000-0000-00006B030000}"/>
    <cellStyle name="Normal 127 2" xfId="2554" xr:uid="{00000000-0005-0000-0000-00006C030000}"/>
    <cellStyle name="Normal 128" xfId="1098" xr:uid="{00000000-0005-0000-0000-00006D030000}"/>
    <cellStyle name="Normal 128 2" xfId="2555" xr:uid="{00000000-0005-0000-0000-00006E030000}"/>
    <cellStyle name="Normal 129" xfId="1102" xr:uid="{00000000-0005-0000-0000-00006F030000}"/>
    <cellStyle name="Normal 129 2" xfId="2557" xr:uid="{00000000-0005-0000-0000-000070030000}"/>
    <cellStyle name="Normal 13" xfId="331" xr:uid="{00000000-0005-0000-0000-000071030000}"/>
    <cellStyle name="Normal 13 10" xfId="1251" xr:uid="{00000000-0005-0000-0000-000072030000}"/>
    <cellStyle name="Normal 13 10 2" xfId="1817" xr:uid="{00000000-0005-0000-0000-000073030000}"/>
    <cellStyle name="Normal 13 11" xfId="1252" xr:uid="{00000000-0005-0000-0000-000074030000}"/>
    <cellStyle name="Normal 13 11 2" xfId="1818" xr:uid="{00000000-0005-0000-0000-000075030000}"/>
    <cellStyle name="Normal 13 12" xfId="1253" xr:uid="{00000000-0005-0000-0000-000076030000}"/>
    <cellStyle name="Normal 13 12 2" xfId="1819" xr:uid="{00000000-0005-0000-0000-000077030000}"/>
    <cellStyle name="Normal 13 13" xfId="1254" xr:uid="{00000000-0005-0000-0000-000078030000}"/>
    <cellStyle name="Normal 13 13 2" xfId="1820" xr:uid="{00000000-0005-0000-0000-000079030000}"/>
    <cellStyle name="Normal 13 14" xfId="1255" xr:uid="{00000000-0005-0000-0000-00007A030000}"/>
    <cellStyle name="Normal 13 14 2" xfId="1821" xr:uid="{00000000-0005-0000-0000-00007B030000}"/>
    <cellStyle name="Normal 13 15" xfId="1256" xr:uid="{00000000-0005-0000-0000-00007C030000}"/>
    <cellStyle name="Normal 13 15 2" xfId="1822" xr:uid="{00000000-0005-0000-0000-00007D030000}"/>
    <cellStyle name="Normal 13 16" xfId="1257" xr:uid="{00000000-0005-0000-0000-00007E030000}"/>
    <cellStyle name="Normal 13 16 2" xfId="1823" xr:uid="{00000000-0005-0000-0000-00007F030000}"/>
    <cellStyle name="Normal 13 2" xfId="332" xr:uid="{00000000-0005-0000-0000-000080030000}"/>
    <cellStyle name="Normal 13 2 2" xfId="333" xr:uid="{00000000-0005-0000-0000-000081030000}"/>
    <cellStyle name="Normal 13 2 2 2" xfId="740" xr:uid="{00000000-0005-0000-0000-000082030000}"/>
    <cellStyle name="Normal 13 2 2 2 2" xfId="1258" xr:uid="{00000000-0005-0000-0000-000083030000}"/>
    <cellStyle name="Normal 13 2 2 2 2 2" xfId="1824" xr:uid="{00000000-0005-0000-0000-000084030000}"/>
    <cellStyle name="Normal 13 2 2 2 3" xfId="1825" xr:uid="{00000000-0005-0000-0000-000085030000}"/>
    <cellStyle name="Normal 13 2 2 3" xfId="1259" xr:uid="{00000000-0005-0000-0000-000086030000}"/>
    <cellStyle name="Normal 13 2 2 3 2" xfId="1826" xr:uid="{00000000-0005-0000-0000-000087030000}"/>
    <cellStyle name="Normal 13 2 2 4" xfId="1827" xr:uid="{00000000-0005-0000-0000-000088030000}"/>
    <cellStyle name="Normal 13 2 3" xfId="741" xr:uid="{00000000-0005-0000-0000-000089030000}"/>
    <cellStyle name="Normal 13 2 3 2" xfId="1260" xr:uid="{00000000-0005-0000-0000-00008A030000}"/>
    <cellStyle name="Normal 13 2 3 2 2" xfId="1828" xr:uid="{00000000-0005-0000-0000-00008B030000}"/>
    <cellStyle name="Normal 13 2 3 3" xfId="1829" xr:uid="{00000000-0005-0000-0000-00008C030000}"/>
    <cellStyle name="Normal 13 2 4" xfId="742" xr:uid="{00000000-0005-0000-0000-00008D030000}"/>
    <cellStyle name="Normal 13 2 4 2" xfId="1139" xr:uid="{00000000-0005-0000-0000-00008E030000}"/>
    <cellStyle name="Normal 13 2 4 2 2" xfId="1261" xr:uid="{00000000-0005-0000-0000-00008F030000}"/>
    <cellStyle name="Normal 13 2 4 2 2 2" xfId="1830" xr:uid="{00000000-0005-0000-0000-000090030000}"/>
    <cellStyle name="Normal 13 2 4 2 3" xfId="1262" xr:uid="{00000000-0005-0000-0000-000091030000}"/>
    <cellStyle name="Normal 13 2 4 2 3 2" xfId="1831" xr:uid="{00000000-0005-0000-0000-000092030000}"/>
    <cellStyle name="Normal 13 2 4 2 4" xfId="1832" xr:uid="{00000000-0005-0000-0000-000093030000}"/>
    <cellStyle name="Normal 13 2 4 3" xfId="1263" xr:uid="{00000000-0005-0000-0000-000094030000}"/>
    <cellStyle name="Normal 13 2 5" xfId="1264" xr:uid="{00000000-0005-0000-0000-000095030000}"/>
    <cellStyle name="Normal 13 2 5 2" xfId="1265" xr:uid="{00000000-0005-0000-0000-000096030000}"/>
    <cellStyle name="Normal 13 2 5 3" xfId="1833" xr:uid="{00000000-0005-0000-0000-000097030000}"/>
    <cellStyle name="Normal 13 3" xfId="334" xr:uid="{00000000-0005-0000-0000-000098030000}"/>
    <cellStyle name="Normal 13 3 2" xfId="743" xr:uid="{00000000-0005-0000-0000-000099030000}"/>
    <cellStyle name="Normal 13 3 2 2" xfId="1266" xr:uid="{00000000-0005-0000-0000-00009A030000}"/>
    <cellStyle name="Normal 13 3 2 2 2" xfId="1834" xr:uid="{00000000-0005-0000-0000-00009B030000}"/>
    <cellStyle name="Normal 13 3 2 3" xfId="1835" xr:uid="{00000000-0005-0000-0000-00009C030000}"/>
    <cellStyle name="Normal 13 3 3" xfId="1267" xr:uid="{00000000-0005-0000-0000-00009D030000}"/>
    <cellStyle name="Normal 13 3 3 2" xfId="1836" xr:uid="{00000000-0005-0000-0000-00009E030000}"/>
    <cellStyle name="Normal 13 3 4" xfId="1837" xr:uid="{00000000-0005-0000-0000-00009F030000}"/>
    <cellStyle name="Normal 13 4" xfId="744" xr:uid="{00000000-0005-0000-0000-0000A0030000}"/>
    <cellStyle name="Normal 13 4 2" xfId="1268" xr:uid="{00000000-0005-0000-0000-0000A1030000}"/>
    <cellStyle name="Normal 13 4 2 2" xfId="1838" xr:uid="{00000000-0005-0000-0000-0000A2030000}"/>
    <cellStyle name="Normal 13 4 3" xfId="1839" xr:uid="{00000000-0005-0000-0000-0000A3030000}"/>
    <cellStyle name="Normal 13 5" xfId="745" xr:uid="{00000000-0005-0000-0000-0000A4030000}"/>
    <cellStyle name="Normal 13 5 2" xfId="1840" xr:uid="{00000000-0005-0000-0000-0000A5030000}"/>
    <cellStyle name="Normal 13 6" xfId="746" xr:uid="{00000000-0005-0000-0000-0000A6030000}"/>
    <cellStyle name="Normal 13 6 2" xfId="1841" xr:uid="{00000000-0005-0000-0000-0000A7030000}"/>
    <cellStyle name="Normal 13 7" xfId="747" xr:uid="{00000000-0005-0000-0000-0000A8030000}"/>
    <cellStyle name="Normal 13 7 2" xfId="1842" xr:uid="{00000000-0005-0000-0000-0000A9030000}"/>
    <cellStyle name="Normal 13 8" xfId="748" xr:uid="{00000000-0005-0000-0000-0000AA030000}"/>
    <cellStyle name="Normal 13 8 2" xfId="1843" xr:uid="{00000000-0005-0000-0000-0000AB030000}"/>
    <cellStyle name="Normal 13 9" xfId="1269" xr:uid="{00000000-0005-0000-0000-0000AC030000}"/>
    <cellStyle name="Normal 13 9 2" xfId="1844" xr:uid="{00000000-0005-0000-0000-0000AD030000}"/>
    <cellStyle name="Normal 130" xfId="1135" xr:uid="{00000000-0005-0000-0000-0000AE030000}"/>
    <cellStyle name="Normal 130 2" xfId="2558" xr:uid="{00000000-0005-0000-0000-0000AF030000}"/>
    <cellStyle name="Normal 131" xfId="2465" xr:uid="{00000000-0005-0000-0000-0000B0030000}"/>
    <cellStyle name="Normal 132" xfId="2468" xr:uid="{00000000-0005-0000-0000-0000B1030000}"/>
    <cellStyle name="Normal 132 2" xfId="2470" xr:uid="{00000000-0005-0000-0000-0000B2030000}"/>
    <cellStyle name="Normal 133" xfId="2543" xr:uid="{00000000-0005-0000-0000-0000B3030000}"/>
    <cellStyle name="Normal 133 2" xfId="2561" xr:uid="{00000000-0005-0000-0000-0000B4030000}"/>
    <cellStyle name="Normal 134" xfId="2544" xr:uid="{00000000-0005-0000-0000-0000B5030000}"/>
    <cellStyle name="Normal 134 2" xfId="2562" xr:uid="{00000000-0005-0000-0000-0000B6030000}"/>
    <cellStyle name="Normal 135" xfId="2547" xr:uid="{00000000-0005-0000-0000-0000B7030000}"/>
    <cellStyle name="Normal 135 2" xfId="2564" xr:uid="{00000000-0005-0000-0000-0000B8030000}"/>
    <cellStyle name="Normal 135 2 2" xfId="2581" xr:uid="{00000000-0005-0000-0000-0000B9030000}"/>
    <cellStyle name="Normal 136" xfId="2549" xr:uid="{00000000-0005-0000-0000-0000BA030000}"/>
    <cellStyle name="Normal 136 2" xfId="2567" xr:uid="{00000000-0005-0000-0000-0000BB030000}"/>
    <cellStyle name="Normal 137" xfId="2569" xr:uid="{00000000-0005-0000-0000-0000BC030000}"/>
    <cellStyle name="Normal 138" xfId="2570" xr:uid="{00000000-0005-0000-0000-0000BD030000}"/>
    <cellStyle name="Normal 139" xfId="2575" xr:uid="{00000000-0005-0000-0000-0000BE030000}"/>
    <cellStyle name="Normal 14" xfId="335" xr:uid="{00000000-0005-0000-0000-0000BF030000}"/>
    <cellStyle name="Normal 14 2" xfId="336" xr:uid="{00000000-0005-0000-0000-0000C0030000}"/>
    <cellStyle name="Normal 14 2 2" xfId="337" xr:uid="{00000000-0005-0000-0000-0000C1030000}"/>
    <cellStyle name="Normal 14 2 2 2" xfId="749" xr:uid="{00000000-0005-0000-0000-0000C2030000}"/>
    <cellStyle name="Normal 14 2 2 2 2" xfId="1270" xr:uid="{00000000-0005-0000-0000-0000C3030000}"/>
    <cellStyle name="Normal 14 2 2 2 2 2" xfId="1845" xr:uid="{00000000-0005-0000-0000-0000C4030000}"/>
    <cellStyle name="Normal 14 2 2 2 3" xfId="1846" xr:uid="{00000000-0005-0000-0000-0000C5030000}"/>
    <cellStyle name="Normal 14 2 2 3" xfId="1271" xr:uid="{00000000-0005-0000-0000-0000C6030000}"/>
    <cellStyle name="Normal 14 2 2 3 2" xfId="1847" xr:uid="{00000000-0005-0000-0000-0000C7030000}"/>
    <cellStyle name="Normal 14 2 2 4" xfId="1848" xr:uid="{00000000-0005-0000-0000-0000C8030000}"/>
    <cellStyle name="Normal 14 2 3" xfId="750" xr:uid="{00000000-0005-0000-0000-0000C9030000}"/>
    <cellStyle name="Normal 14 2 3 2" xfId="1272" xr:uid="{00000000-0005-0000-0000-0000CA030000}"/>
    <cellStyle name="Normal 14 2 3 2 2" xfId="1849" xr:uid="{00000000-0005-0000-0000-0000CB030000}"/>
    <cellStyle name="Normal 14 2 3 3" xfId="1850" xr:uid="{00000000-0005-0000-0000-0000CC030000}"/>
    <cellStyle name="Normal 14 2 4" xfId="1273" xr:uid="{00000000-0005-0000-0000-0000CD030000}"/>
    <cellStyle name="Normal 14 2 4 2" xfId="1851" xr:uid="{00000000-0005-0000-0000-0000CE030000}"/>
    <cellStyle name="Normal 14 2 5" xfId="1852" xr:uid="{00000000-0005-0000-0000-0000CF030000}"/>
    <cellStyle name="Normal 14 3" xfId="338" xr:uid="{00000000-0005-0000-0000-0000D0030000}"/>
    <cellStyle name="Normal 14 3 2" xfId="751" xr:uid="{00000000-0005-0000-0000-0000D1030000}"/>
    <cellStyle name="Normal 14 3 2 2" xfId="1274" xr:uid="{00000000-0005-0000-0000-0000D2030000}"/>
    <cellStyle name="Normal 14 3 2 2 2" xfId="1853" xr:uid="{00000000-0005-0000-0000-0000D3030000}"/>
    <cellStyle name="Normal 14 3 2 3" xfId="1854" xr:uid="{00000000-0005-0000-0000-0000D4030000}"/>
    <cellStyle name="Normal 14 3 3" xfId="1275" xr:uid="{00000000-0005-0000-0000-0000D5030000}"/>
    <cellStyle name="Normal 14 3 3 2" xfId="1855" xr:uid="{00000000-0005-0000-0000-0000D6030000}"/>
    <cellStyle name="Normal 14 3 4" xfId="1856" xr:uid="{00000000-0005-0000-0000-0000D7030000}"/>
    <cellStyle name="Normal 14 4" xfId="752" xr:uid="{00000000-0005-0000-0000-0000D8030000}"/>
    <cellStyle name="Normal 14 4 2" xfId="1276" xr:uid="{00000000-0005-0000-0000-0000D9030000}"/>
    <cellStyle name="Normal 14 4 2 2" xfId="1857" xr:uid="{00000000-0005-0000-0000-0000DA030000}"/>
    <cellStyle name="Normal 14 4 3" xfId="1858" xr:uid="{00000000-0005-0000-0000-0000DB030000}"/>
    <cellStyle name="Normal 14 5" xfId="1277" xr:uid="{00000000-0005-0000-0000-0000DC030000}"/>
    <cellStyle name="Normal 14 5 2" xfId="1859" xr:uid="{00000000-0005-0000-0000-0000DD030000}"/>
    <cellStyle name="Normal 14 6" xfId="1860" xr:uid="{00000000-0005-0000-0000-0000DE030000}"/>
    <cellStyle name="Normal 140" xfId="2580" xr:uid="{00000000-0005-0000-0000-0000DF030000}"/>
    <cellStyle name="Normal 141" xfId="2553" xr:uid="{00000000-0005-0000-0000-0000E0030000}"/>
    <cellStyle name="Normal 141 2" xfId="2582" xr:uid="{00000000-0005-0000-0000-0000E1030000}"/>
    <cellStyle name="Normal 142" xfId="2584" xr:uid="{00000000-0005-0000-0000-0000E2030000}"/>
    <cellStyle name="Normal 143" xfId="2585" xr:uid="{00000000-0005-0000-0000-0000E3030000}"/>
    <cellStyle name="Normal 144" xfId="2589" xr:uid="{00000000-0005-0000-0000-0000E4030000}"/>
    <cellStyle name="Normal 145" xfId="2591" xr:uid="{00000000-0005-0000-0000-0000E5030000}"/>
    <cellStyle name="Normal 146" xfId="2592" xr:uid="{00000000-0005-0000-0000-0000E6030000}"/>
    <cellStyle name="Normal 147" xfId="2606" xr:uid="{00000000-0005-0000-0000-0000E7030000}"/>
    <cellStyle name="Normal 148" xfId="2607" xr:uid="{00000000-0005-0000-0000-0000E8030000}"/>
    <cellStyle name="Normal 149" xfId="2608" xr:uid="{00000000-0005-0000-0000-0000E9030000}"/>
    <cellStyle name="Normal 15" xfId="339" xr:uid="{00000000-0005-0000-0000-0000EA030000}"/>
    <cellStyle name="Normal 15 2" xfId="340" xr:uid="{00000000-0005-0000-0000-0000EB030000}"/>
    <cellStyle name="Normal 15 2 2" xfId="341" xr:uid="{00000000-0005-0000-0000-0000EC030000}"/>
    <cellStyle name="Normal 15 2 2 2" xfId="753" xr:uid="{00000000-0005-0000-0000-0000ED030000}"/>
    <cellStyle name="Normal 15 2 2 2 2" xfId="1278" xr:uid="{00000000-0005-0000-0000-0000EE030000}"/>
    <cellStyle name="Normal 15 2 2 2 2 2" xfId="1861" xr:uid="{00000000-0005-0000-0000-0000EF030000}"/>
    <cellStyle name="Normal 15 2 2 2 3" xfId="1862" xr:uid="{00000000-0005-0000-0000-0000F0030000}"/>
    <cellStyle name="Normal 15 2 2 3" xfId="1279" xr:uid="{00000000-0005-0000-0000-0000F1030000}"/>
    <cellStyle name="Normal 15 2 2 3 2" xfId="1863" xr:uid="{00000000-0005-0000-0000-0000F2030000}"/>
    <cellStyle name="Normal 15 2 2 4" xfId="1864" xr:uid="{00000000-0005-0000-0000-0000F3030000}"/>
    <cellStyle name="Normal 15 2 3" xfId="754" xr:uid="{00000000-0005-0000-0000-0000F4030000}"/>
    <cellStyle name="Normal 15 2 3 2" xfId="1280" xr:uid="{00000000-0005-0000-0000-0000F5030000}"/>
    <cellStyle name="Normal 15 2 3 2 2" xfId="1865" xr:uid="{00000000-0005-0000-0000-0000F6030000}"/>
    <cellStyle name="Normal 15 2 3 3" xfId="1866" xr:uid="{00000000-0005-0000-0000-0000F7030000}"/>
    <cellStyle name="Normal 15 2 4" xfId="1281" xr:uid="{00000000-0005-0000-0000-0000F8030000}"/>
    <cellStyle name="Normal 15 2 4 2" xfId="1867" xr:uid="{00000000-0005-0000-0000-0000F9030000}"/>
    <cellStyle name="Normal 15 2 5" xfId="1868" xr:uid="{00000000-0005-0000-0000-0000FA030000}"/>
    <cellStyle name="Normal 15 3" xfId="342" xr:uid="{00000000-0005-0000-0000-0000FB030000}"/>
    <cellStyle name="Normal 15 3 2" xfId="755" xr:uid="{00000000-0005-0000-0000-0000FC030000}"/>
    <cellStyle name="Normal 15 3 2 2" xfId="1282" xr:uid="{00000000-0005-0000-0000-0000FD030000}"/>
    <cellStyle name="Normal 15 3 2 2 2" xfId="1869" xr:uid="{00000000-0005-0000-0000-0000FE030000}"/>
    <cellStyle name="Normal 15 3 2 3" xfId="1870" xr:uid="{00000000-0005-0000-0000-0000FF030000}"/>
    <cellStyle name="Normal 15 3 3" xfId="1283" xr:uid="{00000000-0005-0000-0000-000000040000}"/>
    <cellStyle name="Normal 15 3 3 2" xfId="1871" xr:uid="{00000000-0005-0000-0000-000001040000}"/>
    <cellStyle name="Normal 15 3 4" xfId="1872" xr:uid="{00000000-0005-0000-0000-000002040000}"/>
    <cellStyle name="Normal 15 4" xfId="756" xr:uid="{00000000-0005-0000-0000-000003040000}"/>
    <cellStyle name="Normal 15 4 2" xfId="1284" xr:uid="{00000000-0005-0000-0000-000004040000}"/>
    <cellStyle name="Normal 15 4 2 2" xfId="1873" xr:uid="{00000000-0005-0000-0000-000005040000}"/>
    <cellStyle name="Normal 15 4 3" xfId="1874" xr:uid="{00000000-0005-0000-0000-000006040000}"/>
    <cellStyle name="Normal 15 5" xfId="1285" xr:uid="{00000000-0005-0000-0000-000007040000}"/>
    <cellStyle name="Normal 15 5 2" xfId="1875" xr:uid="{00000000-0005-0000-0000-000008040000}"/>
    <cellStyle name="Normal 15 6" xfId="1876" xr:uid="{00000000-0005-0000-0000-000009040000}"/>
    <cellStyle name="Normal 150" xfId="2609" xr:uid="{00000000-0005-0000-0000-00000A040000}"/>
    <cellStyle name="Normal 16" xfId="343" xr:uid="{00000000-0005-0000-0000-00000B040000}"/>
    <cellStyle name="Normal 16 2" xfId="344" xr:uid="{00000000-0005-0000-0000-00000C040000}"/>
    <cellStyle name="Normal 16 2 2" xfId="345" xr:uid="{00000000-0005-0000-0000-00000D040000}"/>
    <cellStyle name="Normal 16 2 2 2" xfId="757" xr:uid="{00000000-0005-0000-0000-00000E040000}"/>
    <cellStyle name="Normal 16 2 2 2 2" xfId="1286" xr:uid="{00000000-0005-0000-0000-00000F040000}"/>
    <cellStyle name="Normal 16 2 2 2 2 2" xfId="1877" xr:uid="{00000000-0005-0000-0000-000010040000}"/>
    <cellStyle name="Normal 16 2 2 2 3" xfId="1878" xr:uid="{00000000-0005-0000-0000-000011040000}"/>
    <cellStyle name="Normal 16 2 2 3" xfId="1287" xr:uid="{00000000-0005-0000-0000-000012040000}"/>
    <cellStyle name="Normal 16 2 2 3 2" xfId="1879" xr:uid="{00000000-0005-0000-0000-000013040000}"/>
    <cellStyle name="Normal 16 2 2 4" xfId="1880" xr:uid="{00000000-0005-0000-0000-000014040000}"/>
    <cellStyle name="Normal 16 2 3" xfId="758" xr:uid="{00000000-0005-0000-0000-000015040000}"/>
    <cellStyle name="Normal 16 2 3 2" xfId="1288" xr:uid="{00000000-0005-0000-0000-000016040000}"/>
    <cellStyle name="Normal 16 2 3 2 2" xfId="1881" xr:uid="{00000000-0005-0000-0000-000017040000}"/>
    <cellStyle name="Normal 16 2 3 3" xfId="1882" xr:uid="{00000000-0005-0000-0000-000018040000}"/>
    <cellStyle name="Normal 16 2 4" xfId="1289" xr:uid="{00000000-0005-0000-0000-000019040000}"/>
    <cellStyle name="Normal 16 2 4 2" xfId="1883" xr:uid="{00000000-0005-0000-0000-00001A040000}"/>
    <cellStyle name="Normal 16 2 5" xfId="1884" xr:uid="{00000000-0005-0000-0000-00001B040000}"/>
    <cellStyle name="Normal 16 3" xfId="346" xr:uid="{00000000-0005-0000-0000-00001C040000}"/>
    <cellStyle name="Normal 16 3 2" xfId="759" xr:uid="{00000000-0005-0000-0000-00001D040000}"/>
    <cellStyle name="Normal 16 3 2 2" xfId="1290" xr:uid="{00000000-0005-0000-0000-00001E040000}"/>
    <cellStyle name="Normal 16 3 2 2 2" xfId="1885" xr:uid="{00000000-0005-0000-0000-00001F040000}"/>
    <cellStyle name="Normal 16 3 2 3" xfId="1886" xr:uid="{00000000-0005-0000-0000-000020040000}"/>
    <cellStyle name="Normal 16 3 3" xfId="1291" xr:uid="{00000000-0005-0000-0000-000021040000}"/>
    <cellStyle name="Normal 16 3 3 2" xfId="1887" xr:uid="{00000000-0005-0000-0000-000022040000}"/>
    <cellStyle name="Normal 16 3 4" xfId="1888" xr:uid="{00000000-0005-0000-0000-000023040000}"/>
    <cellStyle name="Normal 16 4" xfId="760" xr:uid="{00000000-0005-0000-0000-000024040000}"/>
    <cellStyle name="Normal 16 4 2" xfId="1292" xr:uid="{00000000-0005-0000-0000-000025040000}"/>
    <cellStyle name="Normal 16 4 2 2" xfId="1889" xr:uid="{00000000-0005-0000-0000-000026040000}"/>
    <cellStyle name="Normal 16 4 3" xfId="1890" xr:uid="{00000000-0005-0000-0000-000027040000}"/>
    <cellStyle name="Normal 16 5" xfId="1293" xr:uid="{00000000-0005-0000-0000-000028040000}"/>
    <cellStyle name="Normal 16 5 2" xfId="1891" xr:uid="{00000000-0005-0000-0000-000029040000}"/>
    <cellStyle name="Normal 16 6" xfId="1892" xr:uid="{00000000-0005-0000-0000-00002A040000}"/>
    <cellStyle name="Normal 17" xfId="347" xr:uid="{00000000-0005-0000-0000-00002B040000}"/>
    <cellStyle name="Normal 17 2" xfId="348" xr:uid="{00000000-0005-0000-0000-00002C040000}"/>
    <cellStyle name="Normal 17 2 2" xfId="349" xr:uid="{00000000-0005-0000-0000-00002D040000}"/>
    <cellStyle name="Normal 17 3" xfId="350" xr:uid="{00000000-0005-0000-0000-00002E040000}"/>
    <cellStyle name="Normal 17 3 2" xfId="1294" xr:uid="{00000000-0005-0000-0000-00002F040000}"/>
    <cellStyle name="Normal 18" xfId="351" xr:uid="{00000000-0005-0000-0000-000030040000}"/>
    <cellStyle name="Normal 18 2" xfId="352" xr:uid="{00000000-0005-0000-0000-000031040000}"/>
    <cellStyle name="Normal 18 2 2" xfId="353" xr:uid="{00000000-0005-0000-0000-000032040000}"/>
    <cellStyle name="Normal 18 2 2 2" xfId="1297" xr:uid="{00000000-0005-0000-0000-000033040000}"/>
    <cellStyle name="Normal 18 2 2 2 2" xfId="1893" xr:uid="{00000000-0005-0000-0000-000034040000}"/>
    <cellStyle name="Normal 18 2 2 3" xfId="1296" xr:uid="{00000000-0005-0000-0000-000035040000}"/>
    <cellStyle name="Normal 18 2 3" xfId="1298" xr:uid="{00000000-0005-0000-0000-000036040000}"/>
    <cellStyle name="Normal 18 2 3 2" xfId="1894" xr:uid="{00000000-0005-0000-0000-000037040000}"/>
    <cellStyle name="Normal 18 2 4" xfId="1295" xr:uid="{00000000-0005-0000-0000-000038040000}"/>
    <cellStyle name="Normal 18 3" xfId="354" xr:uid="{00000000-0005-0000-0000-000039040000}"/>
    <cellStyle name="Normal 18 3 2" xfId="1300" xr:uid="{00000000-0005-0000-0000-00003A040000}"/>
    <cellStyle name="Normal 18 3 2 2" xfId="1895" xr:uid="{00000000-0005-0000-0000-00003B040000}"/>
    <cellStyle name="Normal 18 3 3" xfId="1299" xr:uid="{00000000-0005-0000-0000-00003C040000}"/>
    <cellStyle name="Normal 18 4" xfId="761" xr:uid="{00000000-0005-0000-0000-00003D040000}"/>
    <cellStyle name="Normal 18 4 2" xfId="1896" xr:uid="{00000000-0005-0000-0000-00003E040000}"/>
    <cellStyle name="Normal 18 5" xfId="762" xr:uid="{00000000-0005-0000-0000-00003F040000}"/>
    <cellStyle name="Normal 18 5 2" xfId="1301" xr:uid="{00000000-0005-0000-0000-000040040000}"/>
    <cellStyle name="Normal 18 5 2 2" xfId="1897" xr:uid="{00000000-0005-0000-0000-000041040000}"/>
    <cellStyle name="Normal 18 5 3" xfId="1898" xr:uid="{00000000-0005-0000-0000-000042040000}"/>
    <cellStyle name="Normal 18 6" xfId="1302" xr:uid="{00000000-0005-0000-0000-000043040000}"/>
    <cellStyle name="Normal 18 6 2" xfId="1899" xr:uid="{00000000-0005-0000-0000-000044040000}"/>
    <cellStyle name="Normal 18 7" xfId="1303" xr:uid="{00000000-0005-0000-0000-000045040000}"/>
    <cellStyle name="Normal 18 7 2" xfId="1900" xr:uid="{00000000-0005-0000-0000-000046040000}"/>
    <cellStyle name="Normal 18 8" xfId="1304" xr:uid="{00000000-0005-0000-0000-000047040000}"/>
    <cellStyle name="Normal 18 8 2" xfId="1901" xr:uid="{00000000-0005-0000-0000-000048040000}"/>
    <cellStyle name="Normal 18 9" xfId="1902" xr:uid="{00000000-0005-0000-0000-000049040000}"/>
    <cellStyle name="Normal 19" xfId="355" xr:uid="{00000000-0005-0000-0000-00004A040000}"/>
    <cellStyle name="Normal 19 2" xfId="356" xr:uid="{00000000-0005-0000-0000-00004B040000}"/>
    <cellStyle name="Normal 19 2 2" xfId="357" xr:uid="{00000000-0005-0000-0000-00004C040000}"/>
    <cellStyle name="Normal 19 2 2 2" xfId="1308" xr:uid="{00000000-0005-0000-0000-00004D040000}"/>
    <cellStyle name="Normal 19 2 2 2 2" xfId="1903" xr:uid="{00000000-0005-0000-0000-00004E040000}"/>
    <cellStyle name="Normal 19 2 2 3" xfId="1307" xr:uid="{00000000-0005-0000-0000-00004F040000}"/>
    <cellStyle name="Normal 19 2 3" xfId="1309" xr:uid="{00000000-0005-0000-0000-000050040000}"/>
    <cellStyle name="Normal 19 2 3 2" xfId="1904" xr:uid="{00000000-0005-0000-0000-000051040000}"/>
    <cellStyle name="Normal 19 2 4" xfId="1306" xr:uid="{00000000-0005-0000-0000-000052040000}"/>
    <cellStyle name="Normal 19 3" xfId="358" xr:uid="{00000000-0005-0000-0000-000053040000}"/>
    <cellStyle name="Normal 19 3 2" xfId="1311" xr:uid="{00000000-0005-0000-0000-000054040000}"/>
    <cellStyle name="Normal 19 3 2 2" xfId="1905" xr:uid="{00000000-0005-0000-0000-000055040000}"/>
    <cellStyle name="Normal 19 3 3" xfId="1310" xr:uid="{00000000-0005-0000-0000-000056040000}"/>
    <cellStyle name="Normal 19 4" xfId="1312" xr:uid="{00000000-0005-0000-0000-000057040000}"/>
    <cellStyle name="Normal 19 4 2" xfId="1906" xr:uid="{00000000-0005-0000-0000-000058040000}"/>
    <cellStyle name="Normal 19 5" xfId="1305" xr:uid="{00000000-0005-0000-0000-000059040000}"/>
    <cellStyle name="Normal 2" xfId="359" xr:uid="{00000000-0005-0000-0000-00005A040000}"/>
    <cellStyle name="Normal 2 10" xfId="360" xr:uid="{00000000-0005-0000-0000-00005B040000}"/>
    <cellStyle name="Normal 2 10 2" xfId="2498" xr:uid="{00000000-0005-0000-0000-00005C040000}"/>
    <cellStyle name="Normal 2 10 3" xfId="2497" xr:uid="{00000000-0005-0000-0000-00005D040000}"/>
    <cellStyle name="Normal 2 11" xfId="361" xr:uid="{00000000-0005-0000-0000-00005E040000}"/>
    <cellStyle name="Normal 2 11 2" xfId="2499" xr:uid="{00000000-0005-0000-0000-00005F040000}"/>
    <cellStyle name="Normal 2 12" xfId="362" xr:uid="{00000000-0005-0000-0000-000060040000}"/>
    <cellStyle name="Normal 2 12 2" xfId="568" xr:uid="{00000000-0005-0000-0000-000061040000}"/>
    <cellStyle name="Normal 2 12 3" xfId="2500" xr:uid="{00000000-0005-0000-0000-000062040000}"/>
    <cellStyle name="Normal 2 13" xfId="363" xr:uid="{00000000-0005-0000-0000-000063040000}"/>
    <cellStyle name="Normal 2 14" xfId="364" xr:uid="{00000000-0005-0000-0000-000064040000}"/>
    <cellStyle name="Normal 2 14 2" xfId="2484" xr:uid="{00000000-0005-0000-0000-000065040000}"/>
    <cellStyle name="Normal 2 14 3" xfId="2501" xr:uid="{00000000-0005-0000-0000-000066040000}"/>
    <cellStyle name="Normal 2 15" xfId="581" xr:uid="{00000000-0005-0000-0000-000067040000}"/>
    <cellStyle name="Normal 2 15 2" xfId="763" xr:uid="{00000000-0005-0000-0000-000068040000}"/>
    <cellStyle name="Normal 2 15 3" xfId="2502" xr:uid="{00000000-0005-0000-0000-000069040000}"/>
    <cellStyle name="Normal 2 16" xfId="584" xr:uid="{00000000-0005-0000-0000-00006A040000}"/>
    <cellStyle name="Normal 2 16 2" xfId="1030" xr:uid="{00000000-0005-0000-0000-00006B040000}"/>
    <cellStyle name="Normal 2 16 3" xfId="1031" xr:uid="{00000000-0005-0000-0000-00006C040000}"/>
    <cellStyle name="Normal 2 16 4" xfId="1032" xr:uid="{00000000-0005-0000-0000-00006D040000}"/>
    <cellStyle name="Normal 2 16 4 2" xfId="2559" xr:uid="{00000000-0005-0000-0000-00006E040000}"/>
    <cellStyle name="Normal 2 16 5" xfId="2503" xr:uid="{00000000-0005-0000-0000-00006F040000}"/>
    <cellStyle name="Normal 2 17" xfId="1089" xr:uid="{00000000-0005-0000-0000-000070040000}"/>
    <cellStyle name="Normal 2 17 2" xfId="1101" xr:uid="{00000000-0005-0000-0000-000071040000}"/>
    <cellStyle name="Normal 2 18" xfId="1313" xr:uid="{00000000-0005-0000-0000-000072040000}"/>
    <cellStyle name="Normal 2 18 2" xfId="2504" xr:uid="{00000000-0005-0000-0000-000073040000}"/>
    <cellStyle name="Normal 2 19" xfId="2505" xr:uid="{00000000-0005-0000-0000-000074040000}"/>
    <cellStyle name="Normal 2 2" xfId="365" xr:uid="{00000000-0005-0000-0000-000075040000}"/>
    <cellStyle name="Normal 2 2 10" xfId="366" xr:uid="{00000000-0005-0000-0000-000076040000}"/>
    <cellStyle name="Normal 2 2 10 2" xfId="2552" xr:uid="{00000000-0005-0000-0000-000077040000}"/>
    <cellStyle name="Normal 2 2 11" xfId="367" xr:uid="{00000000-0005-0000-0000-000078040000}"/>
    <cellStyle name="Normal 2 2 12" xfId="368" xr:uid="{00000000-0005-0000-0000-000079040000}"/>
    <cellStyle name="Normal 2 2 2" xfId="369" xr:uid="{00000000-0005-0000-0000-00007A040000}"/>
    <cellStyle name="Normal 2 2 2 2" xfId="370" xr:uid="{00000000-0005-0000-0000-00007B040000}"/>
    <cellStyle name="Normal 2 2 2 2 2" xfId="1907" xr:uid="{00000000-0005-0000-0000-00007C040000}"/>
    <cellStyle name="Normal 2 2 2 3" xfId="1908" xr:uid="{00000000-0005-0000-0000-00007D040000}"/>
    <cellStyle name="Normal 2 2 3" xfId="371" xr:uid="{00000000-0005-0000-0000-00007E040000}"/>
    <cellStyle name="Normal 2 2 3 2" xfId="372" xr:uid="{00000000-0005-0000-0000-00007F040000}"/>
    <cellStyle name="Normal 2 2 3 3" xfId="1314" xr:uid="{00000000-0005-0000-0000-000080040000}"/>
    <cellStyle name="Normal 2 2 4" xfId="373" xr:uid="{00000000-0005-0000-0000-000081040000}"/>
    <cellStyle name="Normal 2 2 4 2" xfId="374" xr:uid="{00000000-0005-0000-0000-000082040000}"/>
    <cellStyle name="Normal 2 2 5" xfId="375" xr:uid="{00000000-0005-0000-0000-000083040000}"/>
    <cellStyle name="Normal 2 2 5 2" xfId="376" xr:uid="{00000000-0005-0000-0000-000084040000}"/>
    <cellStyle name="Normal 2 2 6" xfId="377" xr:uid="{00000000-0005-0000-0000-000085040000}"/>
    <cellStyle name="Normal 2 2 6 2" xfId="378" xr:uid="{00000000-0005-0000-0000-000086040000}"/>
    <cellStyle name="Normal 2 2 7" xfId="379" xr:uid="{00000000-0005-0000-0000-000087040000}"/>
    <cellStyle name="Normal 2 2 8" xfId="380" xr:uid="{00000000-0005-0000-0000-000088040000}"/>
    <cellStyle name="Normal 2 2 9" xfId="381" xr:uid="{00000000-0005-0000-0000-000089040000}"/>
    <cellStyle name="Normal 2 2_6a" xfId="382" xr:uid="{00000000-0005-0000-0000-00008A040000}"/>
    <cellStyle name="Normal 2 20" xfId="2506" xr:uid="{00000000-0005-0000-0000-00008B040000}"/>
    <cellStyle name="Normal 2 21" xfId="2507" xr:uid="{00000000-0005-0000-0000-00008C040000}"/>
    <cellStyle name="Normal 2 3" xfId="383" xr:uid="{00000000-0005-0000-0000-00008D040000}"/>
    <cellStyle name="Normal 2 3 2" xfId="384" xr:uid="{00000000-0005-0000-0000-00008E040000}"/>
    <cellStyle name="Normal 2 3 2 2" xfId="1315" xr:uid="{00000000-0005-0000-0000-00008F040000}"/>
    <cellStyle name="Normal 2 3 3" xfId="385" xr:uid="{00000000-0005-0000-0000-000090040000}"/>
    <cellStyle name="Normal 2 3 3 2" xfId="1316" xr:uid="{00000000-0005-0000-0000-000091040000}"/>
    <cellStyle name="Normal 2 3 4" xfId="386" xr:uid="{00000000-0005-0000-0000-000092040000}"/>
    <cellStyle name="Normal 2 3 4 2" xfId="1317" xr:uid="{00000000-0005-0000-0000-000093040000}"/>
    <cellStyle name="Normal 2 3 5" xfId="387" xr:uid="{00000000-0005-0000-0000-000094040000}"/>
    <cellStyle name="Normal 2 3_6a" xfId="388" xr:uid="{00000000-0005-0000-0000-000095040000}"/>
    <cellStyle name="Normal 2 4" xfId="389" xr:uid="{00000000-0005-0000-0000-000096040000}"/>
    <cellStyle name="Normal 2 4 2" xfId="390" xr:uid="{00000000-0005-0000-0000-000097040000}"/>
    <cellStyle name="Normal 2 4 2 2" xfId="764" xr:uid="{00000000-0005-0000-0000-000098040000}"/>
    <cellStyle name="Normal 2 4 3" xfId="391" xr:uid="{00000000-0005-0000-0000-000099040000}"/>
    <cellStyle name="Normal 2 4 4" xfId="392" xr:uid="{00000000-0005-0000-0000-00009A040000}"/>
    <cellStyle name="Normal 2 4 5" xfId="393" xr:uid="{00000000-0005-0000-0000-00009B040000}"/>
    <cellStyle name="Normal 2 5" xfId="394" xr:uid="{00000000-0005-0000-0000-00009C040000}"/>
    <cellStyle name="Normal 2 5 2" xfId="395" xr:uid="{00000000-0005-0000-0000-00009D040000}"/>
    <cellStyle name="Normal 2 5 2 2" xfId="1909" xr:uid="{00000000-0005-0000-0000-00009E040000}"/>
    <cellStyle name="Normal 2 5 3" xfId="396" xr:uid="{00000000-0005-0000-0000-00009F040000}"/>
    <cellStyle name="Normal 2 5 4" xfId="397" xr:uid="{00000000-0005-0000-0000-0000A0040000}"/>
    <cellStyle name="Normal 2 5 5" xfId="398" xr:uid="{00000000-0005-0000-0000-0000A1040000}"/>
    <cellStyle name="Normal 2 6" xfId="399" xr:uid="{00000000-0005-0000-0000-0000A2040000}"/>
    <cellStyle name="Normal 2 6 2" xfId="400" xr:uid="{00000000-0005-0000-0000-0000A3040000}"/>
    <cellStyle name="Normal 2 7" xfId="401" xr:uid="{00000000-0005-0000-0000-0000A4040000}"/>
    <cellStyle name="Normal 2 7 2" xfId="1318" xr:uid="{00000000-0005-0000-0000-0000A5040000}"/>
    <cellStyle name="Normal 2 7 2 2" xfId="2508" xr:uid="{00000000-0005-0000-0000-0000A6040000}"/>
    <cellStyle name="Normal 2 7 3" xfId="2509" xr:uid="{00000000-0005-0000-0000-0000A7040000}"/>
    <cellStyle name="Normal 2 8" xfId="402" xr:uid="{00000000-0005-0000-0000-0000A8040000}"/>
    <cellStyle name="Normal 2 8 2" xfId="1319" xr:uid="{00000000-0005-0000-0000-0000A9040000}"/>
    <cellStyle name="Normal 2 8 2 2" xfId="2510" xr:uid="{00000000-0005-0000-0000-0000AA040000}"/>
    <cellStyle name="Normal 2 8 3" xfId="2511" xr:uid="{00000000-0005-0000-0000-0000AB040000}"/>
    <cellStyle name="Normal 2 9" xfId="403" xr:uid="{00000000-0005-0000-0000-0000AC040000}"/>
    <cellStyle name="Normal 2 9 2" xfId="2513" xr:uid="{00000000-0005-0000-0000-0000AD040000}"/>
    <cellStyle name="Normal 2 9 3" xfId="2512" xr:uid="{00000000-0005-0000-0000-0000AE040000}"/>
    <cellStyle name="Normal 2_6a" xfId="404" xr:uid="{00000000-0005-0000-0000-0000AF040000}"/>
    <cellStyle name="Normal 20" xfId="405" xr:uid="{00000000-0005-0000-0000-0000B0040000}"/>
    <cellStyle name="Normal 20 2" xfId="406" xr:uid="{00000000-0005-0000-0000-0000B1040000}"/>
    <cellStyle name="Normal 20 2 2" xfId="407" xr:uid="{00000000-0005-0000-0000-0000B2040000}"/>
    <cellStyle name="Normal 20 2 2 2" xfId="1322" xr:uid="{00000000-0005-0000-0000-0000B3040000}"/>
    <cellStyle name="Normal 20 2 2 2 2" xfId="1910" xr:uid="{00000000-0005-0000-0000-0000B4040000}"/>
    <cellStyle name="Normal 20 2 2 3" xfId="1321" xr:uid="{00000000-0005-0000-0000-0000B5040000}"/>
    <cellStyle name="Normal 20 2 3" xfId="1323" xr:uid="{00000000-0005-0000-0000-0000B6040000}"/>
    <cellStyle name="Normal 20 2 3 2" xfId="1911" xr:uid="{00000000-0005-0000-0000-0000B7040000}"/>
    <cellStyle name="Normal 20 2 4" xfId="1320" xr:uid="{00000000-0005-0000-0000-0000B8040000}"/>
    <cellStyle name="Normal 20 3" xfId="408" xr:uid="{00000000-0005-0000-0000-0000B9040000}"/>
    <cellStyle name="Normal 20 3 2" xfId="1324" xr:uid="{00000000-0005-0000-0000-0000BA040000}"/>
    <cellStyle name="Normal 20 3 2 2" xfId="1912" xr:uid="{00000000-0005-0000-0000-0000BB040000}"/>
    <cellStyle name="Normal 20 3 3" xfId="1913" xr:uid="{00000000-0005-0000-0000-0000BC040000}"/>
    <cellStyle name="Normal 20 4" xfId="765" xr:uid="{00000000-0005-0000-0000-0000BD040000}"/>
    <cellStyle name="Normal 20 4 2" xfId="1914" xr:uid="{00000000-0005-0000-0000-0000BE040000}"/>
    <cellStyle name="Normal 20 5" xfId="766" xr:uid="{00000000-0005-0000-0000-0000BF040000}"/>
    <cellStyle name="Normal 20 5 2" xfId="1325" xr:uid="{00000000-0005-0000-0000-0000C0040000}"/>
    <cellStyle name="Normal 20 5 2 2" xfId="1915" xr:uid="{00000000-0005-0000-0000-0000C1040000}"/>
    <cellStyle name="Normal 20 5 3" xfId="1916" xr:uid="{00000000-0005-0000-0000-0000C2040000}"/>
    <cellStyle name="Normal 20 6" xfId="1326" xr:uid="{00000000-0005-0000-0000-0000C3040000}"/>
    <cellStyle name="Normal 20 6 2" xfId="1917" xr:uid="{00000000-0005-0000-0000-0000C4040000}"/>
    <cellStyle name="Normal 20 7" xfId="1327" xr:uid="{00000000-0005-0000-0000-0000C5040000}"/>
    <cellStyle name="Normal 20 7 2" xfId="1918" xr:uid="{00000000-0005-0000-0000-0000C6040000}"/>
    <cellStyle name="Normal 20 8" xfId="1328" xr:uid="{00000000-0005-0000-0000-0000C7040000}"/>
    <cellStyle name="Normal 20 8 2" xfId="1919" xr:uid="{00000000-0005-0000-0000-0000C8040000}"/>
    <cellStyle name="Normal 20 9" xfId="1920" xr:uid="{00000000-0005-0000-0000-0000C9040000}"/>
    <cellStyle name="Normal 21" xfId="409" xr:uid="{00000000-0005-0000-0000-0000CA040000}"/>
    <cellStyle name="Normal 21 2" xfId="410" xr:uid="{00000000-0005-0000-0000-0000CB040000}"/>
    <cellStyle name="Normal 21 2 2" xfId="411" xr:uid="{00000000-0005-0000-0000-0000CC040000}"/>
    <cellStyle name="Normal 21 2 2 2" xfId="1332" xr:uid="{00000000-0005-0000-0000-0000CD040000}"/>
    <cellStyle name="Normal 21 2 2 2 2" xfId="1921" xr:uid="{00000000-0005-0000-0000-0000CE040000}"/>
    <cellStyle name="Normal 21 2 2 3" xfId="1331" xr:uid="{00000000-0005-0000-0000-0000CF040000}"/>
    <cellStyle name="Normal 21 2 3" xfId="1333" xr:uid="{00000000-0005-0000-0000-0000D0040000}"/>
    <cellStyle name="Normal 21 2 3 2" xfId="1922" xr:uid="{00000000-0005-0000-0000-0000D1040000}"/>
    <cellStyle name="Normal 21 2 4" xfId="1330" xr:uid="{00000000-0005-0000-0000-0000D2040000}"/>
    <cellStyle name="Normal 21 3" xfId="412" xr:uid="{00000000-0005-0000-0000-0000D3040000}"/>
    <cellStyle name="Normal 21 3 2" xfId="1335" xr:uid="{00000000-0005-0000-0000-0000D4040000}"/>
    <cellStyle name="Normal 21 3 2 2" xfId="1923" xr:uid="{00000000-0005-0000-0000-0000D5040000}"/>
    <cellStyle name="Normal 21 3 3" xfId="1334" xr:uid="{00000000-0005-0000-0000-0000D6040000}"/>
    <cellStyle name="Normal 21 4" xfId="1336" xr:uid="{00000000-0005-0000-0000-0000D7040000}"/>
    <cellStyle name="Normal 21 4 2" xfId="1924" xr:uid="{00000000-0005-0000-0000-0000D8040000}"/>
    <cellStyle name="Normal 21 5" xfId="1329" xr:uid="{00000000-0005-0000-0000-0000D9040000}"/>
    <cellStyle name="Normal 22" xfId="413" xr:uid="{00000000-0005-0000-0000-0000DA040000}"/>
    <cellStyle name="Normal 22 2" xfId="414" xr:uid="{00000000-0005-0000-0000-0000DB040000}"/>
    <cellStyle name="Normal 22 2 2" xfId="767" xr:uid="{00000000-0005-0000-0000-0000DC040000}"/>
    <cellStyle name="Normal 22 2 2 2" xfId="1337" xr:uid="{00000000-0005-0000-0000-0000DD040000}"/>
    <cellStyle name="Normal 22 2 2 2 2" xfId="1925" xr:uid="{00000000-0005-0000-0000-0000DE040000}"/>
    <cellStyle name="Normal 22 2 2 3" xfId="1926" xr:uid="{00000000-0005-0000-0000-0000DF040000}"/>
    <cellStyle name="Normal 22 2 3" xfId="1338" xr:uid="{00000000-0005-0000-0000-0000E0040000}"/>
    <cellStyle name="Normal 22 2 3 2" xfId="1927" xr:uid="{00000000-0005-0000-0000-0000E1040000}"/>
    <cellStyle name="Normal 22 2 4" xfId="1928" xr:uid="{00000000-0005-0000-0000-0000E2040000}"/>
    <cellStyle name="Normal 22 3" xfId="602" xr:uid="{00000000-0005-0000-0000-0000E3040000}"/>
    <cellStyle name="Normal 22 3 2" xfId="1340" xr:uid="{00000000-0005-0000-0000-0000E4040000}"/>
    <cellStyle name="Normal 22 3 2 2" xfId="1929" xr:uid="{00000000-0005-0000-0000-0000E5040000}"/>
    <cellStyle name="Normal 22 3 3" xfId="1339" xr:uid="{00000000-0005-0000-0000-0000E6040000}"/>
    <cellStyle name="Normal 22 4" xfId="1341" xr:uid="{00000000-0005-0000-0000-0000E7040000}"/>
    <cellStyle name="Normal 22 4 2" xfId="1930" xr:uid="{00000000-0005-0000-0000-0000E8040000}"/>
    <cellStyle name="Normal 22 5" xfId="1931" xr:uid="{00000000-0005-0000-0000-0000E9040000}"/>
    <cellStyle name="Normal 23" xfId="415" xr:uid="{00000000-0005-0000-0000-0000EA040000}"/>
    <cellStyle name="Normal 23 2" xfId="416" xr:uid="{00000000-0005-0000-0000-0000EB040000}"/>
    <cellStyle name="Normal 23 2 2" xfId="768" xr:uid="{00000000-0005-0000-0000-0000EC040000}"/>
    <cellStyle name="Normal 23 2 2 2" xfId="1342" xr:uid="{00000000-0005-0000-0000-0000ED040000}"/>
    <cellStyle name="Normal 23 2 2 2 2" xfId="1932" xr:uid="{00000000-0005-0000-0000-0000EE040000}"/>
    <cellStyle name="Normal 23 2 2 3" xfId="1933" xr:uid="{00000000-0005-0000-0000-0000EF040000}"/>
    <cellStyle name="Normal 23 2 3" xfId="1343" xr:uid="{00000000-0005-0000-0000-0000F0040000}"/>
    <cellStyle name="Normal 23 2 3 2" xfId="1934" xr:uid="{00000000-0005-0000-0000-0000F1040000}"/>
    <cellStyle name="Normal 23 2 4" xfId="1935" xr:uid="{00000000-0005-0000-0000-0000F2040000}"/>
    <cellStyle name="Normal 23 3" xfId="769" xr:uid="{00000000-0005-0000-0000-0000F3040000}"/>
    <cellStyle name="Normal 23 3 2" xfId="1344" xr:uid="{00000000-0005-0000-0000-0000F4040000}"/>
    <cellStyle name="Normal 23 3 2 2" xfId="1936" xr:uid="{00000000-0005-0000-0000-0000F5040000}"/>
    <cellStyle name="Normal 23 3 3" xfId="1937" xr:uid="{00000000-0005-0000-0000-0000F6040000}"/>
    <cellStyle name="Normal 23 4" xfId="770" xr:uid="{00000000-0005-0000-0000-0000F7040000}"/>
    <cellStyle name="Normal 23 4 2" xfId="1938" xr:uid="{00000000-0005-0000-0000-0000F8040000}"/>
    <cellStyle name="Normal 23 5" xfId="771" xr:uid="{00000000-0005-0000-0000-0000F9040000}"/>
    <cellStyle name="Normal 23 5 2" xfId="1345" xr:uid="{00000000-0005-0000-0000-0000FA040000}"/>
    <cellStyle name="Normal 23 5 2 2" xfId="1939" xr:uid="{00000000-0005-0000-0000-0000FB040000}"/>
    <cellStyle name="Normal 23 5 3" xfId="1940" xr:uid="{00000000-0005-0000-0000-0000FC040000}"/>
    <cellStyle name="Normal 23 6" xfId="1033" xr:uid="{00000000-0005-0000-0000-0000FD040000}"/>
    <cellStyle name="Normal 23 6 2" xfId="1346" xr:uid="{00000000-0005-0000-0000-0000FE040000}"/>
    <cellStyle name="Normal 23 7" xfId="1347" xr:uid="{00000000-0005-0000-0000-0000FF040000}"/>
    <cellStyle name="Normal 23 7 2" xfId="1941" xr:uid="{00000000-0005-0000-0000-000000050000}"/>
    <cellStyle name="Normal 23 8" xfId="1348" xr:uid="{00000000-0005-0000-0000-000001050000}"/>
    <cellStyle name="Normal 23 8 2" xfId="1942" xr:uid="{00000000-0005-0000-0000-000002050000}"/>
    <cellStyle name="Normal 23 9" xfId="1943" xr:uid="{00000000-0005-0000-0000-000003050000}"/>
    <cellStyle name="Normal 24" xfId="417" xr:uid="{00000000-0005-0000-0000-000004050000}"/>
    <cellStyle name="Normal 24 2" xfId="418" xr:uid="{00000000-0005-0000-0000-000005050000}"/>
    <cellStyle name="Normal 24 2 2" xfId="1349" xr:uid="{00000000-0005-0000-0000-000006050000}"/>
    <cellStyle name="Normal 24 2 2 2" xfId="1944" xr:uid="{00000000-0005-0000-0000-000007050000}"/>
    <cellStyle name="Normal 24 2 3" xfId="1945" xr:uid="{00000000-0005-0000-0000-000008050000}"/>
    <cellStyle name="Normal 24 3" xfId="772" xr:uid="{00000000-0005-0000-0000-000009050000}"/>
    <cellStyle name="Normal 24 3 2" xfId="1350" xr:uid="{00000000-0005-0000-0000-00000A050000}"/>
    <cellStyle name="Normal 24 4" xfId="1946" xr:uid="{00000000-0005-0000-0000-00000B050000}"/>
    <cellStyle name="Normal 25" xfId="419" xr:uid="{00000000-0005-0000-0000-00000C050000}"/>
    <cellStyle name="Normal 25 2" xfId="420" xr:uid="{00000000-0005-0000-0000-00000D050000}"/>
    <cellStyle name="Normal 25 2 2" xfId="1352" xr:uid="{00000000-0005-0000-0000-00000E050000}"/>
    <cellStyle name="Normal 25 3" xfId="622" xr:uid="{00000000-0005-0000-0000-00000F050000}"/>
    <cellStyle name="Normal 25 4" xfId="1351" xr:uid="{00000000-0005-0000-0000-000010050000}"/>
    <cellStyle name="Normal 26" xfId="421" xr:uid="{00000000-0005-0000-0000-000011050000}"/>
    <cellStyle name="Normal 26 2" xfId="422" xr:uid="{00000000-0005-0000-0000-000012050000}"/>
    <cellStyle name="Normal 26 2 2" xfId="1353" xr:uid="{00000000-0005-0000-0000-000013050000}"/>
    <cellStyle name="Normal 26 2 2 2" xfId="1947" xr:uid="{00000000-0005-0000-0000-000014050000}"/>
    <cellStyle name="Normal 26 2 3" xfId="1948" xr:uid="{00000000-0005-0000-0000-000015050000}"/>
    <cellStyle name="Normal 26 3" xfId="603" xr:uid="{00000000-0005-0000-0000-000016050000}"/>
    <cellStyle name="Normal 26 3 2" xfId="1354" xr:uid="{00000000-0005-0000-0000-000017050000}"/>
    <cellStyle name="Normal 26 4" xfId="1949" xr:uid="{00000000-0005-0000-0000-000018050000}"/>
    <cellStyle name="Normal 27" xfId="423" xr:uid="{00000000-0005-0000-0000-000019050000}"/>
    <cellStyle name="Normal 27 2" xfId="555" xr:uid="{00000000-0005-0000-0000-00001A050000}"/>
    <cellStyle name="Normal 27 2 2" xfId="1950" xr:uid="{00000000-0005-0000-0000-00001B050000}"/>
    <cellStyle name="Normal 27 3" xfId="1951" xr:uid="{00000000-0005-0000-0000-00001C050000}"/>
    <cellStyle name="Normal 28" xfId="424" xr:uid="{00000000-0005-0000-0000-00001D050000}"/>
    <cellStyle name="Normal 28 2" xfId="556" xr:uid="{00000000-0005-0000-0000-00001E050000}"/>
    <cellStyle name="Normal 28 2 2" xfId="1356" xr:uid="{00000000-0005-0000-0000-00001F050000}"/>
    <cellStyle name="Normal 28 3" xfId="1355" xr:uid="{00000000-0005-0000-0000-000020050000}"/>
    <cellStyle name="Normal 29" xfId="425" xr:uid="{00000000-0005-0000-0000-000021050000}"/>
    <cellStyle name="Normal 29 2" xfId="557" xr:uid="{00000000-0005-0000-0000-000022050000}"/>
    <cellStyle name="Normal 29 2 2" xfId="1357" xr:uid="{00000000-0005-0000-0000-000023050000}"/>
    <cellStyle name="Normal 29 2 2 2" xfId="1952" xr:uid="{00000000-0005-0000-0000-000024050000}"/>
    <cellStyle name="Normal 29 2 3" xfId="1953" xr:uid="{00000000-0005-0000-0000-000025050000}"/>
    <cellStyle name="Normal 29 3" xfId="773" xr:uid="{00000000-0005-0000-0000-000026050000}"/>
    <cellStyle name="Normal 29 3 2" xfId="1954" xr:uid="{00000000-0005-0000-0000-000027050000}"/>
    <cellStyle name="Normal 29 4" xfId="1358" xr:uid="{00000000-0005-0000-0000-000028050000}"/>
    <cellStyle name="Normal 29 4 2" xfId="1955" xr:uid="{00000000-0005-0000-0000-000029050000}"/>
    <cellStyle name="Normal 29 5" xfId="1359" xr:uid="{00000000-0005-0000-0000-00002A050000}"/>
    <cellStyle name="Normal 29 5 2" xfId="1956" xr:uid="{00000000-0005-0000-0000-00002B050000}"/>
    <cellStyle name="Normal 29 6" xfId="1957" xr:uid="{00000000-0005-0000-0000-00002C050000}"/>
    <cellStyle name="Normal 3" xfId="426" xr:uid="{00000000-0005-0000-0000-00002D050000}"/>
    <cellStyle name="Normal 3 10" xfId="2548" xr:uid="{00000000-0005-0000-0000-00002E050000}"/>
    <cellStyle name="Normal 3 11" xfId="2596" xr:uid="{00000000-0005-0000-0000-00002F050000}"/>
    <cellStyle name="Normal 3 2" xfId="427" xr:uid="{00000000-0005-0000-0000-000030050000}"/>
    <cellStyle name="Normal 3 2 2" xfId="428" xr:uid="{00000000-0005-0000-0000-000031050000}"/>
    <cellStyle name="Normal 3 2 2 2" xfId="1360" xr:uid="{00000000-0005-0000-0000-000032050000}"/>
    <cellStyle name="Normal 3 3" xfId="429" xr:uid="{00000000-0005-0000-0000-000033050000}"/>
    <cellStyle name="Normal 3 3 2" xfId="430" xr:uid="{00000000-0005-0000-0000-000034050000}"/>
    <cellStyle name="Normal 3 3 2 2" xfId="431" xr:uid="{00000000-0005-0000-0000-000035050000}"/>
    <cellStyle name="Normal 3 3 2 3" xfId="1362" xr:uid="{00000000-0005-0000-0000-000036050000}"/>
    <cellStyle name="Normal 3 3 3" xfId="432" xr:uid="{00000000-0005-0000-0000-000037050000}"/>
    <cellStyle name="Normal 3 3 4" xfId="1361" xr:uid="{00000000-0005-0000-0000-000038050000}"/>
    <cellStyle name="Normal 3 4" xfId="433" xr:uid="{00000000-0005-0000-0000-000039050000}"/>
    <cellStyle name="Normal 3 4 2" xfId="434" xr:uid="{00000000-0005-0000-0000-00003A050000}"/>
    <cellStyle name="Normal 3 5" xfId="435" xr:uid="{00000000-0005-0000-0000-00003B050000}"/>
    <cellStyle name="Normal 3 5 2" xfId="1363" xr:uid="{00000000-0005-0000-0000-00003C050000}"/>
    <cellStyle name="Normal 3 6" xfId="436" xr:uid="{00000000-0005-0000-0000-00003D050000}"/>
    <cellStyle name="Normal 3 6 2" xfId="1364" xr:uid="{00000000-0005-0000-0000-00003E050000}"/>
    <cellStyle name="Normal 3 7" xfId="437" xr:uid="{00000000-0005-0000-0000-00003F050000}"/>
    <cellStyle name="Normal 3 7 2" xfId="1365" xr:uid="{00000000-0005-0000-0000-000040050000}"/>
    <cellStyle name="Normal 3 8" xfId="438" xr:uid="{00000000-0005-0000-0000-000041050000}"/>
    <cellStyle name="Normal 3 8 2" xfId="1366" xr:uid="{00000000-0005-0000-0000-000042050000}"/>
    <cellStyle name="Normal 3 9" xfId="2514" xr:uid="{00000000-0005-0000-0000-000043050000}"/>
    <cellStyle name="Normal 3_6a" xfId="439" xr:uid="{00000000-0005-0000-0000-000044050000}"/>
    <cellStyle name="Normal 30" xfId="440" xr:uid="{00000000-0005-0000-0000-000045050000}"/>
    <cellStyle name="Normal 30 2" xfId="558" xr:uid="{00000000-0005-0000-0000-000046050000}"/>
    <cellStyle name="Normal 30 2 2" xfId="1958" xr:uid="{00000000-0005-0000-0000-000047050000}"/>
    <cellStyle name="Normal 30 3" xfId="1959" xr:uid="{00000000-0005-0000-0000-000048050000}"/>
    <cellStyle name="Normal 31" xfId="441" xr:uid="{00000000-0005-0000-0000-000049050000}"/>
    <cellStyle name="Normal 31 2" xfId="559" xr:uid="{00000000-0005-0000-0000-00004A050000}"/>
    <cellStyle name="Normal 31 2 2" xfId="1960" xr:uid="{00000000-0005-0000-0000-00004B050000}"/>
    <cellStyle name="Normal 31 3" xfId="1961" xr:uid="{00000000-0005-0000-0000-00004C050000}"/>
    <cellStyle name="Normal 32" xfId="442" xr:uid="{00000000-0005-0000-0000-00004D050000}"/>
    <cellStyle name="Normal 32 2" xfId="560" xr:uid="{00000000-0005-0000-0000-00004E050000}"/>
    <cellStyle name="Normal 32 3" xfId="1367" xr:uid="{00000000-0005-0000-0000-00004F050000}"/>
    <cellStyle name="Normal 33" xfId="443" xr:uid="{00000000-0005-0000-0000-000050050000}"/>
    <cellStyle name="Normal 33 2" xfId="561" xr:uid="{00000000-0005-0000-0000-000051050000}"/>
    <cellStyle name="Normal 33 2 2" xfId="1962" xr:uid="{00000000-0005-0000-0000-000052050000}"/>
    <cellStyle name="Normal 33 3" xfId="1963" xr:uid="{00000000-0005-0000-0000-000053050000}"/>
    <cellStyle name="Normal 34" xfId="444" xr:uid="{00000000-0005-0000-0000-000054050000}"/>
    <cellStyle name="Normal 34 2" xfId="562" xr:uid="{00000000-0005-0000-0000-000055050000}"/>
    <cellStyle name="Normal 34 2 2" xfId="1964" xr:uid="{00000000-0005-0000-0000-000056050000}"/>
    <cellStyle name="Normal 34 3" xfId="1965" xr:uid="{00000000-0005-0000-0000-000057050000}"/>
    <cellStyle name="Normal 35" xfId="445" xr:uid="{00000000-0005-0000-0000-000058050000}"/>
    <cellStyle name="Normal 35 2" xfId="563" xr:uid="{00000000-0005-0000-0000-000059050000}"/>
    <cellStyle name="Normal 35 3" xfId="1368" xr:uid="{00000000-0005-0000-0000-00005A050000}"/>
    <cellStyle name="Normal 36" xfId="446" xr:uid="{00000000-0005-0000-0000-00005B050000}"/>
    <cellStyle name="Normal 36 2" xfId="564" xr:uid="{00000000-0005-0000-0000-00005C050000}"/>
    <cellStyle name="Normal 36 2 2" xfId="1966" xr:uid="{00000000-0005-0000-0000-00005D050000}"/>
    <cellStyle name="Normal 36 3" xfId="1967" xr:uid="{00000000-0005-0000-0000-00005E050000}"/>
    <cellStyle name="Normal 37" xfId="447" xr:uid="{00000000-0005-0000-0000-00005F050000}"/>
    <cellStyle name="Normal 37 2" xfId="565" xr:uid="{00000000-0005-0000-0000-000060050000}"/>
    <cellStyle name="Normal 37 2 2" xfId="1968" xr:uid="{00000000-0005-0000-0000-000061050000}"/>
    <cellStyle name="Normal 37 3" xfId="1969" xr:uid="{00000000-0005-0000-0000-000062050000}"/>
    <cellStyle name="Normal 38" xfId="448" xr:uid="{00000000-0005-0000-0000-000063050000}"/>
    <cellStyle name="Normal 38 2" xfId="566" xr:uid="{00000000-0005-0000-0000-000064050000}"/>
    <cellStyle name="Normal 39" xfId="449" xr:uid="{00000000-0005-0000-0000-000065050000}"/>
    <cellStyle name="Normal 39 2" xfId="567" xr:uid="{00000000-0005-0000-0000-000066050000}"/>
    <cellStyle name="Normal 39 2 2" xfId="1970" xr:uid="{00000000-0005-0000-0000-000067050000}"/>
    <cellStyle name="Normal 39 3" xfId="551" xr:uid="{00000000-0005-0000-0000-000068050000}"/>
    <cellStyle name="Normal 4" xfId="450" xr:uid="{00000000-0005-0000-0000-000069050000}"/>
    <cellStyle name="Normal 4 10" xfId="774" xr:uid="{00000000-0005-0000-0000-00006A050000}"/>
    <cellStyle name="Normal 4 10 2" xfId="1369" xr:uid="{00000000-0005-0000-0000-00006B050000}"/>
    <cellStyle name="Normal 4 10 2 2" xfId="1971" xr:uid="{00000000-0005-0000-0000-00006C050000}"/>
    <cellStyle name="Normal 4 10 3" xfId="1972" xr:uid="{00000000-0005-0000-0000-00006D050000}"/>
    <cellStyle name="Normal 4 11" xfId="775" xr:uid="{00000000-0005-0000-0000-00006E050000}"/>
    <cellStyle name="Normal 4 11 2" xfId="1973" xr:uid="{00000000-0005-0000-0000-00006F050000}"/>
    <cellStyle name="Normal 4 12" xfId="776" xr:uid="{00000000-0005-0000-0000-000070050000}"/>
    <cellStyle name="Normal 4 12 2" xfId="1370" xr:uid="{00000000-0005-0000-0000-000071050000}"/>
    <cellStyle name="Normal 4 12 2 2" xfId="1974" xr:uid="{00000000-0005-0000-0000-000072050000}"/>
    <cellStyle name="Normal 4 12 3" xfId="1975" xr:uid="{00000000-0005-0000-0000-000073050000}"/>
    <cellStyle name="Normal 4 13" xfId="1371" xr:uid="{00000000-0005-0000-0000-000074050000}"/>
    <cellStyle name="Normal 4 13 2" xfId="1976" xr:uid="{00000000-0005-0000-0000-000075050000}"/>
    <cellStyle name="Normal 4 14" xfId="1372" xr:uid="{00000000-0005-0000-0000-000076050000}"/>
    <cellStyle name="Normal 4 15" xfId="1373" xr:uid="{00000000-0005-0000-0000-000077050000}"/>
    <cellStyle name="Normal 4 15 2" xfId="1977" xr:uid="{00000000-0005-0000-0000-000078050000}"/>
    <cellStyle name="Normal 4 16" xfId="1978" xr:uid="{00000000-0005-0000-0000-000079050000}"/>
    <cellStyle name="Normal 4 17" xfId="2601" xr:uid="{00000000-0005-0000-0000-00007A050000}"/>
    <cellStyle name="Normal 4 2" xfId="451" xr:uid="{00000000-0005-0000-0000-00007B050000}"/>
    <cellStyle name="Normal 4 2 2" xfId="452" xr:uid="{00000000-0005-0000-0000-00007C050000}"/>
    <cellStyle name="Normal 4 2 2 2" xfId="453" xr:uid="{00000000-0005-0000-0000-00007D050000}"/>
    <cellStyle name="Normal 4 2 2 2 2" xfId="777" xr:uid="{00000000-0005-0000-0000-00007E050000}"/>
    <cellStyle name="Normal 4 2 2 2 2 2" xfId="1374" xr:uid="{00000000-0005-0000-0000-00007F050000}"/>
    <cellStyle name="Normal 4 2 2 2 2 2 2" xfId="1979" xr:uid="{00000000-0005-0000-0000-000080050000}"/>
    <cellStyle name="Normal 4 2 2 2 2 3" xfId="1980" xr:uid="{00000000-0005-0000-0000-000081050000}"/>
    <cellStyle name="Normal 4 2 2 2 3" xfId="1375" xr:uid="{00000000-0005-0000-0000-000082050000}"/>
    <cellStyle name="Normal 4 2 2 2 3 2" xfId="1981" xr:uid="{00000000-0005-0000-0000-000083050000}"/>
    <cellStyle name="Normal 4 2 2 2 4" xfId="1982" xr:uid="{00000000-0005-0000-0000-000084050000}"/>
    <cellStyle name="Normal 4 2 2 3" xfId="778" xr:uid="{00000000-0005-0000-0000-000085050000}"/>
    <cellStyle name="Normal 4 2 2 3 2" xfId="1376" xr:uid="{00000000-0005-0000-0000-000086050000}"/>
    <cellStyle name="Normal 4 2 2 3 2 2" xfId="1983" xr:uid="{00000000-0005-0000-0000-000087050000}"/>
    <cellStyle name="Normal 4 2 2 3 3" xfId="1984" xr:uid="{00000000-0005-0000-0000-000088050000}"/>
    <cellStyle name="Normal 4 2 2 4" xfId="1377" xr:uid="{00000000-0005-0000-0000-000089050000}"/>
    <cellStyle name="Normal 4 2 2 4 2" xfId="1985" xr:uid="{00000000-0005-0000-0000-00008A050000}"/>
    <cellStyle name="Normal 4 2 2 5" xfId="1986" xr:uid="{00000000-0005-0000-0000-00008B050000}"/>
    <cellStyle name="Normal 4 2 3" xfId="454" xr:uid="{00000000-0005-0000-0000-00008C050000}"/>
    <cellStyle name="Normal 4 2 3 2" xfId="779" xr:uid="{00000000-0005-0000-0000-00008D050000}"/>
    <cellStyle name="Normal 4 2 3 2 2" xfId="1378" xr:uid="{00000000-0005-0000-0000-00008E050000}"/>
    <cellStyle name="Normal 4 2 3 2 2 2" xfId="1987" xr:uid="{00000000-0005-0000-0000-00008F050000}"/>
    <cellStyle name="Normal 4 2 3 2 3" xfId="1988" xr:uid="{00000000-0005-0000-0000-000090050000}"/>
    <cellStyle name="Normal 4 2 3 3" xfId="1379" xr:uid="{00000000-0005-0000-0000-000091050000}"/>
    <cellStyle name="Normal 4 2 3 3 2" xfId="1989" xr:uid="{00000000-0005-0000-0000-000092050000}"/>
    <cellStyle name="Normal 4 2 3 4" xfId="1990" xr:uid="{00000000-0005-0000-0000-000093050000}"/>
    <cellStyle name="Normal 4 2 4" xfId="780" xr:uid="{00000000-0005-0000-0000-000094050000}"/>
    <cellStyle name="Normal 4 2 4 2" xfId="1380" xr:uid="{00000000-0005-0000-0000-000095050000}"/>
    <cellStyle name="Normal 4 2 4 2 2" xfId="1991" xr:uid="{00000000-0005-0000-0000-000096050000}"/>
    <cellStyle name="Normal 4 2 4 3" xfId="1992" xr:uid="{00000000-0005-0000-0000-000097050000}"/>
    <cellStyle name="Normal 4 2 5" xfId="1381" xr:uid="{00000000-0005-0000-0000-000098050000}"/>
    <cellStyle name="Normal 4 2 5 2" xfId="1993" xr:uid="{00000000-0005-0000-0000-000099050000}"/>
    <cellStyle name="Normal 4 2 6" xfId="1994" xr:uid="{00000000-0005-0000-0000-00009A050000}"/>
    <cellStyle name="Normal 4 2 7" xfId="2515" xr:uid="{00000000-0005-0000-0000-00009B050000}"/>
    <cellStyle name="Normal 4 3" xfId="455" xr:uid="{00000000-0005-0000-0000-00009C050000}"/>
    <cellStyle name="Normal 4 3 2" xfId="781" xr:uid="{00000000-0005-0000-0000-00009D050000}"/>
    <cellStyle name="Normal 4 3 2 2" xfId="782" xr:uid="{00000000-0005-0000-0000-00009E050000}"/>
    <cellStyle name="Normal 4 3 2 2 2" xfId="783" xr:uid="{00000000-0005-0000-0000-00009F050000}"/>
    <cellStyle name="Normal 4 3 2 2 2 2" xfId="1382" xr:uid="{00000000-0005-0000-0000-0000A0050000}"/>
    <cellStyle name="Normal 4 3 2 2 2 2 2" xfId="1995" xr:uid="{00000000-0005-0000-0000-0000A1050000}"/>
    <cellStyle name="Normal 4 3 2 2 2 3" xfId="1996" xr:uid="{00000000-0005-0000-0000-0000A2050000}"/>
    <cellStyle name="Normal 4 3 2 2 3" xfId="1383" xr:uid="{00000000-0005-0000-0000-0000A3050000}"/>
    <cellStyle name="Normal 4 3 2 2 3 2" xfId="1997" xr:uid="{00000000-0005-0000-0000-0000A4050000}"/>
    <cellStyle name="Normal 4 3 2 2 4" xfId="1998" xr:uid="{00000000-0005-0000-0000-0000A5050000}"/>
    <cellStyle name="Normal 4 3 2 3" xfId="784" xr:uid="{00000000-0005-0000-0000-0000A6050000}"/>
    <cellStyle name="Normal 4 3 2 3 2" xfId="1384" xr:uid="{00000000-0005-0000-0000-0000A7050000}"/>
    <cellStyle name="Normal 4 3 2 3 2 2" xfId="1999" xr:uid="{00000000-0005-0000-0000-0000A8050000}"/>
    <cellStyle name="Normal 4 3 2 3 3" xfId="2000" xr:uid="{00000000-0005-0000-0000-0000A9050000}"/>
    <cellStyle name="Normal 4 3 2 4" xfId="1385" xr:uid="{00000000-0005-0000-0000-0000AA050000}"/>
    <cellStyle name="Normal 4 3 2 4 2" xfId="2001" xr:uid="{00000000-0005-0000-0000-0000AB050000}"/>
    <cellStyle name="Normal 4 3 2 5" xfId="2002" xr:uid="{00000000-0005-0000-0000-0000AC050000}"/>
    <cellStyle name="Normal 4 3 3" xfId="785" xr:uid="{00000000-0005-0000-0000-0000AD050000}"/>
    <cellStyle name="Normal 4 3 3 2" xfId="786" xr:uid="{00000000-0005-0000-0000-0000AE050000}"/>
    <cellStyle name="Normal 4 3 3 2 2" xfId="1386" xr:uid="{00000000-0005-0000-0000-0000AF050000}"/>
    <cellStyle name="Normal 4 3 3 2 2 2" xfId="2003" xr:uid="{00000000-0005-0000-0000-0000B0050000}"/>
    <cellStyle name="Normal 4 3 3 2 3" xfId="2004" xr:uid="{00000000-0005-0000-0000-0000B1050000}"/>
    <cellStyle name="Normal 4 3 3 3" xfId="1387" xr:uid="{00000000-0005-0000-0000-0000B2050000}"/>
    <cellStyle name="Normal 4 3 3 3 2" xfId="2005" xr:uid="{00000000-0005-0000-0000-0000B3050000}"/>
    <cellStyle name="Normal 4 3 3 4" xfId="2006" xr:uid="{00000000-0005-0000-0000-0000B4050000}"/>
    <cellStyle name="Normal 4 3 4" xfId="787" xr:uid="{00000000-0005-0000-0000-0000B5050000}"/>
    <cellStyle name="Normal 4 3 4 2" xfId="1388" xr:uid="{00000000-0005-0000-0000-0000B6050000}"/>
    <cellStyle name="Normal 4 3 4 2 2" xfId="2007" xr:uid="{00000000-0005-0000-0000-0000B7050000}"/>
    <cellStyle name="Normal 4 3 4 3" xfId="2008" xr:uid="{00000000-0005-0000-0000-0000B8050000}"/>
    <cellStyle name="Normal 4 3 5" xfId="1389" xr:uid="{00000000-0005-0000-0000-0000B9050000}"/>
    <cellStyle name="Normal 4 3 5 2" xfId="2009" xr:uid="{00000000-0005-0000-0000-0000BA050000}"/>
    <cellStyle name="Normal 4 3 6" xfId="2010" xr:uid="{00000000-0005-0000-0000-0000BB050000}"/>
    <cellStyle name="Normal 4 4" xfId="456" xr:uid="{00000000-0005-0000-0000-0000BC050000}"/>
    <cellStyle name="Normal 4 4 2" xfId="788" xr:uid="{00000000-0005-0000-0000-0000BD050000}"/>
    <cellStyle name="Normal 4 4 2 2" xfId="789" xr:uid="{00000000-0005-0000-0000-0000BE050000}"/>
    <cellStyle name="Normal 4 4 2 2 2" xfId="790" xr:uid="{00000000-0005-0000-0000-0000BF050000}"/>
    <cellStyle name="Normal 4 4 2 2 2 2" xfId="1390" xr:uid="{00000000-0005-0000-0000-0000C0050000}"/>
    <cellStyle name="Normal 4 4 2 2 2 2 2" xfId="2011" xr:uid="{00000000-0005-0000-0000-0000C1050000}"/>
    <cellStyle name="Normal 4 4 2 2 2 3" xfId="2012" xr:uid="{00000000-0005-0000-0000-0000C2050000}"/>
    <cellStyle name="Normal 4 4 2 2 3" xfId="1391" xr:uid="{00000000-0005-0000-0000-0000C3050000}"/>
    <cellStyle name="Normal 4 4 2 2 3 2" xfId="2013" xr:uid="{00000000-0005-0000-0000-0000C4050000}"/>
    <cellStyle name="Normal 4 4 2 2 4" xfId="2014" xr:uid="{00000000-0005-0000-0000-0000C5050000}"/>
    <cellStyle name="Normal 4 4 2 3" xfId="791" xr:uid="{00000000-0005-0000-0000-0000C6050000}"/>
    <cellStyle name="Normal 4 4 2 3 2" xfId="1392" xr:uid="{00000000-0005-0000-0000-0000C7050000}"/>
    <cellStyle name="Normal 4 4 2 3 2 2" xfId="2015" xr:uid="{00000000-0005-0000-0000-0000C8050000}"/>
    <cellStyle name="Normal 4 4 2 3 3" xfId="2016" xr:uid="{00000000-0005-0000-0000-0000C9050000}"/>
    <cellStyle name="Normal 4 4 2 4" xfId="1393" xr:uid="{00000000-0005-0000-0000-0000CA050000}"/>
    <cellStyle name="Normal 4 4 2 4 2" xfId="2017" xr:uid="{00000000-0005-0000-0000-0000CB050000}"/>
    <cellStyle name="Normal 4 4 2 5" xfId="2018" xr:uid="{00000000-0005-0000-0000-0000CC050000}"/>
    <cellStyle name="Normal 4 4 3" xfId="792" xr:uid="{00000000-0005-0000-0000-0000CD050000}"/>
    <cellStyle name="Normal 4 4 3 2" xfId="793" xr:uid="{00000000-0005-0000-0000-0000CE050000}"/>
    <cellStyle name="Normal 4 4 3 2 2" xfId="1394" xr:uid="{00000000-0005-0000-0000-0000CF050000}"/>
    <cellStyle name="Normal 4 4 3 2 2 2" xfId="2019" xr:uid="{00000000-0005-0000-0000-0000D0050000}"/>
    <cellStyle name="Normal 4 4 3 2 3" xfId="2020" xr:uid="{00000000-0005-0000-0000-0000D1050000}"/>
    <cellStyle name="Normal 4 4 3 3" xfId="1395" xr:uid="{00000000-0005-0000-0000-0000D2050000}"/>
    <cellStyle name="Normal 4 4 3 3 2" xfId="2021" xr:uid="{00000000-0005-0000-0000-0000D3050000}"/>
    <cellStyle name="Normal 4 4 3 4" xfId="2022" xr:uid="{00000000-0005-0000-0000-0000D4050000}"/>
    <cellStyle name="Normal 4 4 4" xfId="794" xr:uid="{00000000-0005-0000-0000-0000D5050000}"/>
    <cellStyle name="Normal 4 4 4 2" xfId="1396" xr:uid="{00000000-0005-0000-0000-0000D6050000}"/>
    <cellStyle name="Normal 4 4 4 2 2" xfId="2023" xr:uid="{00000000-0005-0000-0000-0000D7050000}"/>
    <cellStyle name="Normal 4 4 4 3" xfId="2024" xr:uid="{00000000-0005-0000-0000-0000D8050000}"/>
    <cellStyle name="Normal 4 4 5" xfId="1397" xr:uid="{00000000-0005-0000-0000-0000D9050000}"/>
    <cellStyle name="Normal 4 4 5 2" xfId="2025" xr:uid="{00000000-0005-0000-0000-0000DA050000}"/>
    <cellStyle name="Normal 4 4 6" xfId="2026" xr:uid="{00000000-0005-0000-0000-0000DB050000}"/>
    <cellStyle name="Normal 4 5" xfId="457" xr:uid="{00000000-0005-0000-0000-0000DC050000}"/>
    <cellStyle name="Normal 4 5 2" xfId="795" xr:uid="{00000000-0005-0000-0000-0000DD050000}"/>
    <cellStyle name="Normal 4 5 2 2" xfId="796" xr:uid="{00000000-0005-0000-0000-0000DE050000}"/>
    <cellStyle name="Normal 4 5 2 2 2" xfId="797" xr:uid="{00000000-0005-0000-0000-0000DF050000}"/>
    <cellStyle name="Normal 4 5 2 2 2 2" xfId="1398" xr:uid="{00000000-0005-0000-0000-0000E0050000}"/>
    <cellStyle name="Normal 4 5 2 2 2 2 2" xfId="2027" xr:uid="{00000000-0005-0000-0000-0000E1050000}"/>
    <cellStyle name="Normal 4 5 2 2 2 3" xfId="2028" xr:uid="{00000000-0005-0000-0000-0000E2050000}"/>
    <cellStyle name="Normal 4 5 2 2 3" xfId="1399" xr:uid="{00000000-0005-0000-0000-0000E3050000}"/>
    <cellStyle name="Normal 4 5 2 2 3 2" xfId="2029" xr:uid="{00000000-0005-0000-0000-0000E4050000}"/>
    <cellStyle name="Normal 4 5 2 2 4" xfId="2030" xr:uid="{00000000-0005-0000-0000-0000E5050000}"/>
    <cellStyle name="Normal 4 5 2 3" xfId="798" xr:uid="{00000000-0005-0000-0000-0000E6050000}"/>
    <cellStyle name="Normal 4 5 2 3 2" xfId="1400" xr:uid="{00000000-0005-0000-0000-0000E7050000}"/>
    <cellStyle name="Normal 4 5 2 3 2 2" xfId="2031" xr:uid="{00000000-0005-0000-0000-0000E8050000}"/>
    <cellStyle name="Normal 4 5 2 3 3" xfId="2032" xr:uid="{00000000-0005-0000-0000-0000E9050000}"/>
    <cellStyle name="Normal 4 5 2 4" xfId="1401" xr:uid="{00000000-0005-0000-0000-0000EA050000}"/>
    <cellStyle name="Normal 4 5 2 4 2" xfId="2033" xr:uid="{00000000-0005-0000-0000-0000EB050000}"/>
    <cellStyle name="Normal 4 5 2 5" xfId="2034" xr:uid="{00000000-0005-0000-0000-0000EC050000}"/>
    <cellStyle name="Normal 4 5 3" xfId="799" xr:uid="{00000000-0005-0000-0000-0000ED050000}"/>
    <cellStyle name="Normal 4 5 3 2" xfId="800" xr:uid="{00000000-0005-0000-0000-0000EE050000}"/>
    <cellStyle name="Normal 4 5 3 2 2" xfId="1402" xr:uid="{00000000-0005-0000-0000-0000EF050000}"/>
    <cellStyle name="Normal 4 5 3 2 2 2" xfId="2035" xr:uid="{00000000-0005-0000-0000-0000F0050000}"/>
    <cellStyle name="Normal 4 5 3 2 3" xfId="2036" xr:uid="{00000000-0005-0000-0000-0000F1050000}"/>
    <cellStyle name="Normal 4 5 3 3" xfId="1403" xr:uid="{00000000-0005-0000-0000-0000F2050000}"/>
    <cellStyle name="Normal 4 5 3 3 2" xfId="2037" xr:uid="{00000000-0005-0000-0000-0000F3050000}"/>
    <cellStyle name="Normal 4 5 3 4" xfId="2038" xr:uid="{00000000-0005-0000-0000-0000F4050000}"/>
    <cellStyle name="Normal 4 5 4" xfId="801" xr:uid="{00000000-0005-0000-0000-0000F5050000}"/>
    <cellStyle name="Normal 4 5 4 2" xfId="1404" xr:uid="{00000000-0005-0000-0000-0000F6050000}"/>
    <cellStyle name="Normal 4 5 4 2 2" xfId="2039" xr:uid="{00000000-0005-0000-0000-0000F7050000}"/>
    <cellStyle name="Normal 4 5 4 3" xfId="2040" xr:uid="{00000000-0005-0000-0000-0000F8050000}"/>
    <cellStyle name="Normal 4 5 5" xfId="1405" xr:uid="{00000000-0005-0000-0000-0000F9050000}"/>
    <cellStyle name="Normal 4 5 5 2" xfId="2041" xr:uid="{00000000-0005-0000-0000-0000FA050000}"/>
    <cellStyle name="Normal 4 5 6" xfId="2042" xr:uid="{00000000-0005-0000-0000-0000FB050000}"/>
    <cellStyle name="Normal 4 6" xfId="458" xr:uid="{00000000-0005-0000-0000-0000FC050000}"/>
    <cellStyle name="Normal 4 6 2" xfId="802" xr:uid="{00000000-0005-0000-0000-0000FD050000}"/>
    <cellStyle name="Normal 4 6 2 2" xfId="803" xr:uid="{00000000-0005-0000-0000-0000FE050000}"/>
    <cellStyle name="Normal 4 6 2 2 2" xfId="804" xr:uid="{00000000-0005-0000-0000-0000FF050000}"/>
    <cellStyle name="Normal 4 6 2 2 2 2" xfId="1406" xr:uid="{00000000-0005-0000-0000-000000060000}"/>
    <cellStyle name="Normal 4 6 2 2 2 2 2" xfId="2043" xr:uid="{00000000-0005-0000-0000-000001060000}"/>
    <cellStyle name="Normal 4 6 2 2 2 3" xfId="2044" xr:uid="{00000000-0005-0000-0000-000002060000}"/>
    <cellStyle name="Normal 4 6 2 2 3" xfId="1407" xr:uid="{00000000-0005-0000-0000-000003060000}"/>
    <cellStyle name="Normal 4 6 2 2 3 2" xfId="2045" xr:uid="{00000000-0005-0000-0000-000004060000}"/>
    <cellStyle name="Normal 4 6 2 2 4" xfId="2046" xr:uid="{00000000-0005-0000-0000-000005060000}"/>
    <cellStyle name="Normal 4 6 2 3" xfId="805" xr:uid="{00000000-0005-0000-0000-000006060000}"/>
    <cellStyle name="Normal 4 6 2 3 2" xfId="1408" xr:uid="{00000000-0005-0000-0000-000007060000}"/>
    <cellStyle name="Normal 4 6 2 3 2 2" xfId="2047" xr:uid="{00000000-0005-0000-0000-000008060000}"/>
    <cellStyle name="Normal 4 6 2 3 3" xfId="2048" xr:uid="{00000000-0005-0000-0000-000009060000}"/>
    <cellStyle name="Normal 4 6 2 4" xfId="1409" xr:uid="{00000000-0005-0000-0000-00000A060000}"/>
    <cellStyle name="Normal 4 6 2 4 2" xfId="2049" xr:uid="{00000000-0005-0000-0000-00000B060000}"/>
    <cellStyle name="Normal 4 6 2 5" xfId="2050" xr:uid="{00000000-0005-0000-0000-00000C060000}"/>
    <cellStyle name="Normal 4 6 3" xfId="806" xr:uid="{00000000-0005-0000-0000-00000D060000}"/>
    <cellStyle name="Normal 4 6 3 2" xfId="807" xr:uid="{00000000-0005-0000-0000-00000E060000}"/>
    <cellStyle name="Normal 4 6 3 2 2" xfId="1410" xr:uid="{00000000-0005-0000-0000-00000F060000}"/>
    <cellStyle name="Normal 4 6 3 2 2 2" xfId="2051" xr:uid="{00000000-0005-0000-0000-000010060000}"/>
    <cellStyle name="Normal 4 6 3 2 3" xfId="2052" xr:uid="{00000000-0005-0000-0000-000011060000}"/>
    <cellStyle name="Normal 4 6 3 3" xfId="1411" xr:uid="{00000000-0005-0000-0000-000012060000}"/>
    <cellStyle name="Normal 4 6 3 3 2" xfId="2053" xr:uid="{00000000-0005-0000-0000-000013060000}"/>
    <cellStyle name="Normal 4 6 3 4" xfId="2054" xr:uid="{00000000-0005-0000-0000-000014060000}"/>
    <cellStyle name="Normal 4 6 4" xfId="808" xr:uid="{00000000-0005-0000-0000-000015060000}"/>
    <cellStyle name="Normal 4 6 4 2" xfId="1412" xr:uid="{00000000-0005-0000-0000-000016060000}"/>
    <cellStyle name="Normal 4 6 4 2 2" xfId="2055" xr:uid="{00000000-0005-0000-0000-000017060000}"/>
    <cellStyle name="Normal 4 6 4 3" xfId="2056" xr:uid="{00000000-0005-0000-0000-000018060000}"/>
    <cellStyle name="Normal 4 6 5" xfId="1413" xr:uid="{00000000-0005-0000-0000-000019060000}"/>
    <cellStyle name="Normal 4 6 5 2" xfId="2057" xr:uid="{00000000-0005-0000-0000-00001A060000}"/>
    <cellStyle name="Normal 4 6 6" xfId="2058" xr:uid="{00000000-0005-0000-0000-00001B060000}"/>
    <cellStyle name="Normal 4 7" xfId="809" xr:uid="{00000000-0005-0000-0000-00001C060000}"/>
    <cellStyle name="Normal 4 7 2" xfId="810" xr:uid="{00000000-0005-0000-0000-00001D060000}"/>
    <cellStyle name="Normal 4 7 2 2" xfId="811" xr:uid="{00000000-0005-0000-0000-00001E060000}"/>
    <cellStyle name="Normal 4 7 2 2 2" xfId="812" xr:uid="{00000000-0005-0000-0000-00001F060000}"/>
    <cellStyle name="Normal 4 7 2 2 2 2" xfId="1414" xr:uid="{00000000-0005-0000-0000-000020060000}"/>
    <cellStyle name="Normal 4 7 2 2 2 2 2" xfId="2059" xr:uid="{00000000-0005-0000-0000-000021060000}"/>
    <cellStyle name="Normal 4 7 2 2 2 3" xfId="2060" xr:uid="{00000000-0005-0000-0000-000022060000}"/>
    <cellStyle name="Normal 4 7 2 2 3" xfId="1415" xr:uid="{00000000-0005-0000-0000-000023060000}"/>
    <cellStyle name="Normal 4 7 2 2 3 2" xfId="2061" xr:uid="{00000000-0005-0000-0000-000024060000}"/>
    <cellStyle name="Normal 4 7 2 2 4" xfId="2062" xr:uid="{00000000-0005-0000-0000-000025060000}"/>
    <cellStyle name="Normal 4 7 2 3" xfId="813" xr:uid="{00000000-0005-0000-0000-000026060000}"/>
    <cellStyle name="Normal 4 7 2 3 2" xfId="1416" xr:uid="{00000000-0005-0000-0000-000027060000}"/>
    <cellStyle name="Normal 4 7 2 3 2 2" xfId="2063" xr:uid="{00000000-0005-0000-0000-000028060000}"/>
    <cellStyle name="Normal 4 7 2 3 3" xfId="2064" xr:uid="{00000000-0005-0000-0000-000029060000}"/>
    <cellStyle name="Normal 4 7 2 4" xfId="1417" xr:uid="{00000000-0005-0000-0000-00002A060000}"/>
    <cellStyle name="Normal 4 7 2 4 2" xfId="2065" xr:uid="{00000000-0005-0000-0000-00002B060000}"/>
    <cellStyle name="Normal 4 7 2 5" xfId="2066" xr:uid="{00000000-0005-0000-0000-00002C060000}"/>
    <cellStyle name="Normal 4 7 3" xfId="814" xr:uid="{00000000-0005-0000-0000-00002D060000}"/>
    <cellStyle name="Normal 4 7 3 2" xfId="815" xr:uid="{00000000-0005-0000-0000-00002E060000}"/>
    <cellStyle name="Normal 4 7 3 2 2" xfId="1418" xr:uid="{00000000-0005-0000-0000-00002F060000}"/>
    <cellStyle name="Normal 4 7 3 2 2 2" xfId="2067" xr:uid="{00000000-0005-0000-0000-000030060000}"/>
    <cellStyle name="Normal 4 7 3 2 3" xfId="2068" xr:uid="{00000000-0005-0000-0000-000031060000}"/>
    <cellStyle name="Normal 4 7 3 3" xfId="1419" xr:uid="{00000000-0005-0000-0000-000032060000}"/>
    <cellStyle name="Normal 4 7 3 3 2" xfId="2069" xr:uid="{00000000-0005-0000-0000-000033060000}"/>
    <cellStyle name="Normal 4 7 3 4" xfId="2070" xr:uid="{00000000-0005-0000-0000-000034060000}"/>
    <cellStyle name="Normal 4 7 4" xfId="816" xr:uid="{00000000-0005-0000-0000-000035060000}"/>
    <cellStyle name="Normal 4 7 4 2" xfId="1420" xr:uid="{00000000-0005-0000-0000-000036060000}"/>
    <cellStyle name="Normal 4 7 4 2 2" xfId="2071" xr:uid="{00000000-0005-0000-0000-000037060000}"/>
    <cellStyle name="Normal 4 7 4 3" xfId="2072" xr:uid="{00000000-0005-0000-0000-000038060000}"/>
    <cellStyle name="Normal 4 7 5" xfId="1421" xr:uid="{00000000-0005-0000-0000-000039060000}"/>
    <cellStyle name="Normal 4 7 5 2" xfId="2073" xr:uid="{00000000-0005-0000-0000-00003A060000}"/>
    <cellStyle name="Normal 4 7 6" xfId="2074" xr:uid="{00000000-0005-0000-0000-00003B060000}"/>
    <cellStyle name="Normal 4 8" xfId="817" xr:uid="{00000000-0005-0000-0000-00003C060000}"/>
    <cellStyle name="Normal 4 8 2" xfId="818" xr:uid="{00000000-0005-0000-0000-00003D060000}"/>
    <cellStyle name="Normal 4 8 2 2" xfId="819" xr:uid="{00000000-0005-0000-0000-00003E060000}"/>
    <cellStyle name="Normal 4 8 2 2 2" xfId="1422" xr:uid="{00000000-0005-0000-0000-00003F060000}"/>
    <cellStyle name="Normal 4 8 2 2 2 2" xfId="2075" xr:uid="{00000000-0005-0000-0000-000040060000}"/>
    <cellStyle name="Normal 4 8 2 2 3" xfId="2076" xr:uid="{00000000-0005-0000-0000-000041060000}"/>
    <cellStyle name="Normal 4 8 2 3" xfId="1423" xr:uid="{00000000-0005-0000-0000-000042060000}"/>
    <cellStyle name="Normal 4 8 2 3 2" xfId="2077" xr:uid="{00000000-0005-0000-0000-000043060000}"/>
    <cellStyle name="Normal 4 8 2 4" xfId="2078" xr:uid="{00000000-0005-0000-0000-000044060000}"/>
    <cellStyle name="Normal 4 8 3" xfId="820" xr:uid="{00000000-0005-0000-0000-000045060000}"/>
    <cellStyle name="Normal 4 8 3 2" xfId="1424" xr:uid="{00000000-0005-0000-0000-000046060000}"/>
    <cellStyle name="Normal 4 8 3 2 2" xfId="2079" xr:uid="{00000000-0005-0000-0000-000047060000}"/>
    <cellStyle name="Normal 4 8 3 3" xfId="2080" xr:uid="{00000000-0005-0000-0000-000048060000}"/>
    <cellStyle name="Normal 4 8 4" xfId="1425" xr:uid="{00000000-0005-0000-0000-000049060000}"/>
    <cellStyle name="Normal 4 8 4 2" xfId="2081" xr:uid="{00000000-0005-0000-0000-00004A060000}"/>
    <cellStyle name="Normal 4 8 5" xfId="2082" xr:uid="{00000000-0005-0000-0000-00004B060000}"/>
    <cellStyle name="Normal 4 9" xfId="821" xr:uid="{00000000-0005-0000-0000-00004C060000}"/>
    <cellStyle name="Normal 4 9 2" xfId="822" xr:uid="{00000000-0005-0000-0000-00004D060000}"/>
    <cellStyle name="Normal 4 9 2 2" xfId="823" xr:uid="{00000000-0005-0000-0000-00004E060000}"/>
    <cellStyle name="Normal 4 9 2 2 2" xfId="824" xr:uid="{00000000-0005-0000-0000-00004F060000}"/>
    <cellStyle name="Normal 4 9 2 2 2 2" xfId="2083" xr:uid="{00000000-0005-0000-0000-000050060000}"/>
    <cellStyle name="Normal 4 9 2 2 3" xfId="1426" xr:uid="{00000000-0005-0000-0000-000051060000}"/>
    <cellStyle name="Normal 4 9 2 2 3 2" xfId="1427" xr:uid="{00000000-0005-0000-0000-000052060000}"/>
    <cellStyle name="Normal 4 9 2 2 3 2 2" xfId="1428" xr:uid="{00000000-0005-0000-0000-000053060000}"/>
    <cellStyle name="Normal 4 9 2 2 3 2 2 2" xfId="1429" xr:uid="{00000000-0005-0000-0000-000054060000}"/>
    <cellStyle name="Normal 4 9 2 2 3 2 2 2 2" xfId="1430" xr:uid="{00000000-0005-0000-0000-000055060000}"/>
    <cellStyle name="Normal 4 9 2 2 3 2 2 2 2 2" xfId="1431" xr:uid="{00000000-0005-0000-0000-000056060000}"/>
    <cellStyle name="Normal 4 9 2 2 3 2 2 2 2 2 2" xfId="1432" xr:uid="{00000000-0005-0000-0000-000057060000}"/>
    <cellStyle name="Normal 4 9 2 2 3 2 2 2 2 2 2 2" xfId="1433" xr:uid="{00000000-0005-0000-0000-000058060000}"/>
    <cellStyle name="Normal 4 9 2 2 3 2 2 2 2 2 2 2 2" xfId="1434" xr:uid="{00000000-0005-0000-0000-000059060000}"/>
    <cellStyle name="Normal 4 9 2 2 3 2 2 2 2 2 2 2 2 2" xfId="1435" xr:uid="{00000000-0005-0000-0000-00005A060000}"/>
    <cellStyle name="Normal 4 9 2 2 3 2 2 2 2 2 2 2 2 2 2" xfId="1436" xr:uid="{00000000-0005-0000-0000-00005B060000}"/>
    <cellStyle name="Normal 4 9 2 2 3 2 2 2 2 2 2 2 2 2 2 2" xfId="1437" xr:uid="{00000000-0005-0000-0000-00005C060000}"/>
    <cellStyle name="Normal 4 9 2 2 3 2 2 2 2 2 2 2 2 2 2 2 2" xfId="2084" xr:uid="{00000000-0005-0000-0000-00005D060000}"/>
    <cellStyle name="Normal 4 9 2 2 3 2 2 2 2 2 2 2 2 2 2 3" xfId="1438" xr:uid="{00000000-0005-0000-0000-00005E060000}"/>
    <cellStyle name="Normal 4 9 2 2 3 2 2 2 2 2 2 2 2 2 2 3 2" xfId="1439" xr:uid="{00000000-0005-0000-0000-00005F060000}"/>
    <cellStyle name="Normal 4 9 2 2 3 2 2 2 2 2 2 2 2 2 2 3 2 2" xfId="2085" xr:uid="{00000000-0005-0000-0000-000060060000}"/>
    <cellStyle name="Normal 4 9 2 2 3 2 2 2 2 2 2 2 2 2 2 3 3" xfId="2086" xr:uid="{00000000-0005-0000-0000-000061060000}"/>
    <cellStyle name="Normal 4 9 2 2 3 2 2 2 2 2 2 2 2 2 2 4" xfId="2087" xr:uid="{00000000-0005-0000-0000-000062060000}"/>
    <cellStyle name="Normal 4 9 2 2 3 2 2 2 2 2 2 2 2 2 3" xfId="2088" xr:uid="{00000000-0005-0000-0000-000063060000}"/>
    <cellStyle name="Normal 4 9 2 2 3 2 2 2 2 2 2 2 2 3" xfId="2089" xr:uid="{00000000-0005-0000-0000-000064060000}"/>
    <cellStyle name="Normal 4 9 2 2 3 2 2 2 2 2 2 2 3" xfId="2090" xr:uid="{00000000-0005-0000-0000-000065060000}"/>
    <cellStyle name="Normal 4 9 2 2 3 2 2 2 2 2 2 3" xfId="2091" xr:uid="{00000000-0005-0000-0000-000066060000}"/>
    <cellStyle name="Normal 4 9 2 2 3 2 2 2 2 2 3" xfId="2092" xr:uid="{00000000-0005-0000-0000-000067060000}"/>
    <cellStyle name="Normal 4 9 2 2 3 2 2 2 2 3" xfId="2093" xr:uid="{00000000-0005-0000-0000-000068060000}"/>
    <cellStyle name="Normal 4 9 2 2 3 2 2 2 3" xfId="2094" xr:uid="{00000000-0005-0000-0000-000069060000}"/>
    <cellStyle name="Normal 4 9 2 2 3 2 2 3" xfId="2095" xr:uid="{00000000-0005-0000-0000-00006A060000}"/>
    <cellStyle name="Normal 4 9 2 2 3 2 3" xfId="2096" xr:uid="{00000000-0005-0000-0000-00006B060000}"/>
    <cellStyle name="Normal 4 9 2 2 3 3" xfId="2097" xr:uid="{00000000-0005-0000-0000-00006C060000}"/>
    <cellStyle name="Normal 4 9 2 2 4" xfId="2098" xr:uid="{00000000-0005-0000-0000-00006D060000}"/>
    <cellStyle name="Normal 4 9 2 3" xfId="1440" xr:uid="{00000000-0005-0000-0000-00006E060000}"/>
    <cellStyle name="Normal 4 9 2 3 2" xfId="2099" xr:uid="{00000000-0005-0000-0000-00006F060000}"/>
    <cellStyle name="Normal 4 9 2 4" xfId="2100" xr:uid="{00000000-0005-0000-0000-000070060000}"/>
    <cellStyle name="Normal 4 9 3" xfId="825" xr:uid="{00000000-0005-0000-0000-000071060000}"/>
    <cellStyle name="Normal 4 9 3 2" xfId="1441" xr:uid="{00000000-0005-0000-0000-000072060000}"/>
    <cellStyle name="Normal 4 9 4" xfId="2101" xr:uid="{00000000-0005-0000-0000-000073060000}"/>
    <cellStyle name="Normal 40" xfId="459" xr:uid="{00000000-0005-0000-0000-000074060000}"/>
    <cellStyle name="Normal 40 2" xfId="569" xr:uid="{00000000-0005-0000-0000-000075060000}"/>
    <cellStyle name="Normal 40 2 2" xfId="1442" xr:uid="{00000000-0005-0000-0000-000076060000}"/>
    <cellStyle name="Normal 40 3" xfId="2102" xr:uid="{00000000-0005-0000-0000-000077060000}"/>
    <cellStyle name="Normal 41" xfId="460" xr:uid="{00000000-0005-0000-0000-000078060000}"/>
    <cellStyle name="Normal 41 2" xfId="461" xr:uid="{00000000-0005-0000-0000-000079060000}"/>
    <cellStyle name="Normal 41 2 2" xfId="2103" xr:uid="{00000000-0005-0000-0000-00007A060000}"/>
    <cellStyle name="Normal 41 3" xfId="2104" xr:uid="{00000000-0005-0000-0000-00007B060000}"/>
    <cellStyle name="Normal 42" xfId="462" xr:uid="{00000000-0005-0000-0000-00007C060000}"/>
    <cellStyle name="Normal 42 2" xfId="826" xr:uid="{00000000-0005-0000-0000-00007D060000}"/>
    <cellStyle name="Normal 42 2 2" xfId="2105" xr:uid="{00000000-0005-0000-0000-00007E060000}"/>
    <cellStyle name="Normal 42 3" xfId="2106" xr:uid="{00000000-0005-0000-0000-00007F060000}"/>
    <cellStyle name="Normal 43" xfId="549" xr:uid="{00000000-0005-0000-0000-000080060000}"/>
    <cellStyle name="Normal 43 2" xfId="571" xr:uid="{00000000-0005-0000-0000-000081060000}"/>
    <cellStyle name="Normal 43 2 2" xfId="1443" xr:uid="{00000000-0005-0000-0000-000082060000}"/>
    <cellStyle name="Normal 43 3" xfId="827" xr:uid="{00000000-0005-0000-0000-000083060000}"/>
    <cellStyle name="Normal 44" xfId="572" xr:uid="{00000000-0005-0000-0000-000084060000}"/>
    <cellStyle name="Normal 44 2" xfId="828" xr:uid="{00000000-0005-0000-0000-000085060000}"/>
    <cellStyle name="Normal 44 2 2" xfId="2107" xr:uid="{00000000-0005-0000-0000-000086060000}"/>
    <cellStyle name="Normal 44 3" xfId="2108" xr:uid="{00000000-0005-0000-0000-000087060000}"/>
    <cellStyle name="Normal 45" xfId="574" xr:uid="{00000000-0005-0000-0000-000088060000}"/>
    <cellStyle name="Normal 45 2" xfId="598" xr:uid="{00000000-0005-0000-0000-000089060000}"/>
    <cellStyle name="Normal 45 2 2" xfId="1444" xr:uid="{00000000-0005-0000-0000-00008A060000}"/>
    <cellStyle name="Normal 45 3" xfId="1445" xr:uid="{00000000-0005-0000-0000-00008B060000}"/>
    <cellStyle name="Normal 46" xfId="575" xr:uid="{00000000-0005-0000-0000-00008C060000}"/>
    <cellStyle name="Normal 46 2" xfId="829" xr:uid="{00000000-0005-0000-0000-00008D060000}"/>
    <cellStyle name="Normal 46 2 2" xfId="1446" xr:uid="{00000000-0005-0000-0000-00008E060000}"/>
    <cellStyle name="Normal 46 3" xfId="2109" xr:uid="{00000000-0005-0000-0000-00008F060000}"/>
    <cellStyle name="Normal 47" xfId="576" xr:uid="{00000000-0005-0000-0000-000090060000}"/>
    <cellStyle name="Normal 47 2" xfId="830" xr:uid="{00000000-0005-0000-0000-000091060000}"/>
    <cellStyle name="Normal 47 2 2" xfId="1447" xr:uid="{00000000-0005-0000-0000-000092060000}"/>
    <cellStyle name="Normal 47 3" xfId="2110" xr:uid="{00000000-0005-0000-0000-000093060000}"/>
    <cellStyle name="Normal 48" xfId="578" xr:uid="{00000000-0005-0000-0000-000094060000}"/>
    <cellStyle name="Normal 48 2" xfId="831" xr:uid="{00000000-0005-0000-0000-000095060000}"/>
    <cellStyle name="Normal 48 2 2" xfId="2111" xr:uid="{00000000-0005-0000-0000-000096060000}"/>
    <cellStyle name="Normal 48 3" xfId="2112" xr:uid="{00000000-0005-0000-0000-000097060000}"/>
    <cellStyle name="Normal 49" xfId="579" xr:uid="{00000000-0005-0000-0000-000098060000}"/>
    <cellStyle name="Normal 49 2" xfId="832" xr:uid="{00000000-0005-0000-0000-000099060000}"/>
    <cellStyle name="Normal 49 2 2" xfId="2113" xr:uid="{00000000-0005-0000-0000-00009A060000}"/>
    <cellStyle name="Normal 49 3" xfId="2114" xr:uid="{00000000-0005-0000-0000-00009B060000}"/>
    <cellStyle name="Normal 5" xfId="463" xr:uid="{00000000-0005-0000-0000-00009C060000}"/>
    <cellStyle name="Normal 5 10" xfId="464" xr:uid="{00000000-0005-0000-0000-00009D060000}"/>
    <cellStyle name="Normal 5 10 2" xfId="1449" xr:uid="{00000000-0005-0000-0000-00009E060000}"/>
    <cellStyle name="Normal 5 10 2 2" xfId="2115" xr:uid="{00000000-0005-0000-0000-00009F060000}"/>
    <cellStyle name="Normal 5 10 3" xfId="1448" xr:uid="{00000000-0005-0000-0000-0000A0060000}"/>
    <cellStyle name="Normal 5 11" xfId="1450" xr:uid="{00000000-0005-0000-0000-0000A1060000}"/>
    <cellStyle name="Normal 5 11 2" xfId="2116" xr:uid="{00000000-0005-0000-0000-0000A2060000}"/>
    <cellStyle name="Normal 5 12" xfId="2117" xr:uid="{00000000-0005-0000-0000-0000A3060000}"/>
    <cellStyle name="Normal 5 13" xfId="2602" xr:uid="{00000000-0005-0000-0000-0000A4060000}"/>
    <cellStyle name="Normal 5 2" xfId="465" xr:uid="{00000000-0005-0000-0000-0000A5060000}"/>
    <cellStyle name="Normal 5 2 2" xfId="466" xr:uid="{00000000-0005-0000-0000-0000A6060000}"/>
    <cellStyle name="Normal 5 2 2 2" xfId="467" xr:uid="{00000000-0005-0000-0000-0000A7060000}"/>
    <cellStyle name="Normal 5 2 3" xfId="468" xr:uid="{00000000-0005-0000-0000-0000A8060000}"/>
    <cellStyle name="Normal 5 2 3 2" xfId="2118" xr:uid="{00000000-0005-0000-0000-0000A9060000}"/>
    <cellStyle name="Normal 5 3" xfId="469" xr:uid="{00000000-0005-0000-0000-0000AA060000}"/>
    <cellStyle name="Normal 5 3 2" xfId="470" xr:uid="{00000000-0005-0000-0000-0000AB060000}"/>
    <cellStyle name="Normal 5 3 2 2" xfId="2119" xr:uid="{00000000-0005-0000-0000-0000AC060000}"/>
    <cellStyle name="Normal 5 3 3" xfId="1451" xr:uid="{00000000-0005-0000-0000-0000AD060000}"/>
    <cellStyle name="Normal 5 4" xfId="471" xr:uid="{00000000-0005-0000-0000-0000AE060000}"/>
    <cellStyle name="Normal 5 4 2" xfId="472" xr:uid="{00000000-0005-0000-0000-0000AF060000}"/>
    <cellStyle name="Normal 5 5" xfId="473" xr:uid="{00000000-0005-0000-0000-0000B0060000}"/>
    <cellStyle name="Normal 5 5 2" xfId="1452" xr:uid="{00000000-0005-0000-0000-0000B1060000}"/>
    <cellStyle name="Normal 5 6" xfId="474" xr:uid="{00000000-0005-0000-0000-0000B2060000}"/>
    <cellStyle name="Normal 5 6 2" xfId="1453" xr:uid="{00000000-0005-0000-0000-0000B3060000}"/>
    <cellStyle name="Normal 5 7" xfId="475" xr:uid="{00000000-0005-0000-0000-0000B4060000}"/>
    <cellStyle name="Normal 5 7 2" xfId="833" xr:uid="{00000000-0005-0000-0000-0000B5060000}"/>
    <cellStyle name="Normal 5 7 2 2" xfId="2120" xr:uid="{00000000-0005-0000-0000-0000B6060000}"/>
    <cellStyle name="Normal 5 7 3" xfId="2121" xr:uid="{00000000-0005-0000-0000-0000B7060000}"/>
    <cellStyle name="Normal 5 8" xfId="476" xr:uid="{00000000-0005-0000-0000-0000B8060000}"/>
    <cellStyle name="Normal 5 8 2" xfId="834" xr:uid="{00000000-0005-0000-0000-0000B9060000}"/>
    <cellStyle name="Normal 5 8 2 2" xfId="835" xr:uid="{00000000-0005-0000-0000-0000BA060000}"/>
    <cellStyle name="Normal 5 8 2 2 2" xfId="1454" xr:uid="{00000000-0005-0000-0000-0000BB060000}"/>
    <cellStyle name="Normal 5 8 2 2 2 2" xfId="2122" xr:uid="{00000000-0005-0000-0000-0000BC060000}"/>
    <cellStyle name="Normal 5 8 2 2 3" xfId="2123" xr:uid="{00000000-0005-0000-0000-0000BD060000}"/>
    <cellStyle name="Normal 5 8 2 3" xfId="1455" xr:uid="{00000000-0005-0000-0000-0000BE060000}"/>
    <cellStyle name="Normal 5 8 2 3 2" xfId="2124" xr:uid="{00000000-0005-0000-0000-0000BF060000}"/>
    <cellStyle name="Normal 5 8 2 4" xfId="2125" xr:uid="{00000000-0005-0000-0000-0000C0060000}"/>
    <cellStyle name="Normal 5 8 3" xfId="836" xr:uid="{00000000-0005-0000-0000-0000C1060000}"/>
    <cellStyle name="Normal 5 8 3 2" xfId="1456" xr:uid="{00000000-0005-0000-0000-0000C2060000}"/>
    <cellStyle name="Normal 5 8 3 2 2" xfId="2126" xr:uid="{00000000-0005-0000-0000-0000C3060000}"/>
    <cellStyle name="Normal 5 8 3 3" xfId="2127" xr:uid="{00000000-0005-0000-0000-0000C4060000}"/>
    <cellStyle name="Normal 5 8 4" xfId="1457" xr:uid="{00000000-0005-0000-0000-0000C5060000}"/>
    <cellStyle name="Normal 5 8 4 2" xfId="2128" xr:uid="{00000000-0005-0000-0000-0000C6060000}"/>
    <cellStyle name="Normal 5 8 5" xfId="2129" xr:uid="{00000000-0005-0000-0000-0000C7060000}"/>
    <cellStyle name="Normal 5 9" xfId="477" xr:uid="{00000000-0005-0000-0000-0000C8060000}"/>
    <cellStyle name="Normal 5 9 2" xfId="837" xr:uid="{00000000-0005-0000-0000-0000C9060000}"/>
    <cellStyle name="Normal 5 9 2 2" xfId="1458" xr:uid="{00000000-0005-0000-0000-0000CA060000}"/>
    <cellStyle name="Normal 5 9 2 2 2" xfId="2130" xr:uid="{00000000-0005-0000-0000-0000CB060000}"/>
    <cellStyle name="Normal 5 9 2 3" xfId="2131" xr:uid="{00000000-0005-0000-0000-0000CC060000}"/>
    <cellStyle name="Normal 5 9 3" xfId="1459" xr:uid="{00000000-0005-0000-0000-0000CD060000}"/>
    <cellStyle name="Normal 5 9 3 2" xfId="2132" xr:uid="{00000000-0005-0000-0000-0000CE060000}"/>
    <cellStyle name="Normal 5 9 4" xfId="2133" xr:uid="{00000000-0005-0000-0000-0000CF060000}"/>
    <cellStyle name="Normal 50" xfId="580" xr:uid="{00000000-0005-0000-0000-0000D0060000}"/>
    <cellStyle name="Normal 50 2" xfId="1034" xr:uid="{00000000-0005-0000-0000-0000D1060000}"/>
    <cellStyle name="Normal 50 2 2" xfId="2603" xr:uid="{00000000-0005-0000-0000-0000D2060000}"/>
    <cellStyle name="Normal 50 3" xfId="1460" xr:uid="{00000000-0005-0000-0000-0000D3060000}"/>
    <cellStyle name="Normal 51" xfId="582" xr:uid="{00000000-0005-0000-0000-0000D4060000}"/>
    <cellStyle name="Normal 51 2" xfId="604" xr:uid="{00000000-0005-0000-0000-0000D5060000}"/>
    <cellStyle name="Normal 51 2 2" xfId="2134" xr:uid="{00000000-0005-0000-0000-0000D6060000}"/>
    <cellStyle name="Normal 51 3" xfId="1035" xr:uid="{00000000-0005-0000-0000-0000D7060000}"/>
    <cellStyle name="Normal 51 3 2" xfId="2135" xr:uid="{00000000-0005-0000-0000-0000D8060000}"/>
    <cellStyle name="Normal 52" xfId="583" xr:uid="{00000000-0005-0000-0000-0000D9060000}"/>
    <cellStyle name="Normal 52 2" xfId="838" xr:uid="{00000000-0005-0000-0000-0000DA060000}"/>
    <cellStyle name="Normal 52 2 2" xfId="2136" xr:uid="{00000000-0005-0000-0000-0000DB060000}"/>
    <cellStyle name="Normal 52 3" xfId="1036" xr:uid="{00000000-0005-0000-0000-0000DC060000}"/>
    <cellStyle name="Normal 52 3 2" xfId="2137" xr:uid="{00000000-0005-0000-0000-0000DD060000}"/>
    <cellStyle name="Normal 53" xfId="585" xr:uid="{00000000-0005-0000-0000-0000DE060000}"/>
    <cellStyle name="Normal 53 2" xfId="1037" xr:uid="{00000000-0005-0000-0000-0000DF060000}"/>
    <cellStyle name="Normal 53 2 2" xfId="1461" xr:uid="{00000000-0005-0000-0000-0000E0060000}"/>
    <cellStyle name="Normal 53 3" xfId="2138" xr:uid="{00000000-0005-0000-0000-0000E1060000}"/>
    <cellStyle name="Normal 54" xfId="586" xr:uid="{00000000-0005-0000-0000-0000E2060000}"/>
    <cellStyle name="Normal 54 2" xfId="1038" xr:uid="{00000000-0005-0000-0000-0000E3060000}"/>
    <cellStyle name="Normal 54 2 2" xfId="1462" xr:uid="{00000000-0005-0000-0000-0000E4060000}"/>
    <cellStyle name="Normal 54 3" xfId="2139" xr:uid="{00000000-0005-0000-0000-0000E5060000}"/>
    <cellStyle name="Normal 55" xfId="587" xr:uid="{00000000-0005-0000-0000-0000E6060000}"/>
    <cellStyle name="Normal 55 2" xfId="1039" xr:uid="{00000000-0005-0000-0000-0000E7060000}"/>
    <cellStyle name="Normal 55 2 2" xfId="1463" xr:uid="{00000000-0005-0000-0000-0000E8060000}"/>
    <cellStyle name="Normal 55 3" xfId="2140" xr:uid="{00000000-0005-0000-0000-0000E9060000}"/>
    <cellStyle name="Normal 56" xfId="588" xr:uid="{00000000-0005-0000-0000-0000EA060000}"/>
    <cellStyle name="Normal 56 2" xfId="1040" xr:uid="{00000000-0005-0000-0000-0000EB060000}"/>
    <cellStyle name="Normal 56 2 2" xfId="2141" xr:uid="{00000000-0005-0000-0000-0000EC060000}"/>
    <cellStyle name="Normal 56 3" xfId="1464" xr:uid="{00000000-0005-0000-0000-0000ED060000}"/>
    <cellStyle name="Normal 57" xfId="589" xr:uid="{00000000-0005-0000-0000-0000EE060000}"/>
    <cellStyle name="Normal 57 2" xfId="1041" xr:uid="{00000000-0005-0000-0000-0000EF060000}"/>
    <cellStyle name="Normal 57 2 2" xfId="2142" xr:uid="{00000000-0005-0000-0000-0000F0060000}"/>
    <cellStyle name="Normal 57 3" xfId="1465" xr:uid="{00000000-0005-0000-0000-0000F1060000}"/>
    <cellStyle name="Normal 58" xfId="590" xr:uid="{00000000-0005-0000-0000-0000F2060000}"/>
    <cellStyle name="Normal 58 2" xfId="1042" xr:uid="{00000000-0005-0000-0000-0000F3060000}"/>
    <cellStyle name="Normal 58 2 2" xfId="2143" xr:uid="{00000000-0005-0000-0000-0000F4060000}"/>
    <cellStyle name="Normal 58 3" xfId="1466" xr:uid="{00000000-0005-0000-0000-0000F5060000}"/>
    <cellStyle name="Normal 59" xfId="591" xr:uid="{00000000-0005-0000-0000-0000F6060000}"/>
    <cellStyle name="Normal 59 2" xfId="1043" xr:uid="{00000000-0005-0000-0000-0000F7060000}"/>
    <cellStyle name="Normal 59 3" xfId="1467" xr:uid="{00000000-0005-0000-0000-0000F8060000}"/>
    <cellStyle name="Normal 6" xfId="478" xr:uid="{00000000-0005-0000-0000-0000F9060000}"/>
    <cellStyle name="Normal 6 10" xfId="839" xr:uid="{00000000-0005-0000-0000-0000FA060000}"/>
    <cellStyle name="Normal 6 10 2" xfId="1468" xr:uid="{00000000-0005-0000-0000-0000FB060000}"/>
    <cellStyle name="Normal 6 10 2 2" xfId="2144" xr:uid="{00000000-0005-0000-0000-0000FC060000}"/>
    <cellStyle name="Normal 6 10 3" xfId="2145" xr:uid="{00000000-0005-0000-0000-0000FD060000}"/>
    <cellStyle name="Normal 6 11" xfId="840" xr:uid="{00000000-0005-0000-0000-0000FE060000}"/>
    <cellStyle name="Normal 6 11 2" xfId="2146" xr:uid="{00000000-0005-0000-0000-0000FF060000}"/>
    <cellStyle name="Normal 6 12" xfId="841" xr:uid="{00000000-0005-0000-0000-000000070000}"/>
    <cellStyle name="Normal 6 12 2" xfId="2147" xr:uid="{00000000-0005-0000-0000-000001070000}"/>
    <cellStyle name="Normal 6 13" xfId="1469" xr:uid="{00000000-0005-0000-0000-000002070000}"/>
    <cellStyle name="Normal 6 13 2" xfId="2148" xr:uid="{00000000-0005-0000-0000-000003070000}"/>
    <cellStyle name="Normal 6 14" xfId="1470" xr:uid="{00000000-0005-0000-0000-000004070000}"/>
    <cellStyle name="Normal 6 14 2" xfId="2149" xr:uid="{00000000-0005-0000-0000-000005070000}"/>
    <cellStyle name="Normal 6 15" xfId="1471" xr:uid="{00000000-0005-0000-0000-000006070000}"/>
    <cellStyle name="Normal 6 15 2" xfId="2150" xr:uid="{00000000-0005-0000-0000-000007070000}"/>
    <cellStyle name="Normal 6 16" xfId="2151" xr:uid="{00000000-0005-0000-0000-000008070000}"/>
    <cellStyle name="Normal 6 17" xfId="2604" xr:uid="{00000000-0005-0000-0000-000009070000}"/>
    <cellStyle name="Normal 6 2" xfId="479" xr:uid="{00000000-0005-0000-0000-00000A070000}"/>
    <cellStyle name="Normal 6 2 2" xfId="480" xr:uid="{00000000-0005-0000-0000-00000B070000}"/>
    <cellStyle name="Normal 6 2 2 2" xfId="842" xr:uid="{00000000-0005-0000-0000-00000C070000}"/>
    <cellStyle name="Normal 6 2 2 2 2" xfId="843" xr:uid="{00000000-0005-0000-0000-00000D070000}"/>
    <cellStyle name="Normal 6 2 2 2 2 2" xfId="1472" xr:uid="{00000000-0005-0000-0000-00000E070000}"/>
    <cellStyle name="Normal 6 2 2 2 2 2 2" xfId="2152" xr:uid="{00000000-0005-0000-0000-00000F070000}"/>
    <cellStyle name="Normal 6 2 2 2 2 3" xfId="2153" xr:uid="{00000000-0005-0000-0000-000010070000}"/>
    <cellStyle name="Normal 6 2 2 2 3" xfId="1473" xr:uid="{00000000-0005-0000-0000-000011070000}"/>
    <cellStyle name="Normal 6 2 2 2 3 2" xfId="2154" xr:uid="{00000000-0005-0000-0000-000012070000}"/>
    <cellStyle name="Normal 6 2 2 2 4" xfId="2155" xr:uid="{00000000-0005-0000-0000-000013070000}"/>
    <cellStyle name="Normal 6 2 2 3" xfId="844" xr:uid="{00000000-0005-0000-0000-000014070000}"/>
    <cellStyle name="Normal 6 2 2 3 2" xfId="1474" xr:uid="{00000000-0005-0000-0000-000015070000}"/>
    <cellStyle name="Normal 6 2 2 3 2 2" xfId="2156" xr:uid="{00000000-0005-0000-0000-000016070000}"/>
    <cellStyle name="Normal 6 2 2 3 3" xfId="2157" xr:uid="{00000000-0005-0000-0000-000017070000}"/>
    <cellStyle name="Normal 6 2 2 4" xfId="1475" xr:uid="{00000000-0005-0000-0000-000018070000}"/>
    <cellStyle name="Normal 6 2 2 4 2" xfId="2158" xr:uid="{00000000-0005-0000-0000-000019070000}"/>
    <cellStyle name="Normal 6 2 2 5" xfId="2159" xr:uid="{00000000-0005-0000-0000-00001A070000}"/>
    <cellStyle name="Normal 6 2 3" xfId="845" xr:uid="{00000000-0005-0000-0000-00001B070000}"/>
    <cellStyle name="Normal 6 2 3 2" xfId="846" xr:uid="{00000000-0005-0000-0000-00001C070000}"/>
    <cellStyle name="Normal 6 2 3 2 2" xfId="1476" xr:uid="{00000000-0005-0000-0000-00001D070000}"/>
    <cellStyle name="Normal 6 2 3 2 2 2" xfId="2160" xr:uid="{00000000-0005-0000-0000-00001E070000}"/>
    <cellStyle name="Normal 6 2 3 2 3" xfId="2161" xr:uid="{00000000-0005-0000-0000-00001F070000}"/>
    <cellStyle name="Normal 6 2 3 3" xfId="1477" xr:uid="{00000000-0005-0000-0000-000020070000}"/>
    <cellStyle name="Normal 6 2 3 3 2" xfId="2162" xr:uid="{00000000-0005-0000-0000-000021070000}"/>
    <cellStyle name="Normal 6 2 3 4" xfId="2163" xr:uid="{00000000-0005-0000-0000-000022070000}"/>
    <cellStyle name="Normal 6 2 4" xfId="847" xr:uid="{00000000-0005-0000-0000-000023070000}"/>
    <cellStyle name="Normal 6 2 4 2" xfId="1478" xr:uid="{00000000-0005-0000-0000-000024070000}"/>
    <cellStyle name="Normal 6 2 4 2 2" xfId="2164" xr:uid="{00000000-0005-0000-0000-000025070000}"/>
    <cellStyle name="Normal 6 2 4 3" xfId="2165" xr:uid="{00000000-0005-0000-0000-000026070000}"/>
    <cellStyle name="Normal 6 2 5" xfId="1479" xr:uid="{00000000-0005-0000-0000-000027070000}"/>
    <cellStyle name="Normal 6 2 5 2" xfId="2166" xr:uid="{00000000-0005-0000-0000-000028070000}"/>
    <cellStyle name="Normal 6 2 6" xfId="2167" xr:uid="{00000000-0005-0000-0000-000029070000}"/>
    <cellStyle name="Normal 6 3" xfId="481" xr:uid="{00000000-0005-0000-0000-00002A070000}"/>
    <cellStyle name="Normal 6 3 2" xfId="482" xr:uid="{00000000-0005-0000-0000-00002B070000}"/>
    <cellStyle name="Normal 6 3 2 2" xfId="848" xr:uid="{00000000-0005-0000-0000-00002C070000}"/>
    <cellStyle name="Normal 6 3 2 2 2" xfId="849" xr:uid="{00000000-0005-0000-0000-00002D070000}"/>
    <cellStyle name="Normal 6 3 2 2 2 2" xfId="1480" xr:uid="{00000000-0005-0000-0000-00002E070000}"/>
    <cellStyle name="Normal 6 3 2 2 2 2 2" xfId="2168" xr:uid="{00000000-0005-0000-0000-00002F070000}"/>
    <cellStyle name="Normal 6 3 2 2 2 3" xfId="2169" xr:uid="{00000000-0005-0000-0000-000030070000}"/>
    <cellStyle name="Normal 6 3 2 2 3" xfId="1481" xr:uid="{00000000-0005-0000-0000-000031070000}"/>
    <cellStyle name="Normal 6 3 2 2 3 2" xfId="2170" xr:uid="{00000000-0005-0000-0000-000032070000}"/>
    <cellStyle name="Normal 6 3 2 2 4" xfId="2171" xr:uid="{00000000-0005-0000-0000-000033070000}"/>
    <cellStyle name="Normal 6 3 2 3" xfId="850" xr:uid="{00000000-0005-0000-0000-000034070000}"/>
    <cellStyle name="Normal 6 3 2 3 2" xfId="1482" xr:uid="{00000000-0005-0000-0000-000035070000}"/>
    <cellStyle name="Normal 6 3 2 3 2 2" xfId="2172" xr:uid="{00000000-0005-0000-0000-000036070000}"/>
    <cellStyle name="Normal 6 3 2 3 3" xfId="2173" xr:uid="{00000000-0005-0000-0000-000037070000}"/>
    <cellStyle name="Normal 6 3 2 4" xfId="1483" xr:uid="{00000000-0005-0000-0000-000038070000}"/>
    <cellStyle name="Normal 6 3 2 4 2" xfId="2174" xr:uid="{00000000-0005-0000-0000-000039070000}"/>
    <cellStyle name="Normal 6 3 2 5" xfId="2175" xr:uid="{00000000-0005-0000-0000-00003A070000}"/>
    <cellStyle name="Normal 6 3 3" xfId="851" xr:uid="{00000000-0005-0000-0000-00003B070000}"/>
    <cellStyle name="Normal 6 3 3 2" xfId="852" xr:uid="{00000000-0005-0000-0000-00003C070000}"/>
    <cellStyle name="Normal 6 3 3 2 2" xfId="1484" xr:uid="{00000000-0005-0000-0000-00003D070000}"/>
    <cellStyle name="Normal 6 3 3 2 2 2" xfId="2176" xr:uid="{00000000-0005-0000-0000-00003E070000}"/>
    <cellStyle name="Normal 6 3 3 2 3" xfId="2177" xr:uid="{00000000-0005-0000-0000-00003F070000}"/>
    <cellStyle name="Normal 6 3 3 3" xfId="1485" xr:uid="{00000000-0005-0000-0000-000040070000}"/>
    <cellStyle name="Normal 6 3 3 3 2" xfId="2178" xr:uid="{00000000-0005-0000-0000-000041070000}"/>
    <cellStyle name="Normal 6 3 3 4" xfId="2179" xr:uid="{00000000-0005-0000-0000-000042070000}"/>
    <cellStyle name="Normal 6 3 4" xfId="853" xr:uid="{00000000-0005-0000-0000-000043070000}"/>
    <cellStyle name="Normal 6 3 4 2" xfId="1486" xr:uid="{00000000-0005-0000-0000-000044070000}"/>
    <cellStyle name="Normal 6 3 4 2 2" xfId="2180" xr:uid="{00000000-0005-0000-0000-000045070000}"/>
    <cellStyle name="Normal 6 3 4 3" xfId="2181" xr:uid="{00000000-0005-0000-0000-000046070000}"/>
    <cellStyle name="Normal 6 3 5" xfId="1487" xr:uid="{00000000-0005-0000-0000-000047070000}"/>
    <cellStyle name="Normal 6 3 5 2" xfId="2182" xr:uid="{00000000-0005-0000-0000-000048070000}"/>
    <cellStyle name="Normal 6 3 6" xfId="2183" xr:uid="{00000000-0005-0000-0000-000049070000}"/>
    <cellStyle name="Normal 6 4" xfId="483" xr:uid="{00000000-0005-0000-0000-00004A070000}"/>
    <cellStyle name="Normal 6 4 2" xfId="553" xr:uid="{00000000-0005-0000-0000-00004B070000}"/>
    <cellStyle name="Normal 6 4 2 2" xfId="854" xr:uid="{00000000-0005-0000-0000-00004C070000}"/>
    <cellStyle name="Normal 6 4 2 2 2" xfId="855" xr:uid="{00000000-0005-0000-0000-00004D070000}"/>
    <cellStyle name="Normal 6 4 2 2 2 2" xfId="1488" xr:uid="{00000000-0005-0000-0000-00004E070000}"/>
    <cellStyle name="Normal 6 4 2 2 2 2 2" xfId="2184" xr:uid="{00000000-0005-0000-0000-00004F070000}"/>
    <cellStyle name="Normal 6 4 2 2 2 3" xfId="2185" xr:uid="{00000000-0005-0000-0000-000050070000}"/>
    <cellStyle name="Normal 6 4 2 2 3" xfId="1489" xr:uid="{00000000-0005-0000-0000-000051070000}"/>
    <cellStyle name="Normal 6 4 2 2 3 2" xfId="2186" xr:uid="{00000000-0005-0000-0000-000052070000}"/>
    <cellStyle name="Normal 6 4 2 2 4" xfId="2187" xr:uid="{00000000-0005-0000-0000-000053070000}"/>
    <cellStyle name="Normal 6 4 2 3" xfId="856" xr:uid="{00000000-0005-0000-0000-000054070000}"/>
    <cellStyle name="Normal 6 4 2 3 2" xfId="1490" xr:uid="{00000000-0005-0000-0000-000055070000}"/>
    <cellStyle name="Normal 6 4 2 3 2 2" xfId="2188" xr:uid="{00000000-0005-0000-0000-000056070000}"/>
    <cellStyle name="Normal 6 4 2 3 3" xfId="2189" xr:uid="{00000000-0005-0000-0000-000057070000}"/>
    <cellStyle name="Normal 6 4 2 4" xfId="1491" xr:uid="{00000000-0005-0000-0000-000058070000}"/>
    <cellStyle name="Normal 6 4 2 4 2" xfId="2190" xr:uid="{00000000-0005-0000-0000-000059070000}"/>
    <cellStyle name="Normal 6 4 2 5" xfId="2191" xr:uid="{00000000-0005-0000-0000-00005A070000}"/>
    <cellStyle name="Normal 6 4 3" xfId="857" xr:uid="{00000000-0005-0000-0000-00005B070000}"/>
    <cellStyle name="Normal 6 4 3 2" xfId="858" xr:uid="{00000000-0005-0000-0000-00005C070000}"/>
    <cellStyle name="Normal 6 4 3 2 2" xfId="1492" xr:uid="{00000000-0005-0000-0000-00005D070000}"/>
    <cellStyle name="Normal 6 4 3 2 2 2" xfId="2192" xr:uid="{00000000-0005-0000-0000-00005E070000}"/>
    <cellStyle name="Normal 6 4 3 2 3" xfId="2193" xr:uid="{00000000-0005-0000-0000-00005F070000}"/>
    <cellStyle name="Normal 6 4 3 3" xfId="1493" xr:uid="{00000000-0005-0000-0000-000060070000}"/>
    <cellStyle name="Normal 6 4 3 3 2" xfId="2194" xr:uid="{00000000-0005-0000-0000-000061070000}"/>
    <cellStyle name="Normal 6 4 3 4" xfId="2195" xr:uid="{00000000-0005-0000-0000-000062070000}"/>
    <cellStyle name="Normal 6 4 4" xfId="859" xr:uid="{00000000-0005-0000-0000-000063070000}"/>
    <cellStyle name="Normal 6 4 4 2" xfId="1494" xr:uid="{00000000-0005-0000-0000-000064070000}"/>
    <cellStyle name="Normal 6 4 4 2 2" xfId="2196" xr:uid="{00000000-0005-0000-0000-000065070000}"/>
    <cellStyle name="Normal 6 4 4 3" xfId="2197" xr:uid="{00000000-0005-0000-0000-000066070000}"/>
    <cellStyle name="Normal 6 4 5" xfId="1495" xr:uid="{00000000-0005-0000-0000-000067070000}"/>
    <cellStyle name="Normal 6 4 5 2" xfId="2198" xr:uid="{00000000-0005-0000-0000-000068070000}"/>
    <cellStyle name="Normal 6 4 6" xfId="2199" xr:uid="{00000000-0005-0000-0000-000069070000}"/>
    <cellStyle name="Normal 6 5" xfId="484" xr:uid="{00000000-0005-0000-0000-00006A070000}"/>
    <cellStyle name="Normal 6 5 2" xfId="860" xr:uid="{00000000-0005-0000-0000-00006B070000}"/>
    <cellStyle name="Normal 6 5 2 2" xfId="861" xr:uid="{00000000-0005-0000-0000-00006C070000}"/>
    <cellStyle name="Normal 6 5 2 2 2" xfId="862" xr:uid="{00000000-0005-0000-0000-00006D070000}"/>
    <cellStyle name="Normal 6 5 2 2 2 2" xfId="1496" xr:uid="{00000000-0005-0000-0000-00006E070000}"/>
    <cellStyle name="Normal 6 5 2 2 2 2 2" xfId="2200" xr:uid="{00000000-0005-0000-0000-00006F070000}"/>
    <cellStyle name="Normal 6 5 2 2 2 3" xfId="2201" xr:uid="{00000000-0005-0000-0000-000070070000}"/>
    <cellStyle name="Normal 6 5 2 2 3" xfId="1497" xr:uid="{00000000-0005-0000-0000-000071070000}"/>
    <cellStyle name="Normal 6 5 2 2 3 2" xfId="2202" xr:uid="{00000000-0005-0000-0000-000072070000}"/>
    <cellStyle name="Normal 6 5 2 2 4" xfId="2203" xr:uid="{00000000-0005-0000-0000-000073070000}"/>
    <cellStyle name="Normal 6 5 2 3" xfId="863" xr:uid="{00000000-0005-0000-0000-000074070000}"/>
    <cellStyle name="Normal 6 5 2 3 2" xfId="1498" xr:uid="{00000000-0005-0000-0000-000075070000}"/>
    <cellStyle name="Normal 6 5 2 3 2 2" xfId="2204" xr:uid="{00000000-0005-0000-0000-000076070000}"/>
    <cellStyle name="Normal 6 5 2 3 3" xfId="2205" xr:uid="{00000000-0005-0000-0000-000077070000}"/>
    <cellStyle name="Normal 6 5 2 4" xfId="1499" xr:uid="{00000000-0005-0000-0000-000078070000}"/>
    <cellStyle name="Normal 6 5 2 4 2" xfId="2206" xr:uid="{00000000-0005-0000-0000-000079070000}"/>
    <cellStyle name="Normal 6 5 2 5" xfId="2207" xr:uid="{00000000-0005-0000-0000-00007A070000}"/>
    <cellStyle name="Normal 6 5 3" xfId="864" xr:uid="{00000000-0005-0000-0000-00007B070000}"/>
    <cellStyle name="Normal 6 5 3 2" xfId="865" xr:uid="{00000000-0005-0000-0000-00007C070000}"/>
    <cellStyle name="Normal 6 5 3 2 2" xfId="1500" xr:uid="{00000000-0005-0000-0000-00007D070000}"/>
    <cellStyle name="Normal 6 5 3 2 2 2" xfId="2208" xr:uid="{00000000-0005-0000-0000-00007E070000}"/>
    <cellStyle name="Normal 6 5 3 2 3" xfId="2209" xr:uid="{00000000-0005-0000-0000-00007F070000}"/>
    <cellStyle name="Normal 6 5 3 3" xfId="1501" xr:uid="{00000000-0005-0000-0000-000080070000}"/>
    <cellStyle name="Normal 6 5 3 3 2" xfId="2210" xr:uid="{00000000-0005-0000-0000-000081070000}"/>
    <cellStyle name="Normal 6 5 3 4" xfId="2211" xr:uid="{00000000-0005-0000-0000-000082070000}"/>
    <cellStyle name="Normal 6 5 4" xfId="866" xr:uid="{00000000-0005-0000-0000-000083070000}"/>
    <cellStyle name="Normal 6 5 4 2" xfId="1502" xr:uid="{00000000-0005-0000-0000-000084070000}"/>
    <cellStyle name="Normal 6 5 4 2 2" xfId="2212" xr:uid="{00000000-0005-0000-0000-000085070000}"/>
    <cellStyle name="Normal 6 5 4 3" xfId="2213" xr:uid="{00000000-0005-0000-0000-000086070000}"/>
    <cellStyle name="Normal 6 5 5" xfId="1503" xr:uid="{00000000-0005-0000-0000-000087070000}"/>
    <cellStyle name="Normal 6 5 5 2" xfId="2214" xr:uid="{00000000-0005-0000-0000-000088070000}"/>
    <cellStyle name="Normal 6 5 6" xfId="2215" xr:uid="{00000000-0005-0000-0000-000089070000}"/>
    <cellStyle name="Normal 6 6" xfId="485" xr:uid="{00000000-0005-0000-0000-00008A070000}"/>
    <cellStyle name="Normal 6 6 2" xfId="867" xr:uid="{00000000-0005-0000-0000-00008B070000}"/>
    <cellStyle name="Normal 6 6 2 2" xfId="868" xr:uid="{00000000-0005-0000-0000-00008C070000}"/>
    <cellStyle name="Normal 6 6 2 2 2" xfId="869" xr:uid="{00000000-0005-0000-0000-00008D070000}"/>
    <cellStyle name="Normal 6 6 2 2 2 2" xfId="1504" xr:uid="{00000000-0005-0000-0000-00008E070000}"/>
    <cellStyle name="Normal 6 6 2 2 2 2 2" xfId="2216" xr:uid="{00000000-0005-0000-0000-00008F070000}"/>
    <cellStyle name="Normal 6 6 2 2 2 3" xfId="2217" xr:uid="{00000000-0005-0000-0000-000090070000}"/>
    <cellStyle name="Normal 6 6 2 2 3" xfId="1505" xr:uid="{00000000-0005-0000-0000-000091070000}"/>
    <cellStyle name="Normal 6 6 2 2 3 2" xfId="2218" xr:uid="{00000000-0005-0000-0000-000092070000}"/>
    <cellStyle name="Normal 6 6 2 2 4" xfId="2219" xr:uid="{00000000-0005-0000-0000-000093070000}"/>
    <cellStyle name="Normal 6 6 2 3" xfId="870" xr:uid="{00000000-0005-0000-0000-000094070000}"/>
    <cellStyle name="Normal 6 6 2 3 2" xfId="1506" xr:uid="{00000000-0005-0000-0000-000095070000}"/>
    <cellStyle name="Normal 6 6 2 3 2 2" xfId="2220" xr:uid="{00000000-0005-0000-0000-000096070000}"/>
    <cellStyle name="Normal 6 6 2 3 3" xfId="2221" xr:uid="{00000000-0005-0000-0000-000097070000}"/>
    <cellStyle name="Normal 6 6 2 4" xfId="1507" xr:uid="{00000000-0005-0000-0000-000098070000}"/>
    <cellStyle name="Normal 6 6 2 4 2" xfId="2222" xr:uid="{00000000-0005-0000-0000-000099070000}"/>
    <cellStyle name="Normal 6 6 2 5" xfId="2223" xr:uid="{00000000-0005-0000-0000-00009A070000}"/>
    <cellStyle name="Normal 6 6 3" xfId="871" xr:uid="{00000000-0005-0000-0000-00009B070000}"/>
    <cellStyle name="Normal 6 6 3 2" xfId="872" xr:uid="{00000000-0005-0000-0000-00009C070000}"/>
    <cellStyle name="Normal 6 6 3 2 2" xfId="1508" xr:uid="{00000000-0005-0000-0000-00009D070000}"/>
    <cellStyle name="Normal 6 6 3 2 2 2" xfId="2224" xr:uid="{00000000-0005-0000-0000-00009E070000}"/>
    <cellStyle name="Normal 6 6 3 2 3" xfId="2225" xr:uid="{00000000-0005-0000-0000-00009F070000}"/>
    <cellStyle name="Normal 6 6 3 3" xfId="1509" xr:uid="{00000000-0005-0000-0000-0000A0070000}"/>
    <cellStyle name="Normal 6 6 3 3 2" xfId="2226" xr:uid="{00000000-0005-0000-0000-0000A1070000}"/>
    <cellStyle name="Normal 6 6 3 4" xfId="2227" xr:uid="{00000000-0005-0000-0000-0000A2070000}"/>
    <cellStyle name="Normal 6 6 4" xfId="873" xr:uid="{00000000-0005-0000-0000-0000A3070000}"/>
    <cellStyle name="Normal 6 6 4 2" xfId="1510" xr:uid="{00000000-0005-0000-0000-0000A4070000}"/>
    <cellStyle name="Normal 6 6 4 2 2" xfId="2228" xr:uid="{00000000-0005-0000-0000-0000A5070000}"/>
    <cellStyle name="Normal 6 6 4 3" xfId="2229" xr:uid="{00000000-0005-0000-0000-0000A6070000}"/>
    <cellStyle name="Normal 6 6 5" xfId="1511" xr:uid="{00000000-0005-0000-0000-0000A7070000}"/>
    <cellStyle name="Normal 6 6 5 2" xfId="2230" xr:uid="{00000000-0005-0000-0000-0000A8070000}"/>
    <cellStyle name="Normal 6 6 6" xfId="2231" xr:uid="{00000000-0005-0000-0000-0000A9070000}"/>
    <cellStyle name="Normal 6 7" xfId="486" xr:uid="{00000000-0005-0000-0000-0000AA070000}"/>
    <cellStyle name="Normal 6 7 2" xfId="874" xr:uid="{00000000-0005-0000-0000-0000AB070000}"/>
    <cellStyle name="Normal 6 7 2 2" xfId="875" xr:uid="{00000000-0005-0000-0000-0000AC070000}"/>
    <cellStyle name="Normal 6 7 2 2 2" xfId="876" xr:uid="{00000000-0005-0000-0000-0000AD070000}"/>
    <cellStyle name="Normal 6 7 2 2 2 2" xfId="1512" xr:uid="{00000000-0005-0000-0000-0000AE070000}"/>
    <cellStyle name="Normal 6 7 2 2 2 2 2" xfId="2232" xr:uid="{00000000-0005-0000-0000-0000AF070000}"/>
    <cellStyle name="Normal 6 7 2 2 2 3" xfId="2233" xr:uid="{00000000-0005-0000-0000-0000B0070000}"/>
    <cellStyle name="Normal 6 7 2 2 3" xfId="1513" xr:uid="{00000000-0005-0000-0000-0000B1070000}"/>
    <cellStyle name="Normal 6 7 2 2 3 2" xfId="2234" xr:uid="{00000000-0005-0000-0000-0000B2070000}"/>
    <cellStyle name="Normal 6 7 2 2 4" xfId="2235" xr:uid="{00000000-0005-0000-0000-0000B3070000}"/>
    <cellStyle name="Normal 6 7 2 3" xfId="877" xr:uid="{00000000-0005-0000-0000-0000B4070000}"/>
    <cellStyle name="Normal 6 7 2 3 2" xfId="1514" xr:uid="{00000000-0005-0000-0000-0000B5070000}"/>
    <cellStyle name="Normal 6 7 2 3 2 2" xfId="2236" xr:uid="{00000000-0005-0000-0000-0000B6070000}"/>
    <cellStyle name="Normal 6 7 2 3 3" xfId="2237" xr:uid="{00000000-0005-0000-0000-0000B7070000}"/>
    <cellStyle name="Normal 6 7 2 4" xfId="1515" xr:uid="{00000000-0005-0000-0000-0000B8070000}"/>
    <cellStyle name="Normal 6 7 2 4 2" xfId="2238" xr:uid="{00000000-0005-0000-0000-0000B9070000}"/>
    <cellStyle name="Normal 6 7 2 5" xfId="2239" xr:uid="{00000000-0005-0000-0000-0000BA070000}"/>
    <cellStyle name="Normal 6 7 3" xfId="878" xr:uid="{00000000-0005-0000-0000-0000BB070000}"/>
    <cellStyle name="Normal 6 7 3 2" xfId="879" xr:uid="{00000000-0005-0000-0000-0000BC070000}"/>
    <cellStyle name="Normal 6 7 3 2 2" xfId="1516" xr:uid="{00000000-0005-0000-0000-0000BD070000}"/>
    <cellStyle name="Normal 6 7 3 2 2 2" xfId="2240" xr:uid="{00000000-0005-0000-0000-0000BE070000}"/>
    <cellStyle name="Normal 6 7 3 2 3" xfId="2241" xr:uid="{00000000-0005-0000-0000-0000BF070000}"/>
    <cellStyle name="Normal 6 7 3 3" xfId="1517" xr:uid="{00000000-0005-0000-0000-0000C0070000}"/>
    <cellStyle name="Normal 6 7 3 3 2" xfId="2242" xr:uid="{00000000-0005-0000-0000-0000C1070000}"/>
    <cellStyle name="Normal 6 7 3 4" xfId="2243" xr:uid="{00000000-0005-0000-0000-0000C2070000}"/>
    <cellStyle name="Normal 6 7 4" xfId="880" xr:uid="{00000000-0005-0000-0000-0000C3070000}"/>
    <cellStyle name="Normal 6 7 4 2" xfId="1518" xr:uid="{00000000-0005-0000-0000-0000C4070000}"/>
    <cellStyle name="Normal 6 7 4 2 2" xfId="2244" xr:uid="{00000000-0005-0000-0000-0000C5070000}"/>
    <cellStyle name="Normal 6 7 4 3" xfId="2245" xr:uid="{00000000-0005-0000-0000-0000C6070000}"/>
    <cellStyle name="Normal 6 7 5" xfId="1519" xr:uid="{00000000-0005-0000-0000-0000C7070000}"/>
    <cellStyle name="Normal 6 7 5 2" xfId="2246" xr:uid="{00000000-0005-0000-0000-0000C8070000}"/>
    <cellStyle name="Normal 6 7 6" xfId="2247" xr:uid="{00000000-0005-0000-0000-0000C9070000}"/>
    <cellStyle name="Normal 6 8" xfId="881" xr:uid="{00000000-0005-0000-0000-0000CA070000}"/>
    <cellStyle name="Normal 6 8 2" xfId="882" xr:uid="{00000000-0005-0000-0000-0000CB070000}"/>
    <cellStyle name="Normal 6 8 2 2" xfId="883" xr:uid="{00000000-0005-0000-0000-0000CC070000}"/>
    <cellStyle name="Normal 6 8 2 2 2" xfId="1520" xr:uid="{00000000-0005-0000-0000-0000CD070000}"/>
    <cellStyle name="Normal 6 8 2 2 2 2" xfId="2248" xr:uid="{00000000-0005-0000-0000-0000CE070000}"/>
    <cellStyle name="Normal 6 8 2 2 3" xfId="2249" xr:uid="{00000000-0005-0000-0000-0000CF070000}"/>
    <cellStyle name="Normal 6 8 2 3" xfId="1521" xr:uid="{00000000-0005-0000-0000-0000D0070000}"/>
    <cellStyle name="Normal 6 8 2 3 2" xfId="2250" xr:uid="{00000000-0005-0000-0000-0000D1070000}"/>
    <cellStyle name="Normal 6 8 2 4" xfId="2251" xr:uid="{00000000-0005-0000-0000-0000D2070000}"/>
    <cellStyle name="Normal 6 8 3" xfId="884" xr:uid="{00000000-0005-0000-0000-0000D3070000}"/>
    <cellStyle name="Normal 6 8 3 2" xfId="1522" xr:uid="{00000000-0005-0000-0000-0000D4070000}"/>
    <cellStyle name="Normal 6 8 3 2 2" xfId="2252" xr:uid="{00000000-0005-0000-0000-0000D5070000}"/>
    <cellStyle name="Normal 6 8 3 3" xfId="2253" xr:uid="{00000000-0005-0000-0000-0000D6070000}"/>
    <cellStyle name="Normal 6 8 4" xfId="1523" xr:uid="{00000000-0005-0000-0000-0000D7070000}"/>
    <cellStyle name="Normal 6 8 4 2" xfId="2254" xr:uid="{00000000-0005-0000-0000-0000D8070000}"/>
    <cellStyle name="Normal 6 8 5" xfId="2255" xr:uid="{00000000-0005-0000-0000-0000D9070000}"/>
    <cellStyle name="Normal 6 9" xfId="885" xr:uid="{00000000-0005-0000-0000-0000DA070000}"/>
    <cellStyle name="Normal 6 9 2" xfId="886" xr:uid="{00000000-0005-0000-0000-0000DB070000}"/>
    <cellStyle name="Normal 6 9 2 2" xfId="1524" xr:uid="{00000000-0005-0000-0000-0000DC070000}"/>
    <cellStyle name="Normal 6 9 2 2 2" xfId="2256" xr:uid="{00000000-0005-0000-0000-0000DD070000}"/>
    <cellStyle name="Normal 6 9 2 3" xfId="2257" xr:uid="{00000000-0005-0000-0000-0000DE070000}"/>
    <cellStyle name="Normal 6 9 3" xfId="1525" xr:uid="{00000000-0005-0000-0000-0000DF070000}"/>
    <cellStyle name="Normal 6 9 3 2" xfId="2258" xr:uid="{00000000-0005-0000-0000-0000E0070000}"/>
    <cellStyle name="Normal 6 9 4" xfId="2259" xr:uid="{00000000-0005-0000-0000-0000E1070000}"/>
    <cellStyle name="Normal 60" xfId="592" xr:uid="{00000000-0005-0000-0000-0000E2070000}"/>
    <cellStyle name="Normal 60 2" xfId="1044" xr:uid="{00000000-0005-0000-0000-0000E3070000}"/>
    <cellStyle name="Normal 60 2 2" xfId="1527" xr:uid="{00000000-0005-0000-0000-0000E4070000}"/>
    <cellStyle name="Normal 60 3" xfId="1526" xr:uid="{00000000-0005-0000-0000-0000E5070000}"/>
    <cellStyle name="Normal 61" xfId="593" xr:uid="{00000000-0005-0000-0000-0000E6070000}"/>
    <cellStyle name="Normal 61 2" xfId="1045" xr:uid="{00000000-0005-0000-0000-0000E7070000}"/>
    <cellStyle name="Normal 61 2 2" xfId="1138" xr:uid="{00000000-0005-0000-0000-0000E8070000}"/>
    <cellStyle name="Normal 61 2 2 2" xfId="1528" xr:uid="{00000000-0005-0000-0000-0000E9070000}"/>
    <cellStyle name="Normal 61 2 2 2 2" xfId="2260" xr:uid="{00000000-0005-0000-0000-0000EA070000}"/>
    <cellStyle name="Normal 61 2 2 3" xfId="1529" xr:uid="{00000000-0005-0000-0000-0000EB070000}"/>
    <cellStyle name="Normal 61 2 2 3 2" xfId="2261" xr:uid="{00000000-0005-0000-0000-0000EC070000}"/>
    <cellStyle name="Normal 61 2 2 4" xfId="2262" xr:uid="{00000000-0005-0000-0000-0000ED070000}"/>
    <cellStyle name="Normal 61 2 3" xfId="1530" xr:uid="{00000000-0005-0000-0000-0000EE070000}"/>
    <cellStyle name="Normal 61 2 3 2" xfId="2263" xr:uid="{00000000-0005-0000-0000-0000EF070000}"/>
    <cellStyle name="Normal 61 2 4" xfId="2264" xr:uid="{00000000-0005-0000-0000-0000F0070000}"/>
    <cellStyle name="Normal 61 3" xfId="2265" xr:uid="{00000000-0005-0000-0000-0000F1070000}"/>
    <cellStyle name="Normal 62" xfId="594" xr:uid="{00000000-0005-0000-0000-0000F2070000}"/>
    <cellStyle name="Normal 62 2" xfId="1046" xr:uid="{00000000-0005-0000-0000-0000F3070000}"/>
    <cellStyle name="Normal 62 2 2" xfId="2266" xr:uid="{00000000-0005-0000-0000-0000F4070000}"/>
    <cellStyle name="Normal 62 3" xfId="1531" xr:uid="{00000000-0005-0000-0000-0000F5070000}"/>
    <cellStyle name="Normal 63" xfId="595" xr:uid="{00000000-0005-0000-0000-0000F6070000}"/>
    <cellStyle name="Normal 63 2" xfId="1047" xr:uid="{00000000-0005-0000-0000-0000F7070000}"/>
    <cellStyle name="Normal 63 3" xfId="1532" xr:uid="{00000000-0005-0000-0000-0000F8070000}"/>
    <cellStyle name="Normal 64" xfId="599" xr:uid="{00000000-0005-0000-0000-0000F9070000}"/>
    <cellStyle name="Normal 64 2" xfId="1048" xr:uid="{00000000-0005-0000-0000-0000FA070000}"/>
    <cellStyle name="Normal 65" xfId="596" xr:uid="{00000000-0005-0000-0000-0000FB070000}"/>
    <cellStyle name="Normal 65 2" xfId="1049" xr:uid="{00000000-0005-0000-0000-0000FC070000}"/>
    <cellStyle name="Normal 66" xfId="605" xr:uid="{00000000-0005-0000-0000-0000FD070000}"/>
    <cellStyle name="Normal 66 2" xfId="2516" xr:uid="{00000000-0005-0000-0000-0000FE070000}"/>
    <cellStyle name="Normal 67" xfId="606" xr:uid="{00000000-0005-0000-0000-0000FF070000}"/>
    <cellStyle name="Normal 67 2" xfId="2517" xr:uid="{00000000-0005-0000-0000-000000080000}"/>
    <cellStyle name="Normal 68" xfId="607" xr:uid="{00000000-0005-0000-0000-000001080000}"/>
    <cellStyle name="Normal 68 2" xfId="2518" xr:uid="{00000000-0005-0000-0000-000002080000}"/>
    <cellStyle name="Normal 69" xfId="608" xr:uid="{00000000-0005-0000-0000-000003080000}"/>
    <cellStyle name="Normal 69 2" xfId="2519" xr:uid="{00000000-0005-0000-0000-000004080000}"/>
    <cellStyle name="Normal 7" xfId="487" xr:uid="{00000000-0005-0000-0000-000005080000}"/>
    <cellStyle name="Normal 7 10" xfId="2605" xr:uid="{00000000-0005-0000-0000-000006080000}"/>
    <cellStyle name="Normal 7 2" xfId="488" xr:uid="{00000000-0005-0000-0000-000007080000}"/>
    <cellStyle name="Normal 7 2 2" xfId="489" xr:uid="{00000000-0005-0000-0000-000008080000}"/>
    <cellStyle name="Normal 7 3" xfId="490" xr:uid="{00000000-0005-0000-0000-000009080000}"/>
    <cellStyle name="Normal 7 3 2" xfId="491" xr:uid="{00000000-0005-0000-0000-00000A080000}"/>
    <cellStyle name="Normal 7 3 2 2" xfId="2267" xr:uid="{00000000-0005-0000-0000-00000B080000}"/>
    <cellStyle name="Normal 7 3 3" xfId="1533" xr:uid="{00000000-0005-0000-0000-00000C080000}"/>
    <cellStyle name="Normal 7 4" xfId="492" xr:uid="{00000000-0005-0000-0000-00000D080000}"/>
    <cellStyle name="Normal 7 4 2" xfId="493" xr:uid="{00000000-0005-0000-0000-00000E080000}"/>
    <cellStyle name="Normal 7 5" xfId="494" xr:uid="{00000000-0005-0000-0000-00000F080000}"/>
    <cellStyle name="Normal 7 6" xfId="495" xr:uid="{00000000-0005-0000-0000-000010080000}"/>
    <cellStyle name="Normal 7 7" xfId="496" xr:uid="{00000000-0005-0000-0000-000011080000}"/>
    <cellStyle name="Normal 7 8" xfId="497" xr:uid="{00000000-0005-0000-0000-000012080000}"/>
    <cellStyle name="Normal 7 9" xfId="887" xr:uid="{00000000-0005-0000-0000-000013080000}"/>
    <cellStyle name="Normal 70" xfId="609" xr:uid="{00000000-0005-0000-0000-000014080000}"/>
    <cellStyle name="Normal 70 2" xfId="2520" xr:uid="{00000000-0005-0000-0000-000015080000}"/>
    <cellStyle name="Normal 71" xfId="610" xr:uid="{00000000-0005-0000-0000-000016080000}"/>
    <cellStyle name="Normal 71 2" xfId="2521" xr:uid="{00000000-0005-0000-0000-000017080000}"/>
    <cellStyle name="Normal 72" xfId="611" xr:uid="{00000000-0005-0000-0000-000018080000}"/>
    <cellStyle name="Normal 72 2" xfId="2522" xr:uid="{00000000-0005-0000-0000-000019080000}"/>
    <cellStyle name="Normal 73" xfId="612" xr:uid="{00000000-0005-0000-0000-00001A080000}"/>
    <cellStyle name="Normal 74" xfId="613" xr:uid="{00000000-0005-0000-0000-00001B080000}"/>
    <cellStyle name="Normal 75" xfId="614" xr:uid="{00000000-0005-0000-0000-00001C080000}"/>
    <cellStyle name="Normal 76" xfId="615" xr:uid="{00000000-0005-0000-0000-00001D080000}"/>
    <cellStyle name="Normal 77" xfId="616" xr:uid="{00000000-0005-0000-0000-00001E080000}"/>
    <cellStyle name="Normal 78" xfId="617" xr:uid="{00000000-0005-0000-0000-00001F080000}"/>
    <cellStyle name="Normal 79" xfId="618" xr:uid="{00000000-0005-0000-0000-000020080000}"/>
    <cellStyle name="Normal 8" xfId="498" xr:uid="{00000000-0005-0000-0000-000021080000}"/>
    <cellStyle name="Normal 8 2" xfId="499" xr:uid="{00000000-0005-0000-0000-000022080000}"/>
    <cellStyle name="Normal 8 2 2" xfId="500" xr:uid="{00000000-0005-0000-0000-000023080000}"/>
    <cellStyle name="Normal 8 3" xfId="501" xr:uid="{00000000-0005-0000-0000-000024080000}"/>
    <cellStyle name="Normal 8 3 2" xfId="502" xr:uid="{00000000-0005-0000-0000-000025080000}"/>
    <cellStyle name="Normal 8 3 2 2" xfId="1534" xr:uid="{00000000-0005-0000-0000-000026080000}"/>
    <cellStyle name="Normal 8 3 3" xfId="888" xr:uid="{00000000-0005-0000-0000-000027080000}"/>
    <cellStyle name="Normal 8 4" xfId="503" xr:uid="{00000000-0005-0000-0000-000028080000}"/>
    <cellStyle name="Normal 8 4 2" xfId="1535" xr:uid="{00000000-0005-0000-0000-000029080000}"/>
    <cellStyle name="Normal 8 5" xfId="504" xr:uid="{00000000-0005-0000-0000-00002A080000}"/>
    <cellStyle name="Normal 8 6" xfId="505" xr:uid="{00000000-0005-0000-0000-00002B080000}"/>
    <cellStyle name="Normal 8 7" xfId="506" xr:uid="{00000000-0005-0000-0000-00002C080000}"/>
    <cellStyle name="Normal 80" xfId="619" xr:uid="{00000000-0005-0000-0000-00002D080000}"/>
    <cellStyle name="Normal 81" xfId="620" xr:uid="{00000000-0005-0000-0000-00002E080000}"/>
    <cellStyle name="Normal 82" xfId="621" xr:uid="{00000000-0005-0000-0000-00002F080000}"/>
    <cellStyle name="Normal 83" xfId="623" xr:uid="{00000000-0005-0000-0000-000030080000}"/>
    <cellStyle name="Normal 83 2" xfId="1050" xr:uid="{00000000-0005-0000-0000-000031080000}"/>
    <cellStyle name="Normal 84" xfId="624" xr:uid="{00000000-0005-0000-0000-000032080000}"/>
    <cellStyle name="Normal 85" xfId="625" xr:uid="{00000000-0005-0000-0000-000033080000}"/>
    <cellStyle name="Normal 85 2" xfId="1051" xr:uid="{00000000-0005-0000-0000-000034080000}"/>
    <cellStyle name="Normal 85 3" xfId="1062" xr:uid="{00000000-0005-0000-0000-000035080000}"/>
    <cellStyle name="Normal 86" xfId="626" xr:uid="{00000000-0005-0000-0000-000036080000}"/>
    <cellStyle name="Normal 86 2" xfId="1052" xr:uid="{00000000-0005-0000-0000-000037080000}"/>
    <cellStyle name="Normal 86 3" xfId="1063" xr:uid="{00000000-0005-0000-0000-000038080000}"/>
    <cellStyle name="Normal 87" xfId="627" xr:uid="{00000000-0005-0000-0000-000039080000}"/>
    <cellStyle name="Normal 87 2" xfId="889" xr:uid="{00000000-0005-0000-0000-00003A080000}"/>
    <cellStyle name="Normal 87 3" xfId="1053" xr:uid="{00000000-0005-0000-0000-00003B080000}"/>
    <cellStyle name="Normal 88" xfId="890" xr:uid="{00000000-0005-0000-0000-00003C080000}"/>
    <cellStyle name="Normal 89" xfId="891" xr:uid="{00000000-0005-0000-0000-00003D080000}"/>
    <cellStyle name="Normal 9" xfId="507" xr:uid="{00000000-0005-0000-0000-00003E080000}"/>
    <cellStyle name="Normal 9 2" xfId="508" xr:uid="{00000000-0005-0000-0000-00003F080000}"/>
    <cellStyle name="Normal 9 2 2" xfId="509" xr:uid="{00000000-0005-0000-0000-000040080000}"/>
    <cellStyle name="Normal 9 2 2 2" xfId="892" xr:uid="{00000000-0005-0000-0000-000041080000}"/>
    <cellStyle name="Normal 9 2 2 2 2" xfId="893" xr:uid="{00000000-0005-0000-0000-000042080000}"/>
    <cellStyle name="Normal 9 2 2 2 2 2" xfId="1536" xr:uid="{00000000-0005-0000-0000-000043080000}"/>
    <cellStyle name="Normal 9 2 2 2 2 2 2" xfId="2268" xr:uid="{00000000-0005-0000-0000-000044080000}"/>
    <cellStyle name="Normal 9 2 2 2 2 3" xfId="2269" xr:uid="{00000000-0005-0000-0000-000045080000}"/>
    <cellStyle name="Normal 9 2 2 2 3" xfId="1537" xr:uid="{00000000-0005-0000-0000-000046080000}"/>
    <cellStyle name="Normal 9 2 2 2 3 2" xfId="2270" xr:uid="{00000000-0005-0000-0000-000047080000}"/>
    <cellStyle name="Normal 9 2 2 2 4" xfId="2271" xr:uid="{00000000-0005-0000-0000-000048080000}"/>
    <cellStyle name="Normal 9 2 2 3" xfId="894" xr:uid="{00000000-0005-0000-0000-000049080000}"/>
    <cellStyle name="Normal 9 2 2 3 2" xfId="1538" xr:uid="{00000000-0005-0000-0000-00004A080000}"/>
    <cellStyle name="Normal 9 2 2 3 2 2" xfId="2272" xr:uid="{00000000-0005-0000-0000-00004B080000}"/>
    <cellStyle name="Normal 9 2 2 3 3" xfId="2273" xr:uid="{00000000-0005-0000-0000-00004C080000}"/>
    <cellStyle name="Normal 9 2 2 4" xfId="1539" xr:uid="{00000000-0005-0000-0000-00004D080000}"/>
    <cellStyle name="Normal 9 2 2 4 2" xfId="2274" xr:uid="{00000000-0005-0000-0000-00004E080000}"/>
    <cellStyle name="Normal 9 2 2 5" xfId="2275" xr:uid="{00000000-0005-0000-0000-00004F080000}"/>
    <cellStyle name="Normal 9 2 3" xfId="895" xr:uid="{00000000-0005-0000-0000-000050080000}"/>
    <cellStyle name="Normal 9 2 3 2" xfId="896" xr:uid="{00000000-0005-0000-0000-000051080000}"/>
    <cellStyle name="Normal 9 2 3 2 2" xfId="1540" xr:uid="{00000000-0005-0000-0000-000052080000}"/>
    <cellStyle name="Normal 9 2 3 2 2 2" xfId="2276" xr:uid="{00000000-0005-0000-0000-000053080000}"/>
    <cellStyle name="Normal 9 2 3 2 3" xfId="2277" xr:uid="{00000000-0005-0000-0000-000054080000}"/>
    <cellStyle name="Normal 9 2 3 3" xfId="1541" xr:uid="{00000000-0005-0000-0000-000055080000}"/>
    <cellStyle name="Normal 9 2 3 3 2" xfId="2278" xr:uid="{00000000-0005-0000-0000-000056080000}"/>
    <cellStyle name="Normal 9 2 3 4" xfId="2279" xr:uid="{00000000-0005-0000-0000-000057080000}"/>
    <cellStyle name="Normal 9 2 4" xfId="897" xr:uid="{00000000-0005-0000-0000-000058080000}"/>
    <cellStyle name="Normal 9 2 4 2" xfId="1542" xr:uid="{00000000-0005-0000-0000-000059080000}"/>
    <cellStyle name="Normal 9 2 4 2 2" xfId="2280" xr:uid="{00000000-0005-0000-0000-00005A080000}"/>
    <cellStyle name="Normal 9 2 4 3" xfId="2281" xr:uid="{00000000-0005-0000-0000-00005B080000}"/>
    <cellStyle name="Normal 9 2 5" xfId="1543" xr:uid="{00000000-0005-0000-0000-00005C080000}"/>
    <cellStyle name="Normal 9 2 5 2" xfId="2282" xr:uid="{00000000-0005-0000-0000-00005D080000}"/>
    <cellStyle name="Normal 9 2 6" xfId="2283" xr:uid="{00000000-0005-0000-0000-00005E080000}"/>
    <cellStyle name="Normal 9 3" xfId="510" xr:uid="{00000000-0005-0000-0000-00005F080000}"/>
    <cellStyle name="Normal 9 3 2" xfId="511" xr:uid="{00000000-0005-0000-0000-000060080000}"/>
    <cellStyle name="Normal 9 3 2 2" xfId="898" xr:uid="{00000000-0005-0000-0000-000061080000}"/>
    <cellStyle name="Normal 9 3 2 2 2" xfId="1544" xr:uid="{00000000-0005-0000-0000-000062080000}"/>
    <cellStyle name="Normal 9 3 2 2 2 2" xfId="2284" xr:uid="{00000000-0005-0000-0000-000063080000}"/>
    <cellStyle name="Normal 9 3 2 2 3" xfId="2285" xr:uid="{00000000-0005-0000-0000-000064080000}"/>
    <cellStyle name="Normal 9 3 2 3" xfId="1545" xr:uid="{00000000-0005-0000-0000-000065080000}"/>
    <cellStyle name="Normal 9 3 2 3 2" xfId="2286" xr:uid="{00000000-0005-0000-0000-000066080000}"/>
    <cellStyle name="Normal 9 3 2 4" xfId="2287" xr:uid="{00000000-0005-0000-0000-000067080000}"/>
    <cellStyle name="Normal 9 3 3" xfId="899" xr:uid="{00000000-0005-0000-0000-000068080000}"/>
    <cellStyle name="Normal 9 3 3 2" xfId="1546" xr:uid="{00000000-0005-0000-0000-000069080000}"/>
    <cellStyle name="Normal 9 3 3 2 2" xfId="2288" xr:uid="{00000000-0005-0000-0000-00006A080000}"/>
    <cellStyle name="Normal 9 3 3 3" xfId="2289" xr:uid="{00000000-0005-0000-0000-00006B080000}"/>
    <cellStyle name="Normal 9 3 4" xfId="1547" xr:uid="{00000000-0005-0000-0000-00006C080000}"/>
    <cellStyle name="Normal 9 3 4 2" xfId="2290" xr:uid="{00000000-0005-0000-0000-00006D080000}"/>
    <cellStyle name="Normal 9 3 5" xfId="2291" xr:uid="{00000000-0005-0000-0000-00006E080000}"/>
    <cellStyle name="Normal 9 4" xfId="512" xr:uid="{00000000-0005-0000-0000-00006F080000}"/>
    <cellStyle name="Normal 9 4 2" xfId="900" xr:uid="{00000000-0005-0000-0000-000070080000}"/>
    <cellStyle name="Normal 9 4 2 2" xfId="1548" xr:uid="{00000000-0005-0000-0000-000071080000}"/>
    <cellStyle name="Normal 9 4 2 2 2" xfId="2292" xr:uid="{00000000-0005-0000-0000-000072080000}"/>
    <cellStyle name="Normal 9 4 2 3" xfId="2293" xr:uid="{00000000-0005-0000-0000-000073080000}"/>
    <cellStyle name="Normal 9 4 3" xfId="1549" xr:uid="{00000000-0005-0000-0000-000074080000}"/>
    <cellStyle name="Normal 9 4 3 2" xfId="2294" xr:uid="{00000000-0005-0000-0000-000075080000}"/>
    <cellStyle name="Normal 9 4 4" xfId="2295" xr:uid="{00000000-0005-0000-0000-000076080000}"/>
    <cellStyle name="Normal 9 5" xfId="513" xr:uid="{00000000-0005-0000-0000-000077080000}"/>
    <cellStyle name="Normal 9 5 2" xfId="1551" xr:uid="{00000000-0005-0000-0000-000078080000}"/>
    <cellStyle name="Normal 9 5 2 2" xfId="2296" xr:uid="{00000000-0005-0000-0000-000079080000}"/>
    <cellStyle name="Normal 9 5 3" xfId="1550" xr:uid="{00000000-0005-0000-0000-00007A080000}"/>
    <cellStyle name="Normal 9 6" xfId="514" xr:uid="{00000000-0005-0000-0000-00007B080000}"/>
    <cellStyle name="Normal 9 6 2" xfId="1552" xr:uid="{00000000-0005-0000-0000-00007C080000}"/>
    <cellStyle name="Normal 9 7" xfId="515" xr:uid="{00000000-0005-0000-0000-00007D080000}"/>
    <cellStyle name="Normal 9 7 2" xfId="2297" xr:uid="{00000000-0005-0000-0000-00007E080000}"/>
    <cellStyle name="Normal 90" xfId="901" xr:uid="{00000000-0005-0000-0000-00007F080000}"/>
    <cellStyle name="Normal 91" xfId="902" xr:uid="{00000000-0005-0000-0000-000080080000}"/>
    <cellStyle name="Normal 92" xfId="903" xr:uid="{00000000-0005-0000-0000-000081080000}"/>
    <cellStyle name="Normal 93" xfId="904" xr:uid="{00000000-0005-0000-0000-000082080000}"/>
    <cellStyle name="Normal 94" xfId="905" xr:uid="{00000000-0005-0000-0000-000083080000}"/>
    <cellStyle name="Normal 95" xfId="906" xr:uid="{00000000-0005-0000-0000-000084080000}"/>
    <cellStyle name="Normal 96" xfId="907" xr:uid="{00000000-0005-0000-0000-000085080000}"/>
    <cellStyle name="Normal 97" xfId="908" xr:uid="{00000000-0005-0000-0000-000086080000}"/>
    <cellStyle name="Normal 97 2" xfId="1054" xr:uid="{00000000-0005-0000-0000-000087080000}"/>
    <cellStyle name="Normal 98" xfId="909" xr:uid="{00000000-0005-0000-0000-000088080000}"/>
    <cellStyle name="Normal 99" xfId="910" xr:uid="{00000000-0005-0000-0000-000089080000}"/>
    <cellStyle name="Normal_IPCviejo" xfId="1058" xr:uid="{00000000-0005-0000-0000-00008A080000}"/>
    <cellStyle name="Notas" xfId="518" builtinId="10" customBuiltin="1"/>
    <cellStyle name="Notas 2" xfId="516" xr:uid="{00000000-0005-0000-0000-00008C080000}"/>
    <cellStyle name="Notas 2 2" xfId="517" xr:uid="{00000000-0005-0000-0000-00008D080000}"/>
    <cellStyle name="Notas 2 2 2" xfId="2536" xr:uid="{00000000-0005-0000-0000-00008E080000}"/>
    <cellStyle name="Notas 2 3" xfId="2525" xr:uid="{00000000-0005-0000-0000-00008F080000}"/>
    <cellStyle name="Note 2" xfId="519" xr:uid="{00000000-0005-0000-0000-000090080000}"/>
    <cellStyle name="Note 2 2" xfId="2537" xr:uid="{00000000-0005-0000-0000-000091080000}"/>
    <cellStyle name="Note 3" xfId="2530" xr:uid="{00000000-0005-0000-0000-000092080000}"/>
    <cellStyle name="Output" xfId="1107" xr:uid="{00000000-0005-0000-0000-000093080000}"/>
    <cellStyle name="Output 2" xfId="520" xr:uid="{00000000-0005-0000-0000-000094080000}"/>
    <cellStyle name="Output 2 2" xfId="2538" xr:uid="{00000000-0005-0000-0000-000095080000}"/>
    <cellStyle name="Output 3" xfId="2531" xr:uid="{00000000-0005-0000-0000-000096080000}"/>
    <cellStyle name="Percent 2" xfId="2595" xr:uid="{00000000-0005-0000-0000-000097080000}"/>
    <cellStyle name="Porcentaje" xfId="521" builtinId="5"/>
    <cellStyle name="Porcentaje 10" xfId="2486" xr:uid="{00000000-0005-0000-0000-000099080000}"/>
    <cellStyle name="Porcentaje 11" xfId="2488" xr:uid="{00000000-0005-0000-0000-00009A080000}"/>
    <cellStyle name="Porcentaje 12" xfId="2546" xr:uid="{00000000-0005-0000-0000-00009B080000}"/>
    <cellStyle name="Porcentaje 12 2" xfId="2565" xr:uid="{00000000-0005-0000-0000-00009C080000}"/>
    <cellStyle name="Porcentaje 13" xfId="2551" xr:uid="{00000000-0005-0000-0000-00009D080000}"/>
    <cellStyle name="Porcentaje 13 2" xfId="2574" xr:uid="{00000000-0005-0000-0000-00009E080000}"/>
    <cellStyle name="Porcentaje 14" xfId="2578" xr:uid="{00000000-0005-0000-0000-00009F080000}"/>
    <cellStyle name="Porcentaje 15" xfId="2583" xr:uid="{00000000-0005-0000-0000-0000A0080000}"/>
    <cellStyle name="Porcentaje 16" xfId="2594" xr:uid="{00000000-0005-0000-0000-0000A1080000}"/>
    <cellStyle name="Porcentaje 2" xfId="522" xr:uid="{00000000-0005-0000-0000-0000A2080000}"/>
    <cellStyle name="Porcentaje 3" xfId="911" xr:uid="{00000000-0005-0000-0000-0000A3080000}"/>
    <cellStyle name="Porcentaje 3 2" xfId="1055" xr:uid="{00000000-0005-0000-0000-0000A4080000}"/>
    <cellStyle name="Porcentaje 3 2 2" xfId="2298" xr:uid="{00000000-0005-0000-0000-0000A5080000}"/>
    <cellStyle name="Porcentaje 3 3" xfId="1553" xr:uid="{00000000-0005-0000-0000-0000A6080000}"/>
    <cellStyle name="Porcentaje 4" xfId="912" xr:uid="{00000000-0005-0000-0000-0000A7080000}"/>
    <cellStyle name="Porcentaje 4 2" xfId="1056" xr:uid="{00000000-0005-0000-0000-0000A8080000}"/>
    <cellStyle name="Porcentaje 4 2 2" xfId="2299" xr:uid="{00000000-0005-0000-0000-0000A9080000}"/>
    <cellStyle name="Porcentaje 4 3" xfId="1554" xr:uid="{00000000-0005-0000-0000-0000AA080000}"/>
    <cellStyle name="Porcentaje 5" xfId="1057" xr:uid="{00000000-0005-0000-0000-0000AB080000}"/>
    <cellStyle name="Porcentaje 5 2" xfId="1555" xr:uid="{00000000-0005-0000-0000-0000AC080000}"/>
    <cellStyle name="Porcentaje 6" xfId="1061" xr:uid="{00000000-0005-0000-0000-0000AD080000}"/>
    <cellStyle name="Porcentaje 6 2" xfId="1068" xr:uid="{00000000-0005-0000-0000-0000AE080000}"/>
    <cellStyle name="Porcentaje 7" xfId="1077" xr:uid="{00000000-0005-0000-0000-0000AF080000}"/>
    <cellStyle name="Porcentaje 7 2" xfId="1083" xr:uid="{00000000-0005-0000-0000-0000B0080000}"/>
    <cellStyle name="Porcentaje 7 3" xfId="2490" xr:uid="{00000000-0005-0000-0000-0000B1080000}"/>
    <cellStyle name="Porcentaje 8" xfId="1097" xr:uid="{00000000-0005-0000-0000-0000B2080000}"/>
    <cellStyle name="Porcentaje 8 2" xfId="2478" xr:uid="{00000000-0005-0000-0000-0000B3080000}"/>
    <cellStyle name="Porcentaje 9" xfId="1080" xr:uid="{00000000-0005-0000-0000-0000B4080000}"/>
    <cellStyle name="Porcentaje 9 2" xfId="2469" xr:uid="{00000000-0005-0000-0000-0000B5080000}"/>
    <cellStyle name="Porcentual 10" xfId="913" xr:uid="{00000000-0005-0000-0000-0000B6080000}"/>
    <cellStyle name="Porcentual 10 2" xfId="914" xr:uid="{00000000-0005-0000-0000-0000B7080000}"/>
    <cellStyle name="Porcentual 10 2 2" xfId="2300" xr:uid="{00000000-0005-0000-0000-0000B8080000}"/>
    <cellStyle name="Porcentual 10 3" xfId="2301" xr:uid="{00000000-0005-0000-0000-0000B9080000}"/>
    <cellStyle name="Porcentual 11" xfId="915" xr:uid="{00000000-0005-0000-0000-0000BA080000}"/>
    <cellStyle name="Porcentual 11 2" xfId="2302" xr:uid="{00000000-0005-0000-0000-0000BB080000}"/>
    <cellStyle name="Porcentual 2" xfId="523" xr:uid="{00000000-0005-0000-0000-0000BC080000}"/>
    <cellStyle name="Porcentual 2 2" xfId="524" xr:uid="{00000000-0005-0000-0000-0000BD080000}"/>
    <cellStyle name="Porcentual 2 2 2" xfId="916" xr:uid="{00000000-0005-0000-0000-0000BE080000}"/>
    <cellStyle name="Porcentual 2 2 2 2" xfId="917" xr:uid="{00000000-0005-0000-0000-0000BF080000}"/>
    <cellStyle name="Porcentual 2 3" xfId="525" xr:uid="{00000000-0005-0000-0000-0000C0080000}"/>
    <cellStyle name="Porcentual 2 3 2" xfId="918" xr:uid="{00000000-0005-0000-0000-0000C1080000}"/>
    <cellStyle name="Porcentual 2 3 2 2" xfId="2303" xr:uid="{00000000-0005-0000-0000-0000C2080000}"/>
    <cellStyle name="Porcentual 2 3 3" xfId="1556" xr:uid="{00000000-0005-0000-0000-0000C3080000}"/>
    <cellStyle name="Porcentual 2 4" xfId="526" xr:uid="{00000000-0005-0000-0000-0000C4080000}"/>
    <cellStyle name="Porcentual 2 4 2" xfId="2304" xr:uid="{00000000-0005-0000-0000-0000C5080000}"/>
    <cellStyle name="Porcentual 2 5" xfId="919" xr:uid="{00000000-0005-0000-0000-0000C6080000}"/>
    <cellStyle name="Porcentual 2 5 2" xfId="2305" xr:uid="{00000000-0005-0000-0000-0000C7080000}"/>
    <cellStyle name="Porcentual 2 6" xfId="920" xr:uid="{00000000-0005-0000-0000-0000C8080000}"/>
    <cellStyle name="Porcentual 2 6 2" xfId="2306" xr:uid="{00000000-0005-0000-0000-0000C9080000}"/>
    <cellStyle name="Porcentual 3" xfId="527" xr:uid="{00000000-0005-0000-0000-0000CA080000}"/>
    <cellStyle name="Porcentual 3 2" xfId="921" xr:uid="{00000000-0005-0000-0000-0000CB080000}"/>
    <cellStyle name="Porcentual 3 2 2" xfId="1557" xr:uid="{00000000-0005-0000-0000-0000CC080000}"/>
    <cellStyle name="Porcentual 3 3" xfId="922" xr:uid="{00000000-0005-0000-0000-0000CD080000}"/>
    <cellStyle name="Porcentual 3 3 2" xfId="2307" xr:uid="{00000000-0005-0000-0000-0000CE080000}"/>
    <cellStyle name="Porcentual 3 4" xfId="923" xr:uid="{00000000-0005-0000-0000-0000CF080000}"/>
    <cellStyle name="Porcentual 3 4 2" xfId="2308" xr:uid="{00000000-0005-0000-0000-0000D0080000}"/>
    <cellStyle name="Porcentual 3 5" xfId="924" xr:uid="{00000000-0005-0000-0000-0000D1080000}"/>
    <cellStyle name="Porcentual 3 5 2" xfId="2309" xr:uid="{00000000-0005-0000-0000-0000D2080000}"/>
    <cellStyle name="Porcentual 3 6" xfId="925" xr:uid="{00000000-0005-0000-0000-0000D3080000}"/>
    <cellStyle name="Porcentual 3 6 2" xfId="2310" xr:uid="{00000000-0005-0000-0000-0000D4080000}"/>
    <cellStyle name="Porcentual 3 7" xfId="926" xr:uid="{00000000-0005-0000-0000-0000D5080000}"/>
    <cellStyle name="Porcentual 3 7 2" xfId="2311" xr:uid="{00000000-0005-0000-0000-0000D6080000}"/>
    <cellStyle name="Porcentual 4" xfId="927" xr:uid="{00000000-0005-0000-0000-0000D7080000}"/>
    <cellStyle name="Porcentual 4 2" xfId="928" xr:uid="{00000000-0005-0000-0000-0000D8080000}"/>
    <cellStyle name="Porcentual 4 2 2" xfId="2312" xr:uid="{00000000-0005-0000-0000-0000D9080000}"/>
    <cellStyle name="Porcentual 4 3" xfId="929" xr:uid="{00000000-0005-0000-0000-0000DA080000}"/>
    <cellStyle name="Porcentual 4 3 2" xfId="2313" xr:uid="{00000000-0005-0000-0000-0000DB080000}"/>
    <cellStyle name="Porcentual 4 4" xfId="930" xr:uid="{00000000-0005-0000-0000-0000DC080000}"/>
    <cellStyle name="Porcentual 4 4 2" xfId="2314" xr:uid="{00000000-0005-0000-0000-0000DD080000}"/>
    <cellStyle name="Porcentual 4 5" xfId="931" xr:uid="{00000000-0005-0000-0000-0000DE080000}"/>
    <cellStyle name="Porcentual 4 5 2" xfId="2315" xr:uid="{00000000-0005-0000-0000-0000DF080000}"/>
    <cellStyle name="Porcentual 4 6" xfId="932" xr:uid="{00000000-0005-0000-0000-0000E0080000}"/>
    <cellStyle name="Porcentual 4 6 2" xfId="2316" xr:uid="{00000000-0005-0000-0000-0000E1080000}"/>
    <cellStyle name="Porcentual 4 7" xfId="933" xr:uid="{00000000-0005-0000-0000-0000E2080000}"/>
    <cellStyle name="Porcentual 4 7 2" xfId="2317" xr:uid="{00000000-0005-0000-0000-0000E3080000}"/>
    <cellStyle name="Porcentual 4 8" xfId="934" xr:uid="{00000000-0005-0000-0000-0000E4080000}"/>
    <cellStyle name="Porcentual 4 8 2" xfId="2318" xr:uid="{00000000-0005-0000-0000-0000E5080000}"/>
    <cellStyle name="Porcentual 4 9" xfId="2319" xr:uid="{00000000-0005-0000-0000-0000E6080000}"/>
    <cellStyle name="Porcentual 5" xfId="935" xr:uid="{00000000-0005-0000-0000-0000E7080000}"/>
    <cellStyle name="Porcentual 5 10" xfId="936" xr:uid="{00000000-0005-0000-0000-0000E8080000}"/>
    <cellStyle name="Porcentual 5 10 2" xfId="1558" xr:uid="{00000000-0005-0000-0000-0000E9080000}"/>
    <cellStyle name="Porcentual 5 10 2 2" xfId="2320" xr:uid="{00000000-0005-0000-0000-0000EA080000}"/>
    <cellStyle name="Porcentual 5 10 3" xfId="2321" xr:uid="{00000000-0005-0000-0000-0000EB080000}"/>
    <cellStyle name="Porcentual 5 11" xfId="937" xr:uid="{00000000-0005-0000-0000-0000EC080000}"/>
    <cellStyle name="Porcentual 5 11 2" xfId="2322" xr:uid="{00000000-0005-0000-0000-0000ED080000}"/>
    <cellStyle name="Porcentual 5 12" xfId="938" xr:uid="{00000000-0005-0000-0000-0000EE080000}"/>
    <cellStyle name="Porcentual 5 12 2" xfId="2323" xr:uid="{00000000-0005-0000-0000-0000EF080000}"/>
    <cellStyle name="Porcentual 5 13" xfId="1559" xr:uid="{00000000-0005-0000-0000-0000F0080000}"/>
    <cellStyle name="Porcentual 5 13 2" xfId="2324" xr:uid="{00000000-0005-0000-0000-0000F1080000}"/>
    <cellStyle name="Porcentual 5 14" xfId="1560" xr:uid="{00000000-0005-0000-0000-0000F2080000}"/>
    <cellStyle name="Porcentual 5 14 2" xfId="2325" xr:uid="{00000000-0005-0000-0000-0000F3080000}"/>
    <cellStyle name="Porcentual 5 15" xfId="1561" xr:uid="{00000000-0005-0000-0000-0000F4080000}"/>
    <cellStyle name="Porcentual 5 15 2" xfId="2326" xr:uid="{00000000-0005-0000-0000-0000F5080000}"/>
    <cellStyle name="Porcentual 5 2" xfId="528" xr:uid="{00000000-0005-0000-0000-0000F6080000}"/>
    <cellStyle name="Porcentual 5 2 2" xfId="939" xr:uid="{00000000-0005-0000-0000-0000F7080000}"/>
    <cellStyle name="Porcentual 5 2 2 2" xfId="940" xr:uid="{00000000-0005-0000-0000-0000F8080000}"/>
    <cellStyle name="Porcentual 5 2 2 2 2" xfId="941" xr:uid="{00000000-0005-0000-0000-0000F9080000}"/>
    <cellStyle name="Porcentual 5 2 2 2 2 2" xfId="1562" xr:uid="{00000000-0005-0000-0000-0000FA080000}"/>
    <cellStyle name="Porcentual 5 2 2 2 2 2 2" xfId="2327" xr:uid="{00000000-0005-0000-0000-0000FB080000}"/>
    <cellStyle name="Porcentual 5 2 2 2 2 3" xfId="2328" xr:uid="{00000000-0005-0000-0000-0000FC080000}"/>
    <cellStyle name="Porcentual 5 2 2 2 3" xfId="1563" xr:uid="{00000000-0005-0000-0000-0000FD080000}"/>
    <cellStyle name="Porcentual 5 2 2 2 3 2" xfId="2329" xr:uid="{00000000-0005-0000-0000-0000FE080000}"/>
    <cellStyle name="Porcentual 5 2 2 2 4" xfId="2330" xr:uid="{00000000-0005-0000-0000-0000FF080000}"/>
    <cellStyle name="Porcentual 5 2 2 3" xfId="942" xr:uid="{00000000-0005-0000-0000-000000090000}"/>
    <cellStyle name="Porcentual 5 2 2 3 2" xfId="1564" xr:uid="{00000000-0005-0000-0000-000001090000}"/>
    <cellStyle name="Porcentual 5 2 2 3 2 2" xfId="2331" xr:uid="{00000000-0005-0000-0000-000002090000}"/>
    <cellStyle name="Porcentual 5 2 2 3 3" xfId="2332" xr:uid="{00000000-0005-0000-0000-000003090000}"/>
    <cellStyle name="Porcentual 5 2 2 4" xfId="1565" xr:uid="{00000000-0005-0000-0000-000004090000}"/>
    <cellStyle name="Porcentual 5 2 2 4 2" xfId="2333" xr:uid="{00000000-0005-0000-0000-000005090000}"/>
    <cellStyle name="Porcentual 5 2 2 5" xfId="2334" xr:uid="{00000000-0005-0000-0000-000006090000}"/>
    <cellStyle name="Porcentual 5 2 3" xfId="943" xr:uid="{00000000-0005-0000-0000-000007090000}"/>
    <cellStyle name="Porcentual 5 2 3 2" xfId="944" xr:uid="{00000000-0005-0000-0000-000008090000}"/>
    <cellStyle name="Porcentual 5 2 3 2 2" xfId="1566" xr:uid="{00000000-0005-0000-0000-000009090000}"/>
    <cellStyle name="Porcentual 5 2 3 2 2 2" xfId="2335" xr:uid="{00000000-0005-0000-0000-00000A090000}"/>
    <cellStyle name="Porcentual 5 2 3 2 3" xfId="2336" xr:uid="{00000000-0005-0000-0000-00000B090000}"/>
    <cellStyle name="Porcentual 5 2 3 3" xfId="1567" xr:uid="{00000000-0005-0000-0000-00000C090000}"/>
    <cellStyle name="Porcentual 5 2 3 3 2" xfId="2337" xr:uid="{00000000-0005-0000-0000-00000D090000}"/>
    <cellStyle name="Porcentual 5 2 3 4" xfId="2338" xr:uid="{00000000-0005-0000-0000-00000E090000}"/>
    <cellStyle name="Porcentual 5 2 4" xfId="945" xr:uid="{00000000-0005-0000-0000-00000F090000}"/>
    <cellStyle name="Porcentual 5 2 4 2" xfId="1568" xr:uid="{00000000-0005-0000-0000-000010090000}"/>
    <cellStyle name="Porcentual 5 2 4 2 2" xfId="2339" xr:uid="{00000000-0005-0000-0000-000011090000}"/>
    <cellStyle name="Porcentual 5 2 4 3" xfId="2340" xr:uid="{00000000-0005-0000-0000-000012090000}"/>
    <cellStyle name="Porcentual 5 2 5" xfId="1569" xr:uid="{00000000-0005-0000-0000-000013090000}"/>
    <cellStyle name="Porcentual 5 2 5 2" xfId="2341" xr:uid="{00000000-0005-0000-0000-000014090000}"/>
    <cellStyle name="Porcentual 5 2 6" xfId="1570" xr:uid="{00000000-0005-0000-0000-000015090000}"/>
    <cellStyle name="Porcentual 5 3" xfId="946" xr:uid="{00000000-0005-0000-0000-000016090000}"/>
    <cellStyle name="Porcentual 5 3 2" xfId="947" xr:uid="{00000000-0005-0000-0000-000017090000}"/>
    <cellStyle name="Porcentual 5 3 2 2" xfId="948" xr:uid="{00000000-0005-0000-0000-000018090000}"/>
    <cellStyle name="Porcentual 5 3 2 2 2" xfId="949" xr:uid="{00000000-0005-0000-0000-000019090000}"/>
    <cellStyle name="Porcentual 5 3 2 2 2 2" xfId="1571" xr:uid="{00000000-0005-0000-0000-00001A090000}"/>
    <cellStyle name="Porcentual 5 3 2 2 2 2 2" xfId="2342" xr:uid="{00000000-0005-0000-0000-00001B090000}"/>
    <cellStyle name="Porcentual 5 3 2 2 2 3" xfId="2343" xr:uid="{00000000-0005-0000-0000-00001C090000}"/>
    <cellStyle name="Porcentual 5 3 2 2 3" xfId="1572" xr:uid="{00000000-0005-0000-0000-00001D090000}"/>
    <cellStyle name="Porcentual 5 3 2 2 3 2" xfId="2344" xr:uid="{00000000-0005-0000-0000-00001E090000}"/>
    <cellStyle name="Porcentual 5 3 2 2 4" xfId="2345" xr:uid="{00000000-0005-0000-0000-00001F090000}"/>
    <cellStyle name="Porcentual 5 3 2 3" xfId="950" xr:uid="{00000000-0005-0000-0000-000020090000}"/>
    <cellStyle name="Porcentual 5 3 2 3 2" xfId="1573" xr:uid="{00000000-0005-0000-0000-000021090000}"/>
    <cellStyle name="Porcentual 5 3 2 3 2 2" xfId="2346" xr:uid="{00000000-0005-0000-0000-000022090000}"/>
    <cellStyle name="Porcentual 5 3 2 3 3" xfId="2347" xr:uid="{00000000-0005-0000-0000-000023090000}"/>
    <cellStyle name="Porcentual 5 3 2 4" xfId="1574" xr:uid="{00000000-0005-0000-0000-000024090000}"/>
    <cellStyle name="Porcentual 5 3 2 4 2" xfId="2348" xr:uid="{00000000-0005-0000-0000-000025090000}"/>
    <cellStyle name="Porcentual 5 3 2 5" xfId="2349" xr:uid="{00000000-0005-0000-0000-000026090000}"/>
    <cellStyle name="Porcentual 5 3 3" xfId="951" xr:uid="{00000000-0005-0000-0000-000027090000}"/>
    <cellStyle name="Porcentual 5 3 3 2" xfId="952" xr:uid="{00000000-0005-0000-0000-000028090000}"/>
    <cellStyle name="Porcentual 5 3 3 2 2" xfId="1575" xr:uid="{00000000-0005-0000-0000-000029090000}"/>
    <cellStyle name="Porcentual 5 3 3 2 2 2" xfId="2350" xr:uid="{00000000-0005-0000-0000-00002A090000}"/>
    <cellStyle name="Porcentual 5 3 3 2 3" xfId="2351" xr:uid="{00000000-0005-0000-0000-00002B090000}"/>
    <cellStyle name="Porcentual 5 3 3 3" xfId="1576" xr:uid="{00000000-0005-0000-0000-00002C090000}"/>
    <cellStyle name="Porcentual 5 3 3 3 2" xfId="2352" xr:uid="{00000000-0005-0000-0000-00002D090000}"/>
    <cellStyle name="Porcentual 5 3 3 4" xfId="2353" xr:uid="{00000000-0005-0000-0000-00002E090000}"/>
    <cellStyle name="Porcentual 5 3 4" xfId="953" xr:uid="{00000000-0005-0000-0000-00002F090000}"/>
    <cellStyle name="Porcentual 5 3 4 2" xfId="1577" xr:uid="{00000000-0005-0000-0000-000030090000}"/>
    <cellStyle name="Porcentual 5 3 4 2 2" xfId="2354" xr:uid="{00000000-0005-0000-0000-000031090000}"/>
    <cellStyle name="Porcentual 5 3 4 3" xfId="2355" xr:uid="{00000000-0005-0000-0000-000032090000}"/>
    <cellStyle name="Porcentual 5 3 5" xfId="1578" xr:uid="{00000000-0005-0000-0000-000033090000}"/>
    <cellStyle name="Porcentual 5 3 5 2" xfId="2356" xr:uid="{00000000-0005-0000-0000-000034090000}"/>
    <cellStyle name="Porcentual 5 3 6" xfId="2357" xr:uid="{00000000-0005-0000-0000-000035090000}"/>
    <cellStyle name="Porcentual 5 4" xfId="954" xr:uid="{00000000-0005-0000-0000-000036090000}"/>
    <cellStyle name="Porcentual 5 4 2" xfId="955" xr:uid="{00000000-0005-0000-0000-000037090000}"/>
    <cellStyle name="Porcentual 5 4 2 2" xfId="956" xr:uid="{00000000-0005-0000-0000-000038090000}"/>
    <cellStyle name="Porcentual 5 4 2 2 2" xfId="957" xr:uid="{00000000-0005-0000-0000-000039090000}"/>
    <cellStyle name="Porcentual 5 4 2 2 2 2" xfId="1579" xr:uid="{00000000-0005-0000-0000-00003A090000}"/>
    <cellStyle name="Porcentual 5 4 2 2 2 2 2" xfId="2358" xr:uid="{00000000-0005-0000-0000-00003B090000}"/>
    <cellStyle name="Porcentual 5 4 2 2 2 3" xfId="2359" xr:uid="{00000000-0005-0000-0000-00003C090000}"/>
    <cellStyle name="Porcentual 5 4 2 2 3" xfId="1580" xr:uid="{00000000-0005-0000-0000-00003D090000}"/>
    <cellStyle name="Porcentual 5 4 2 2 3 2" xfId="2360" xr:uid="{00000000-0005-0000-0000-00003E090000}"/>
    <cellStyle name="Porcentual 5 4 2 2 4" xfId="2361" xr:uid="{00000000-0005-0000-0000-00003F090000}"/>
    <cellStyle name="Porcentual 5 4 2 3" xfId="958" xr:uid="{00000000-0005-0000-0000-000040090000}"/>
    <cellStyle name="Porcentual 5 4 2 3 2" xfId="1581" xr:uid="{00000000-0005-0000-0000-000041090000}"/>
    <cellStyle name="Porcentual 5 4 2 3 2 2" xfId="2362" xr:uid="{00000000-0005-0000-0000-000042090000}"/>
    <cellStyle name="Porcentual 5 4 2 3 3" xfId="2363" xr:uid="{00000000-0005-0000-0000-000043090000}"/>
    <cellStyle name="Porcentual 5 4 2 4" xfId="1582" xr:uid="{00000000-0005-0000-0000-000044090000}"/>
    <cellStyle name="Porcentual 5 4 2 4 2" xfId="2364" xr:uid="{00000000-0005-0000-0000-000045090000}"/>
    <cellStyle name="Porcentual 5 4 2 5" xfId="2365" xr:uid="{00000000-0005-0000-0000-000046090000}"/>
    <cellStyle name="Porcentual 5 4 3" xfId="959" xr:uid="{00000000-0005-0000-0000-000047090000}"/>
    <cellStyle name="Porcentual 5 4 3 2" xfId="960" xr:uid="{00000000-0005-0000-0000-000048090000}"/>
    <cellStyle name="Porcentual 5 4 3 2 2" xfId="1583" xr:uid="{00000000-0005-0000-0000-000049090000}"/>
    <cellStyle name="Porcentual 5 4 3 2 2 2" xfId="2366" xr:uid="{00000000-0005-0000-0000-00004A090000}"/>
    <cellStyle name="Porcentual 5 4 3 2 3" xfId="2367" xr:uid="{00000000-0005-0000-0000-00004B090000}"/>
    <cellStyle name="Porcentual 5 4 3 3" xfId="1584" xr:uid="{00000000-0005-0000-0000-00004C090000}"/>
    <cellStyle name="Porcentual 5 4 3 3 2" xfId="2368" xr:uid="{00000000-0005-0000-0000-00004D090000}"/>
    <cellStyle name="Porcentual 5 4 3 4" xfId="2369" xr:uid="{00000000-0005-0000-0000-00004E090000}"/>
    <cellStyle name="Porcentual 5 4 4" xfId="961" xr:uid="{00000000-0005-0000-0000-00004F090000}"/>
    <cellStyle name="Porcentual 5 4 4 2" xfId="1585" xr:uid="{00000000-0005-0000-0000-000050090000}"/>
    <cellStyle name="Porcentual 5 4 4 2 2" xfId="2370" xr:uid="{00000000-0005-0000-0000-000051090000}"/>
    <cellStyle name="Porcentual 5 4 4 3" xfId="2371" xr:uid="{00000000-0005-0000-0000-000052090000}"/>
    <cellStyle name="Porcentual 5 4 5" xfId="1586" xr:uid="{00000000-0005-0000-0000-000053090000}"/>
    <cellStyle name="Porcentual 5 4 5 2" xfId="2372" xr:uid="{00000000-0005-0000-0000-000054090000}"/>
    <cellStyle name="Porcentual 5 4 6" xfId="2373" xr:uid="{00000000-0005-0000-0000-000055090000}"/>
    <cellStyle name="Porcentual 5 5" xfId="962" xr:uid="{00000000-0005-0000-0000-000056090000}"/>
    <cellStyle name="Porcentual 5 5 2" xfId="963" xr:uid="{00000000-0005-0000-0000-000057090000}"/>
    <cellStyle name="Porcentual 5 5 2 2" xfId="964" xr:uid="{00000000-0005-0000-0000-000058090000}"/>
    <cellStyle name="Porcentual 5 5 2 2 2" xfId="965" xr:uid="{00000000-0005-0000-0000-000059090000}"/>
    <cellStyle name="Porcentual 5 5 2 2 2 2" xfId="1587" xr:uid="{00000000-0005-0000-0000-00005A090000}"/>
    <cellStyle name="Porcentual 5 5 2 2 2 2 2" xfId="2374" xr:uid="{00000000-0005-0000-0000-00005B090000}"/>
    <cellStyle name="Porcentual 5 5 2 2 2 3" xfId="2375" xr:uid="{00000000-0005-0000-0000-00005C090000}"/>
    <cellStyle name="Porcentual 5 5 2 2 3" xfId="1588" xr:uid="{00000000-0005-0000-0000-00005D090000}"/>
    <cellStyle name="Porcentual 5 5 2 2 3 2" xfId="2376" xr:uid="{00000000-0005-0000-0000-00005E090000}"/>
    <cellStyle name="Porcentual 5 5 2 2 4" xfId="2377" xr:uid="{00000000-0005-0000-0000-00005F090000}"/>
    <cellStyle name="Porcentual 5 5 2 3" xfId="966" xr:uid="{00000000-0005-0000-0000-000060090000}"/>
    <cellStyle name="Porcentual 5 5 2 3 2" xfId="1589" xr:uid="{00000000-0005-0000-0000-000061090000}"/>
    <cellStyle name="Porcentual 5 5 2 3 2 2" xfId="2378" xr:uid="{00000000-0005-0000-0000-000062090000}"/>
    <cellStyle name="Porcentual 5 5 2 3 3" xfId="2379" xr:uid="{00000000-0005-0000-0000-000063090000}"/>
    <cellStyle name="Porcentual 5 5 2 4" xfId="1590" xr:uid="{00000000-0005-0000-0000-000064090000}"/>
    <cellStyle name="Porcentual 5 5 2 4 2" xfId="2380" xr:uid="{00000000-0005-0000-0000-000065090000}"/>
    <cellStyle name="Porcentual 5 5 2 5" xfId="2381" xr:uid="{00000000-0005-0000-0000-000066090000}"/>
    <cellStyle name="Porcentual 5 5 3" xfId="967" xr:uid="{00000000-0005-0000-0000-000067090000}"/>
    <cellStyle name="Porcentual 5 5 3 2" xfId="968" xr:uid="{00000000-0005-0000-0000-000068090000}"/>
    <cellStyle name="Porcentual 5 5 3 2 2" xfId="1591" xr:uid="{00000000-0005-0000-0000-000069090000}"/>
    <cellStyle name="Porcentual 5 5 3 2 2 2" xfId="2382" xr:uid="{00000000-0005-0000-0000-00006A090000}"/>
    <cellStyle name="Porcentual 5 5 3 2 3" xfId="2383" xr:uid="{00000000-0005-0000-0000-00006B090000}"/>
    <cellStyle name="Porcentual 5 5 3 3" xfId="1592" xr:uid="{00000000-0005-0000-0000-00006C090000}"/>
    <cellStyle name="Porcentual 5 5 3 3 2" xfId="2384" xr:uid="{00000000-0005-0000-0000-00006D090000}"/>
    <cellStyle name="Porcentual 5 5 3 4" xfId="2385" xr:uid="{00000000-0005-0000-0000-00006E090000}"/>
    <cellStyle name="Porcentual 5 5 4" xfId="969" xr:uid="{00000000-0005-0000-0000-00006F090000}"/>
    <cellStyle name="Porcentual 5 5 4 2" xfId="1593" xr:uid="{00000000-0005-0000-0000-000070090000}"/>
    <cellStyle name="Porcentual 5 5 4 2 2" xfId="2386" xr:uid="{00000000-0005-0000-0000-000071090000}"/>
    <cellStyle name="Porcentual 5 5 4 3" xfId="2387" xr:uid="{00000000-0005-0000-0000-000072090000}"/>
    <cellStyle name="Porcentual 5 5 5" xfId="1594" xr:uid="{00000000-0005-0000-0000-000073090000}"/>
    <cellStyle name="Porcentual 5 5 5 2" xfId="2388" xr:uid="{00000000-0005-0000-0000-000074090000}"/>
    <cellStyle name="Porcentual 5 5 6" xfId="2389" xr:uid="{00000000-0005-0000-0000-000075090000}"/>
    <cellStyle name="Porcentual 5 6" xfId="970" xr:uid="{00000000-0005-0000-0000-000076090000}"/>
    <cellStyle name="Porcentual 5 6 2" xfId="971" xr:uid="{00000000-0005-0000-0000-000077090000}"/>
    <cellStyle name="Porcentual 5 6 2 2" xfId="972" xr:uid="{00000000-0005-0000-0000-000078090000}"/>
    <cellStyle name="Porcentual 5 6 2 2 2" xfId="973" xr:uid="{00000000-0005-0000-0000-000079090000}"/>
    <cellStyle name="Porcentual 5 6 2 2 2 2" xfId="1595" xr:uid="{00000000-0005-0000-0000-00007A090000}"/>
    <cellStyle name="Porcentual 5 6 2 2 2 2 2" xfId="2390" xr:uid="{00000000-0005-0000-0000-00007B090000}"/>
    <cellStyle name="Porcentual 5 6 2 2 2 3" xfId="2391" xr:uid="{00000000-0005-0000-0000-00007C090000}"/>
    <cellStyle name="Porcentual 5 6 2 2 3" xfId="1596" xr:uid="{00000000-0005-0000-0000-00007D090000}"/>
    <cellStyle name="Porcentual 5 6 2 2 3 2" xfId="2392" xr:uid="{00000000-0005-0000-0000-00007E090000}"/>
    <cellStyle name="Porcentual 5 6 2 2 4" xfId="2393" xr:uid="{00000000-0005-0000-0000-00007F090000}"/>
    <cellStyle name="Porcentual 5 6 2 3" xfId="974" xr:uid="{00000000-0005-0000-0000-000080090000}"/>
    <cellStyle name="Porcentual 5 6 2 3 2" xfId="1597" xr:uid="{00000000-0005-0000-0000-000081090000}"/>
    <cellStyle name="Porcentual 5 6 2 3 2 2" xfId="2394" xr:uid="{00000000-0005-0000-0000-000082090000}"/>
    <cellStyle name="Porcentual 5 6 2 3 3" xfId="2395" xr:uid="{00000000-0005-0000-0000-000083090000}"/>
    <cellStyle name="Porcentual 5 6 2 4" xfId="1598" xr:uid="{00000000-0005-0000-0000-000084090000}"/>
    <cellStyle name="Porcentual 5 6 2 4 2" xfId="2396" xr:uid="{00000000-0005-0000-0000-000085090000}"/>
    <cellStyle name="Porcentual 5 6 2 5" xfId="2397" xr:uid="{00000000-0005-0000-0000-000086090000}"/>
    <cellStyle name="Porcentual 5 6 3" xfId="975" xr:uid="{00000000-0005-0000-0000-000087090000}"/>
    <cellStyle name="Porcentual 5 6 3 2" xfId="976" xr:uid="{00000000-0005-0000-0000-000088090000}"/>
    <cellStyle name="Porcentual 5 6 3 2 2" xfId="1599" xr:uid="{00000000-0005-0000-0000-000089090000}"/>
    <cellStyle name="Porcentual 5 6 3 2 2 2" xfId="2398" xr:uid="{00000000-0005-0000-0000-00008A090000}"/>
    <cellStyle name="Porcentual 5 6 3 2 3" xfId="2399" xr:uid="{00000000-0005-0000-0000-00008B090000}"/>
    <cellStyle name="Porcentual 5 6 3 3" xfId="1600" xr:uid="{00000000-0005-0000-0000-00008C090000}"/>
    <cellStyle name="Porcentual 5 6 3 3 2" xfId="2400" xr:uid="{00000000-0005-0000-0000-00008D090000}"/>
    <cellStyle name="Porcentual 5 6 3 4" xfId="2401" xr:uid="{00000000-0005-0000-0000-00008E090000}"/>
    <cellStyle name="Porcentual 5 6 4" xfId="977" xr:uid="{00000000-0005-0000-0000-00008F090000}"/>
    <cellStyle name="Porcentual 5 6 4 2" xfId="1601" xr:uid="{00000000-0005-0000-0000-000090090000}"/>
    <cellStyle name="Porcentual 5 6 4 2 2" xfId="2402" xr:uid="{00000000-0005-0000-0000-000091090000}"/>
    <cellStyle name="Porcentual 5 6 4 3" xfId="2403" xr:uid="{00000000-0005-0000-0000-000092090000}"/>
    <cellStyle name="Porcentual 5 6 5" xfId="1602" xr:uid="{00000000-0005-0000-0000-000093090000}"/>
    <cellStyle name="Porcentual 5 6 5 2" xfId="2404" xr:uid="{00000000-0005-0000-0000-000094090000}"/>
    <cellStyle name="Porcentual 5 6 6" xfId="2405" xr:uid="{00000000-0005-0000-0000-000095090000}"/>
    <cellStyle name="Porcentual 5 7" xfId="978" xr:uid="{00000000-0005-0000-0000-000096090000}"/>
    <cellStyle name="Porcentual 5 7 2" xfId="979" xr:uid="{00000000-0005-0000-0000-000097090000}"/>
    <cellStyle name="Porcentual 5 7 2 2" xfId="980" xr:uid="{00000000-0005-0000-0000-000098090000}"/>
    <cellStyle name="Porcentual 5 7 2 2 2" xfId="981" xr:uid="{00000000-0005-0000-0000-000099090000}"/>
    <cellStyle name="Porcentual 5 7 2 2 2 2" xfId="1603" xr:uid="{00000000-0005-0000-0000-00009A090000}"/>
    <cellStyle name="Porcentual 5 7 2 2 2 2 2" xfId="2406" xr:uid="{00000000-0005-0000-0000-00009B090000}"/>
    <cellStyle name="Porcentual 5 7 2 2 2 3" xfId="2407" xr:uid="{00000000-0005-0000-0000-00009C090000}"/>
    <cellStyle name="Porcentual 5 7 2 2 3" xfId="1604" xr:uid="{00000000-0005-0000-0000-00009D090000}"/>
    <cellStyle name="Porcentual 5 7 2 2 3 2" xfId="2408" xr:uid="{00000000-0005-0000-0000-00009E090000}"/>
    <cellStyle name="Porcentual 5 7 2 2 4" xfId="2409" xr:uid="{00000000-0005-0000-0000-00009F090000}"/>
    <cellStyle name="Porcentual 5 7 2 3" xfId="982" xr:uid="{00000000-0005-0000-0000-0000A0090000}"/>
    <cellStyle name="Porcentual 5 7 2 3 2" xfId="1605" xr:uid="{00000000-0005-0000-0000-0000A1090000}"/>
    <cellStyle name="Porcentual 5 7 2 3 2 2" xfId="2410" xr:uid="{00000000-0005-0000-0000-0000A2090000}"/>
    <cellStyle name="Porcentual 5 7 2 3 3" xfId="2411" xr:uid="{00000000-0005-0000-0000-0000A3090000}"/>
    <cellStyle name="Porcentual 5 7 2 4" xfId="1606" xr:uid="{00000000-0005-0000-0000-0000A4090000}"/>
    <cellStyle name="Porcentual 5 7 2 4 2" xfId="2412" xr:uid="{00000000-0005-0000-0000-0000A5090000}"/>
    <cellStyle name="Porcentual 5 7 2 5" xfId="2413" xr:uid="{00000000-0005-0000-0000-0000A6090000}"/>
    <cellStyle name="Porcentual 5 7 3" xfId="983" xr:uid="{00000000-0005-0000-0000-0000A7090000}"/>
    <cellStyle name="Porcentual 5 7 3 2" xfId="984" xr:uid="{00000000-0005-0000-0000-0000A8090000}"/>
    <cellStyle name="Porcentual 5 7 3 2 2" xfId="1607" xr:uid="{00000000-0005-0000-0000-0000A9090000}"/>
    <cellStyle name="Porcentual 5 7 3 2 2 2" xfId="2414" xr:uid="{00000000-0005-0000-0000-0000AA090000}"/>
    <cellStyle name="Porcentual 5 7 3 2 3" xfId="2415" xr:uid="{00000000-0005-0000-0000-0000AB090000}"/>
    <cellStyle name="Porcentual 5 7 3 3" xfId="1608" xr:uid="{00000000-0005-0000-0000-0000AC090000}"/>
    <cellStyle name="Porcentual 5 7 3 3 2" xfId="2416" xr:uid="{00000000-0005-0000-0000-0000AD090000}"/>
    <cellStyle name="Porcentual 5 7 3 4" xfId="2417" xr:uid="{00000000-0005-0000-0000-0000AE090000}"/>
    <cellStyle name="Porcentual 5 7 4" xfId="985" xr:uid="{00000000-0005-0000-0000-0000AF090000}"/>
    <cellStyle name="Porcentual 5 7 4 2" xfId="1609" xr:uid="{00000000-0005-0000-0000-0000B0090000}"/>
    <cellStyle name="Porcentual 5 7 4 2 2" xfId="2418" xr:uid="{00000000-0005-0000-0000-0000B1090000}"/>
    <cellStyle name="Porcentual 5 7 4 3" xfId="2419" xr:uid="{00000000-0005-0000-0000-0000B2090000}"/>
    <cellStyle name="Porcentual 5 7 5" xfId="1610" xr:uid="{00000000-0005-0000-0000-0000B3090000}"/>
    <cellStyle name="Porcentual 5 7 5 2" xfId="2420" xr:uid="{00000000-0005-0000-0000-0000B4090000}"/>
    <cellStyle name="Porcentual 5 7 6" xfId="2421" xr:uid="{00000000-0005-0000-0000-0000B5090000}"/>
    <cellStyle name="Porcentual 5 8" xfId="986" xr:uid="{00000000-0005-0000-0000-0000B6090000}"/>
    <cellStyle name="Porcentual 5 8 2" xfId="987" xr:uid="{00000000-0005-0000-0000-0000B7090000}"/>
    <cellStyle name="Porcentual 5 8 2 2" xfId="988" xr:uid="{00000000-0005-0000-0000-0000B8090000}"/>
    <cellStyle name="Porcentual 5 8 2 2 2" xfId="1611" xr:uid="{00000000-0005-0000-0000-0000B9090000}"/>
    <cellStyle name="Porcentual 5 8 2 2 2 2" xfId="2422" xr:uid="{00000000-0005-0000-0000-0000BA090000}"/>
    <cellStyle name="Porcentual 5 8 2 2 3" xfId="2423" xr:uid="{00000000-0005-0000-0000-0000BB090000}"/>
    <cellStyle name="Porcentual 5 8 2 3" xfId="1612" xr:uid="{00000000-0005-0000-0000-0000BC090000}"/>
    <cellStyle name="Porcentual 5 8 2 3 2" xfId="2424" xr:uid="{00000000-0005-0000-0000-0000BD090000}"/>
    <cellStyle name="Porcentual 5 8 2 4" xfId="2425" xr:uid="{00000000-0005-0000-0000-0000BE090000}"/>
    <cellStyle name="Porcentual 5 8 3" xfId="989" xr:uid="{00000000-0005-0000-0000-0000BF090000}"/>
    <cellStyle name="Porcentual 5 8 3 2" xfId="1613" xr:uid="{00000000-0005-0000-0000-0000C0090000}"/>
    <cellStyle name="Porcentual 5 8 3 2 2" xfId="2426" xr:uid="{00000000-0005-0000-0000-0000C1090000}"/>
    <cellStyle name="Porcentual 5 8 3 3" xfId="2427" xr:uid="{00000000-0005-0000-0000-0000C2090000}"/>
    <cellStyle name="Porcentual 5 8 4" xfId="1614" xr:uid="{00000000-0005-0000-0000-0000C3090000}"/>
    <cellStyle name="Porcentual 5 8 4 2" xfId="2428" xr:uid="{00000000-0005-0000-0000-0000C4090000}"/>
    <cellStyle name="Porcentual 5 8 5" xfId="2429" xr:uid="{00000000-0005-0000-0000-0000C5090000}"/>
    <cellStyle name="Porcentual 5 9" xfId="990" xr:uid="{00000000-0005-0000-0000-0000C6090000}"/>
    <cellStyle name="Porcentual 5 9 2" xfId="991" xr:uid="{00000000-0005-0000-0000-0000C7090000}"/>
    <cellStyle name="Porcentual 5 9 2 2" xfId="1615" xr:uid="{00000000-0005-0000-0000-0000C8090000}"/>
    <cellStyle name="Porcentual 5 9 3" xfId="1616" xr:uid="{00000000-0005-0000-0000-0000C9090000}"/>
    <cellStyle name="Porcentual 6" xfId="992" xr:uid="{00000000-0005-0000-0000-0000CA090000}"/>
    <cellStyle name="Porcentual 6 2" xfId="993" xr:uid="{00000000-0005-0000-0000-0000CB090000}"/>
    <cellStyle name="Porcentual 6 2 2" xfId="994" xr:uid="{00000000-0005-0000-0000-0000CC090000}"/>
    <cellStyle name="Porcentual 6 2 2 2" xfId="995" xr:uid="{00000000-0005-0000-0000-0000CD090000}"/>
    <cellStyle name="Porcentual 6 2 2 2 2" xfId="996" xr:uid="{00000000-0005-0000-0000-0000CE090000}"/>
    <cellStyle name="Porcentual 6 2 2 2 2 2" xfId="2430" xr:uid="{00000000-0005-0000-0000-0000CF090000}"/>
    <cellStyle name="Porcentual 6 2 2 2 3" xfId="1617" xr:uid="{00000000-0005-0000-0000-0000D0090000}"/>
    <cellStyle name="Porcentual 6 2 2 2 3 2" xfId="1618" xr:uid="{00000000-0005-0000-0000-0000D1090000}"/>
    <cellStyle name="Porcentual 6 2 2 2 3 2 2" xfId="1619" xr:uid="{00000000-0005-0000-0000-0000D2090000}"/>
    <cellStyle name="Porcentual 6 2 2 2 3 2 2 2" xfId="1620" xr:uid="{00000000-0005-0000-0000-0000D3090000}"/>
    <cellStyle name="Porcentual 6 2 2 2 3 2 2 2 2" xfId="1621" xr:uid="{00000000-0005-0000-0000-0000D4090000}"/>
    <cellStyle name="Porcentual 6 2 2 2 3 2 2 2 2 2" xfId="1622" xr:uid="{00000000-0005-0000-0000-0000D5090000}"/>
    <cellStyle name="Porcentual 6 2 2 2 3 2 2 2 2 2 2" xfId="1623" xr:uid="{00000000-0005-0000-0000-0000D6090000}"/>
    <cellStyle name="Porcentual 6 2 2 2 3 2 2 2 2 2 2 2" xfId="1624" xr:uid="{00000000-0005-0000-0000-0000D7090000}"/>
    <cellStyle name="Porcentual 6 2 2 2 3 2 2 2 2 2 2 2 2" xfId="1625" xr:uid="{00000000-0005-0000-0000-0000D8090000}"/>
    <cellStyle name="Porcentual 6 2 2 2 3 2 2 2 2 2 2 2 2 2" xfId="1626" xr:uid="{00000000-0005-0000-0000-0000D9090000}"/>
    <cellStyle name="Porcentual 6 2 2 2 3 2 2 2 2 2 2 2 2 2 2" xfId="1627" xr:uid="{00000000-0005-0000-0000-0000DA090000}"/>
    <cellStyle name="Porcentual 6 2 2 2 3 2 2 2 2 2 2 2 2 2 2 2" xfId="1628" xr:uid="{00000000-0005-0000-0000-0000DB090000}"/>
    <cellStyle name="Porcentual 6 2 2 2 3 2 2 2 2 2 2 2 2 2 2 2 2" xfId="2431" xr:uid="{00000000-0005-0000-0000-0000DC090000}"/>
    <cellStyle name="Porcentual 6 2 2 2 3 2 2 2 2 2 2 2 2 2 2 3" xfId="2432" xr:uid="{00000000-0005-0000-0000-0000DD090000}"/>
    <cellStyle name="Porcentual 6 2 2 2 3 2 2 2 2 2 2 2 2 2 3" xfId="2433" xr:uid="{00000000-0005-0000-0000-0000DE090000}"/>
    <cellStyle name="Porcentual 6 2 2 2 3 2 2 2 2 2 2 2 2 3" xfId="2434" xr:uid="{00000000-0005-0000-0000-0000DF090000}"/>
    <cellStyle name="Porcentual 6 2 2 2 3 2 2 2 2 2 2 2 3" xfId="2435" xr:uid="{00000000-0005-0000-0000-0000E0090000}"/>
    <cellStyle name="Porcentual 6 2 2 2 3 2 2 2 2 2 2 3" xfId="2436" xr:uid="{00000000-0005-0000-0000-0000E1090000}"/>
    <cellStyle name="Porcentual 6 2 2 2 3 2 2 2 2 2 3" xfId="2437" xr:uid="{00000000-0005-0000-0000-0000E2090000}"/>
    <cellStyle name="Porcentual 6 2 2 2 3 2 2 2 2 3" xfId="2438" xr:uid="{00000000-0005-0000-0000-0000E3090000}"/>
    <cellStyle name="Porcentual 6 2 2 2 3 2 2 2 3" xfId="2439" xr:uid="{00000000-0005-0000-0000-0000E4090000}"/>
    <cellStyle name="Porcentual 6 2 2 2 3 2 2 3" xfId="2440" xr:uid="{00000000-0005-0000-0000-0000E5090000}"/>
    <cellStyle name="Porcentual 6 2 2 2 3 2 3" xfId="2441" xr:uid="{00000000-0005-0000-0000-0000E6090000}"/>
    <cellStyle name="Porcentual 6 2 2 2 3 3" xfId="2442" xr:uid="{00000000-0005-0000-0000-0000E7090000}"/>
    <cellStyle name="Porcentual 6 2 2 2 4" xfId="2443" xr:uid="{00000000-0005-0000-0000-0000E8090000}"/>
    <cellStyle name="Porcentual 6 2 2 3" xfId="2444" xr:uid="{00000000-0005-0000-0000-0000E9090000}"/>
    <cellStyle name="Porcentual 6 2 3" xfId="2445" xr:uid="{00000000-0005-0000-0000-0000EA090000}"/>
    <cellStyle name="Porcentual 6 3" xfId="997" xr:uid="{00000000-0005-0000-0000-0000EB090000}"/>
    <cellStyle name="Porcentual 6 3 2" xfId="2446" xr:uid="{00000000-0005-0000-0000-0000EC090000}"/>
    <cellStyle name="Porcentual 6 4" xfId="2447" xr:uid="{00000000-0005-0000-0000-0000ED090000}"/>
    <cellStyle name="Porcentual 7" xfId="998" xr:uid="{00000000-0005-0000-0000-0000EE090000}"/>
    <cellStyle name="Porcentual 7 2" xfId="999" xr:uid="{00000000-0005-0000-0000-0000EF090000}"/>
    <cellStyle name="Porcentual 7 2 2" xfId="2448" xr:uid="{00000000-0005-0000-0000-0000F0090000}"/>
    <cellStyle name="Porcentual 7 3" xfId="2449" xr:uid="{00000000-0005-0000-0000-0000F1090000}"/>
    <cellStyle name="Porcentual 8" xfId="1000" xr:uid="{00000000-0005-0000-0000-0000F2090000}"/>
    <cellStyle name="Porcentual 8 2" xfId="1001" xr:uid="{00000000-0005-0000-0000-0000F3090000}"/>
    <cellStyle name="Porcentual 8 2 2" xfId="2450" xr:uid="{00000000-0005-0000-0000-0000F4090000}"/>
    <cellStyle name="Porcentual 9" xfId="1002" xr:uid="{00000000-0005-0000-0000-0000F5090000}"/>
    <cellStyle name="Porcentual 9 2" xfId="1003" xr:uid="{00000000-0005-0000-0000-0000F6090000}"/>
    <cellStyle name="Porcentual 9 2 2" xfId="1004" xr:uid="{00000000-0005-0000-0000-0000F7090000}"/>
    <cellStyle name="Porcentual 9 2 2 2" xfId="1005" xr:uid="{00000000-0005-0000-0000-0000F8090000}"/>
    <cellStyle name="Porcentual 9 2 2 2 2" xfId="1006" xr:uid="{00000000-0005-0000-0000-0000F9090000}"/>
    <cellStyle name="Porcentual 9 2 2 2 2 2" xfId="1629" xr:uid="{00000000-0005-0000-0000-0000FA090000}"/>
    <cellStyle name="Porcentual 9 2 2 2 2 2 2" xfId="2451" xr:uid="{00000000-0005-0000-0000-0000FB090000}"/>
    <cellStyle name="Porcentual 9 2 2 2 2 3" xfId="2452" xr:uid="{00000000-0005-0000-0000-0000FC090000}"/>
    <cellStyle name="Porcentual 9 2 2 2 3" xfId="1630" xr:uid="{00000000-0005-0000-0000-0000FD090000}"/>
    <cellStyle name="Porcentual 9 2 2 2 3 2" xfId="2453" xr:uid="{00000000-0005-0000-0000-0000FE090000}"/>
    <cellStyle name="Porcentual 9 2 2 2 4" xfId="2454" xr:uid="{00000000-0005-0000-0000-0000FF090000}"/>
    <cellStyle name="Porcentual 9 2 2 3" xfId="1007" xr:uid="{00000000-0005-0000-0000-0000000A0000}"/>
    <cellStyle name="Porcentual 9 2 2 3 2" xfId="1631" xr:uid="{00000000-0005-0000-0000-0000010A0000}"/>
    <cellStyle name="Porcentual 9 2 2 3 2 2" xfId="2455" xr:uid="{00000000-0005-0000-0000-0000020A0000}"/>
    <cellStyle name="Porcentual 9 2 2 3 3" xfId="2456" xr:uid="{00000000-0005-0000-0000-0000030A0000}"/>
    <cellStyle name="Porcentual 9 2 2 4" xfId="1632" xr:uid="{00000000-0005-0000-0000-0000040A0000}"/>
    <cellStyle name="Porcentual 9 2 2 4 2" xfId="2457" xr:uid="{00000000-0005-0000-0000-0000050A0000}"/>
    <cellStyle name="Porcentual 9 2 2 5" xfId="2458" xr:uid="{00000000-0005-0000-0000-0000060A0000}"/>
    <cellStyle name="Porcentual 9 2 3" xfId="1008" xr:uid="{00000000-0005-0000-0000-0000070A0000}"/>
    <cellStyle name="Porcentual 9 2 3 2" xfId="1009" xr:uid="{00000000-0005-0000-0000-0000080A0000}"/>
    <cellStyle name="Porcentual 9 2 3 2 2" xfId="1633" xr:uid="{00000000-0005-0000-0000-0000090A0000}"/>
    <cellStyle name="Porcentual 9 2 3 2 2 2" xfId="2459" xr:uid="{00000000-0005-0000-0000-00000A0A0000}"/>
    <cellStyle name="Porcentual 9 2 3 2 3" xfId="2460" xr:uid="{00000000-0005-0000-0000-00000B0A0000}"/>
    <cellStyle name="Porcentual 9 2 3 3" xfId="1634" xr:uid="{00000000-0005-0000-0000-00000C0A0000}"/>
    <cellStyle name="Porcentual 9 2 3 3 2" xfId="2461" xr:uid="{00000000-0005-0000-0000-00000D0A0000}"/>
    <cellStyle name="Porcentual 9 2 3 4" xfId="2462" xr:uid="{00000000-0005-0000-0000-00000E0A0000}"/>
    <cellStyle name="Porcentual 9 2 4" xfId="1010" xr:uid="{00000000-0005-0000-0000-00000F0A0000}"/>
    <cellStyle name="Porcentual 9 2 4 2" xfId="1635" xr:uid="{00000000-0005-0000-0000-0000100A0000}"/>
    <cellStyle name="Porcentual 9 2 4 2 2" xfId="2463" xr:uid="{00000000-0005-0000-0000-0000110A0000}"/>
    <cellStyle name="Porcentual 9 2 4 3" xfId="2464" xr:uid="{00000000-0005-0000-0000-0000120A0000}"/>
    <cellStyle name="Porcentual 9 2 5" xfId="1011" xr:uid="{00000000-0005-0000-0000-0000130A0000}"/>
    <cellStyle name="Salida 2" xfId="529" xr:uid="{00000000-0005-0000-0000-0000140A0000}"/>
    <cellStyle name="Salida 2 2" xfId="530" xr:uid="{00000000-0005-0000-0000-0000150A0000}"/>
    <cellStyle name="Salida 2 2 2" xfId="2539" xr:uid="{00000000-0005-0000-0000-0000160A0000}"/>
    <cellStyle name="Salida 2 3" xfId="2526" xr:uid="{00000000-0005-0000-0000-0000170A0000}"/>
    <cellStyle name="Texto de advertencia" xfId="547" builtinId="11" customBuiltin="1"/>
    <cellStyle name="Texto de advertencia 2" xfId="531" xr:uid="{00000000-0005-0000-0000-0000190A0000}"/>
    <cellStyle name="Texto de advertencia 2 2" xfId="532" xr:uid="{00000000-0005-0000-0000-00001A0A0000}"/>
    <cellStyle name="Texto explicativo 2" xfId="533" xr:uid="{00000000-0005-0000-0000-00001B0A0000}"/>
    <cellStyle name="Texto explicativo 2 2" xfId="534" xr:uid="{00000000-0005-0000-0000-00001C0A0000}"/>
    <cellStyle name="Title" xfId="535" xr:uid="{00000000-0005-0000-0000-00001D0A0000}"/>
    <cellStyle name="Title 2" xfId="536" xr:uid="{00000000-0005-0000-0000-00001E0A0000}"/>
    <cellStyle name="Título 1 2" xfId="537" xr:uid="{00000000-0005-0000-0000-00001F0A0000}"/>
    <cellStyle name="Título 1 2 2" xfId="538" xr:uid="{00000000-0005-0000-0000-0000200A0000}"/>
    <cellStyle name="Título 2 2" xfId="539" xr:uid="{00000000-0005-0000-0000-0000210A0000}"/>
    <cellStyle name="Título 2 2 2" xfId="540" xr:uid="{00000000-0005-0000-0000-0000220A0000}"/>
    <cellStyle name="Título 3 2" xfId="541" xr:uid="{00000000-0005-0000-0000-0000230A0000}"/>
    <cellStyle name="Título 3 2 2" xfId="542" xr:uid="{00000000-0005-0000-0000-0000240A0000}"/>
    <cellStyle name="Título 4" xfId="543" xr:uid="{00000000-0005-0000-0000-0000250A0000}"/>
    <cellStyle name="Título 4 2" xfId="544" xr:uid="{00000000-0005-0000-0000-0000260A0000}"/>
    <cellStyle name="Título 5" xfId="1136" xr:uid="{00000000-0005-0000-0000-0000270A0000}"/>
    <cellStyle name="Total" xfId="1110" builtinId="25" customBuiltin="1"/>
    <cellStyle name="Total 2" xfId="545" xr:uid="{00000000-0005-0000-0000-0000290A0000}"/>
    <cellStyle name="Total 2 2" xfId="546" xr:uid="{00000000-0005-0000-0000-00002A0A0000}"/>
    <cellStyle name="Total 2 2 2" xfId="573" xr:uid="{00000000-0005-0000-0000-00002B0A0000}"/>
    <cellStyle name="Total 2 2 2 2" xfId="2541" xr:uid="{00000000-0005-0000-0000-00002C0A0000}"/>
    <cellStyle name="Total 2 2 3" xfId="2540" xr:uid="{00000000-0005-0000-0000-00002D0A0000}"/>
    <cellStyle name="Total 2 3" xfId="550" xr:uid="{00000000-0005-0000-0000-00002E0A0000}"/>
    <cellStyle name="Total 2 3 2" xfId="2542" xr:uid="{00000000-0005-0000-0000-00002F0A0000}"/>
    <cellStyle name="Total 2 4" xfId="2527" xr:uid="{00000000-0005-0000-0000-0000300A0000}"/>
    <cellStyle name="Warning Text 2" xfId="548" xr:uid="{00000000-0005-0000-0000-0000310A0000}"/>
  </cellStyles>
  <dxfs count="736">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99FF"/>
      <color rgb="FF00A94F"/>
      <color rgb="FF00539B"/>
      <color rgb="FFFF66FF"/>
      <color rgb="FFFF3300"/>
      <color rgb="FFFF00FF"/>
      <color rgb="FFCC66F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7.xml"/><Relationship Id="rId128" Type="http://schemas.openxmlformats.org/officeDocument/2006/relationships/customXml" Target="../customXml/item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134"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8.xml"/><Relationship Id="rId129" Type="http://schemas.openxmlformats.org/officeDocument/2006/relationships/customXml" Target="../customXml/item1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4.xml"/><Relationship Id="rId135" Type="http://schemas.openxmlformats.org/officeDocument/2006/relationships/customXml" Target="../customXml/item1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4.xml"/><Relationship Id="rId125"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powerPivotData" Target="model/item.data"/><Relationship Id="rId131" Type="http://schemas.openxmlformats.org/officeDocument/2006/relationships/customXml" Target="../customXml/item15.xml"/><Relationship Id="rId136" Type="http://schemas.openxmlformats.org/officeDocument/2006/relationships/customXml" Target="../customXml/item2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137" Type="http://schemas.openxmlformats.org/officeDocument/2006/relationships/customXml" Target="../customXml/item2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32"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connections" Target="connections.xml"/><Relationship Id="rId133"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Ene-Sep.24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109513</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Ene-Sep.24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2483642</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Ene-Sep.24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22.678969620045109</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Ene-Sep.24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4862084</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Ene-Sep.24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897157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Ene-Sep.24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0.18452108190644176</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Ene-Sep.24</c:v>
                </c:pt>
              </c:strCache>
            </c:strRef>
          </c:cat>
          <c:val>
            <c:numRef>
              <c:extLst>
                <c:ext xmlns:c15="http://schemas.microsoft.com/office/drawing/2012/chart" uri="{02D57815-91ED-43cb-92C2-25804820EDAC}">
                  <c15:fullRef>
                    <c15:sqref>'III.3.3.Afil.SFSRSsex tipo '!$C$5:$C$21</c15:sqref>
                  </c15:fullRef>
                </c:ext>
              </c:extLst>
              <c:f>'III.3.3.Afil.SFSRSsex tipo '!$C$9:$C$21</c:f>
              <c:numCache>
                <c:formatCode>#,##0</c:formatCode>
                <c:ptCount val="13"/>
                <c:pt idx="0">
                  <c:v>446880</c:v>
                </c:pt>
                <c:pt idx="1">
                  <c:v>625451</c:v>
                </c:pt>
                <c:pt idx="2">
                  <c:v>760801</c:v>
                </c:pt>
                <c:pt idx="3">
                  <c:v>965980</c:v>
                </c:pt>
                <c:pt idx="4">
                  <c:v>958091</c:v>
                </c:pt>
                <c:pt idx="5">
                  <c:v>1093168</c:v>
                </c:pt>
                <c:pt idx="6">
                  <c:v>1152483</c:v>
                </c:pt>
                <c:pt idx="7">
                  <c:v>1234201</c:v>
                </c:pt>
                <c:pt idx="8">
                  <c:v>2285213</c:v>
                </c:pt>
                <c:pt idx="9">
                  <c:v>2336934</c:v>
                </c:pt>
                <c:pt idx="10">
                  <c:v>2381458</c:v>
                </c:pt>
                <c:pt idx="11">
                  <c:v>2342695</c:v>
                </c:pt>
                <c:pt idx="12">
                  <c:v>2392265</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Ene-Sep.24</c:v>
                </c:pt>
              </c:strCache>
            </c:strRef>
          </c:cat>
          <c:val>
            <c:numRef>
              <c:extLst>
                <c:ext xmlns:c15="http://schemas.microsoft.com/office/drawing/2012/chart" uri="{02D57815-91ED-43cb-92C2-25804820EDAC}">
                  <c15:fullRef>
                    <c15:sqref>'III.3.3.Afil.SFSRSsex tipo '!$D$5:$D$21</c15:sqref>
                  </c15:fullRef>
                </c:ext>
              </c:extLst>
              <c:f>'III.3.3.Afil.SFSRSsex tipo '!$D$9:$D$21</c:f>
              <c:numCache>
                <c:formatCode>#,##0</c:formatCode>
                <c:ptCount val="13"/>
                <c:pt idx="0">
                  <c:v>584446</c:v>
                </c:pt>
                <c:pt idx="1">
                  <c:v>617980</c:v>
                </c:pt>
                <c:pt idx="2">
                  <c:v>639717</c:v>
                </c:pt>
                <c:pt idx="3">
                  <c:v>606813</c:v>
                </c:pt>
                <c:pt idx="4">
                  <c:v>617507</c:v>
                </c:pt>
                <c:pt idx="5">
                  <c:v>584707</c:v>
                </c:pt>
                <c:pt idx="6">
                  <c:v>559698</c:v>
                </c:pt>
                <c:pt idx="7">
                  <c:v>524150</c:v>
                </c:pt>
                <c:pt idx="8">
                  <c:v>568211</c:v>
                </c:pt>
                <c:pt idx="9">
                  <c:v>520053</c:v>
                </c:pt>
                <c:pt idx="10">
                  <c:v>492034</c:v>
                </c:pt>
                <c:pt idx="11">
                  <c:v>482094</c:v>
                </c:pt>
                <c:pt idx="12">
                  <c:v>469919</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Ene-Sep.24</c:v>
                </c:pt>
              </c:strCache>
            </c:strRef>
          </c:cat>
          <c:val>
            <c:numRef>
              <c:extLst>
                <c:ext xmlns:c15="http://schemas.microsoft.com/office/drawing/2012/chart" uri="{02D57815-91ED-43cb-92C2-25804820EDAC}">
                  <c15:fullRef>
                    <c15:sqref>'III.3.3.Afil.SFSRSsex tipo '!$F$5:$F$21</c15:sqref>
                  </c15:fullRef>
                </c:ext>
              </c:extLst>
              <c:f>'III.3.3.Afil.SFSRSsex tipo '!$F$9:$F$21</c:f>
              <c:numCache>
                <c:formatCode>#,##0</c:formatCode>
                <c:ptCount val="13"/>
                <c:pt idx="0">
                  <c:v>731160</c:v>
                </c:pt>
                <c:pt idx="1">
                  <c:v>942774</c:v>
                </c:pt>
                <c:pt idx="2">
                  <c:v>1034413</c:v>
                </c:pt>
                <c:pt idx="3">
                  <c:v>1198725</c:v>
                </c:pt>
                <c:pt idx="4">
                  <c:v>1210866</c:v>
                </c:pt>
                <c:pt idx="5">
                  <c:v>1335044</c:v>
                </c:pt>
                <c:pt idx="6">
                  <c:v>1397915</c:v>
                </c:pt>
                <c:pt idx="7">
                  <c:v>1492342</c:v>
                </c:pt>
                <c:pt idx="8">
                  <c:v>2370917</c:v>
                </c:pt>
                <c:pt idx="9">
                  <c:v>2414928</c:v>
                </c:pt>
                <c:pt idx="10">
                  <c:v>2449336</c:v>
                </c:pt>
                <c:pt idx="11">
                  <c:v>2426574</c:v>
                </c:pt>
                <c:pt idx="12">
                  <c:v>2469819</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Ene-Sep.24</c:v>
                </c:pt>
              </c:strCache>
            </c:strRef>
          </c:cat>
          <c:val>
            <c:numRef>
              <c:extLst>
                <c:ext xmlns:c15="http://schemas.microsoft.com/office/drawing/2012/chart" uri="{02D57815-91ED-43cb-92C2-25804820EDAC}">
                  <c15:fullRef>
                    <c15:sqref>'III.3.3.Afil.SFSRSsex tipo '!$G$5:$G$21</c15:sqref>
                  </c15:fullRef>
                </c:ext>
              </c:extLst>
              <c:f>'III.3.3.Afil.SFSRSsex tipo '!$G$9:$G$21</c:f>
              <c:numCache>
                <c:formatCode>#,##0</c:formatCode>
                <c:ptCount val="13"/>
                <c:pt idx="0">
                  <c:v>540865</c:v>
                </c:pt>
                <c:pt idx="1">
                  <c:v>565548</c:v>
                </c:pt>
                <c:pt idx="2">
                  <c:v>580715</c:v>
                </c:pt>
                <c:pt idx="3">
                  <c:v>545887</c:v>
                </c:pt>
                <c:pt idx="4">
                  <c:v>560604</c:v>
                </c:pt>
                <c:pt idx="5">
                  <c:v>533769</c:v>
                </c:pt>
                <c:pt idx="6">
                  <c:v>510054</c:v>
                </c:pt>
                <c:pt idx="7">
                  <c:v>475569</c:v>
                </c:pt>
                <c:pt idx="8">
                  <c:v>522498</c:v>
                </c:pt>
                <c:pt idx="9">
                  <c:v>475534</c:v>
                </c:pt>
                <c:pt idx="10">
                  <c:v>447373</c:v>
                </c:pt>
                <c:pt idx="11">
                  <c:v>438823</c:v>
                </c:pt>
                <c:pt idx="12">
                  <c:v>427238</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16808</c:v>
                </c:pt>
                <c:pt idx="1">
                  <c:v>29433</c:v>
                </c:pt>
                <c:pt idx="2">
                  <c:v>5559</c:v>
                </c:pt>
                <c:pt idx="3">
                  <c:v>29683</c:v>
                </c:pt>
                <c:pt idx="4">
                  <c:v>32380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2160783</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6210-4568-B808-1B760CDA6E56}"/>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6210-4568-B808-1B760CDA6E56}"/>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5234823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0.412770976210657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2363042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2160783</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0.91440736135879086</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35066</c:v>
                </c:pt>
                <c:pt idx="1">
                  <c:v>252310</c:v>
                </c:pt>
                <c:pt idx="2">
                  <c:v>320294</c:v>
                </c:pt>
                <c:pt idx="3">
                  <c:v>334151</c:v>
                </c:pt>
                <c:pt idx="4">
                  <c:v>278295</c:v>
                </c:pt>
                <c:pt idx="5">
                  <c:v>246651</c:v>
                </c:pt>
                <c:pt idx="6">
                  <c:v>205753</c:v>
                </c:pt>
                <c:pt idx="7">
                  <c:v>167544</c:v>
                </c:pt>
                <c:pt idx="8">
                  <c:v>132699</c:v>
                </c:pt>
                <c:pt idx="9">
                  <c:v>188020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553802</c:v>
                </c:pt>
                <c:pt idx="1">
                  <c:v>954495</c:v>
                </c:pt>
                <c:pt idx="2">
                  <c:v>245985</c:v>
                </c:pt>
                <c:pt idx="3">
                  <c:v>168508</c:v>
                </c:pt>
                <c:pt idx="4">
                  <c:v>150327</c:v>
                </c:pt>
                <c:pt idx="5">
                  <c:v>37828</c:v>
                </c:pt>
                <c:pt idx="6">
                  <c:v>17200</c:v>
                </c:pt>
                <c:pt idx="7">
                  <c:v>18408</c:v>
                </c:pt>
                <c:pt idx="8">
                  <c:v>14230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2856087</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2378736</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1123379</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1037404</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32552477845937228"/>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1123379</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1037404</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2856087</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2378736</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Ene-Sep.24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64443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923183108395831"/>
          <c:y val="0.13818316816897244"/>
          <c:w val="0.7108466617779684"/>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168466</c:v>
                </c:pt>
                <c:pt idx="1">
                  <c:v>145046</c:v>
                </c:pt>
                <c:pt idx="2">
                  <c:v>158554</c:v>
                </c:pt>
                <c:pt idx="3">
                  <c:v>238614</c:v>
                </c:pt>
                <c:pt idx="4">
                  <c:v>145054</c:v>
                </c:pt>
                <c:pt idx="5">
                  <c:v>374972</c:v>
                </c:pt>
                <c:pt idx="6">
                  <c:v>197817</c:v>
                </c:pt>
                <c:pt idx="7">
                  <c:v>598492</c:v>
                </c:pt>
                <c:pt idx="8">
                  <c:v>456627</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67523</c:v>
                </c:pt>
                <c:pt idx="1">
                  <c:v>19130</c:v>
                </c:pt>
                <c:pt idx="2">
                  <c:v>10979</c:v>
                </c:pt>
                <c:pt idx="3">
                  <c:v>7478</c:v>
                </c:pt>
                <c:pt idx="4">
                  <c:v>2063</c:v>
                </c:pt>
                <c:pt idx="5">
                  <c:v>1795</c:v>
                </c:pt>
                <c:pt idx="6">
                  <c:v>276</c:v>
                </c:pt>
                <c:pt idx="7">
                  <c:v>260</c:v>
                </c:pt>
                <c:pt idx="8">
                  <c:v>9</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2025</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3028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6826</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14154</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2177</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9705</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15206</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205</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11117</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4659</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17149</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2218</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18327</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8721</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162</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12925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4</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250</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28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-41</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-8622</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6485</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43</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-1808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1997</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-4</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4130200640009585"/>
          <c:w val="0.9480723504765155"/>
          <c:h val="0.72238237402200389"/>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Ene-Sep.24</c:v>
                </c:pt>
              </c:strCache>
              <c:extLst/>
            </c:strRef>
          </c:cat>
          <c:val>
            <c:numRef>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2363042</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Ene-Sep.24</c:v>
                </c:pt>
              </c:strCache>
              <c:extLst/>
            </c:strRef>
          </c:cat>
          <c:val>
            <c:numRef>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2483642</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SRL'!$A$12:$A$21</c15:sqref>
                        </c15:formulaRef>
                      </c:ext>
                    </c:extLst>
                    <c:strCache>
                      <c:ptCount val="10"/>
                      <c:pt idx="0">
                        <c:v>Dic.2015</c:v>
                      </c:pt>
                      <c:pt idx="1">
                        <c:v>Dic.2016</c:v>
                      </c:pt>
                      <c:pt idx="2">
                        <c:v>Dic.2017</c:v>
                      </c:pt>
                      <c:pt idx="3">
                        <c:v>Dic.2018</c:v>
                      </c:pt>
                      <c:pt idx="4">
                        <c:v>Dic.2019</c:v>
                      </c:pt>
                      <c:pt idx="5">
                        <c:v>Dic.2020</c:v>
                      </c:pt>
                      <c:pt idx="6">
                        <c:v>Dic.2021</c:v>
                      </c:pt>
                      <c:pt idx="7">
                        <c:v>Dic.2022</c:v>
                      </c:pt>
                      <c:pt idx="8">
                        <c:v>Dic.2023</c:v>
                      </c:pt>
                      <c:pt idx="9">
                        <c:v>Ene-Sep.24</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r>
              <a:rPr lang="es-DO" sz="5400" cap="none" baseline="0">
                <a:solidFill>
                  <a:schemeClr val="accent3">
                    <a:lumMod val="50000"/>
                  </a:schemeClr>
                </a:solidFill>
              </a:rPr>
              <a:t>Afiliación al SRL por Grupo de Edad y Género</a:t>
            </a:r>
          </a:p>
        </c:rich>
      </c:tx>
      <c:layout>
        <c:manualLayout>
          <c:xMode val="edge"/>
          <c:yMode val="edge"/>
          <c:x val="0.31697868183143774"/>
          <c:y val="3.1719532554257093E-2"/>
        </c:manualLayout>
      </c:layout>
      <c:overlay val="0"/>
      <c:spPr>
        <a:noFill/>
        <a:ln>
          <a:noFill/>
        </a:ln>
        <a:effectLst/>
      </c:spPr>
      <c:txPr>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endParaRPr lang="en-US"/>
        </a:p>
      </c:txPr>
    </c:title>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25957</c:v>
                </c:pt>
                <c:pt idx="1">
                  <c:v>160407</c:v>
                </c:pt>
                <c:pt idx="2">
                  <c:v>191529</c:v>
                </c:pt>
                <c:pt idx="3">
                  <c:v>199509</c:v>
                </c:pt>
                <c:pt idx="4">
                  <c:v>166262</c:v>
                </c:pt>
                <c:pt idx="5">
                  <c:v>149010</c:v>
                </c:pt>
                <c:pt idx="6">
                  <c:v>125953</c:v>
                </c:pt>
                <c:pt idx="7">
                  <c:v>104983</c:v>
                </c:pt>
                <c:pt idx="8">
                  <c:v>83032</c:v>
                </c:pt>
                <c:pt idx="9">
                  <c:v>56130</c:v>
                </c:pt>
                <c:pt idx="10">
                  <c:v>33198</c:v>
                </c:pt>
                <c:pt idx="11">
                  <c:v>18360</c:v>
                </c:pt>
                <c:pt idx="12">
                  <c:v>8794</c:v>
                </c:pt>
                <c:pt idx="13">
                  <c:v>3840</c:v>
                </c:pt>
                <c:pt idx="14">
                  <c:v>2367</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-17867</c:v>
                </c:pt>
                <c:pt idx="1">
                  <c:v>-134672</c:v>
                </c:pt>
                <c:pt idx="2">
                  <c:v>-177843</c:v>
                </c:pt>
                <c:pt idx="3">
                  <c:v>-186599</c:v>
                </c:pt>
                <c:pt idx="4">
                  <c:v>-154956</c:v>
                </c:pt>
                <c:pt idx="5">
                  <c:v>-135475</c:v>
                </c:pt>
                <c:pt idx="6">
                  <c:v>-109385</c:v>
                </c:pt>
                <c:pt idx="7">
                  <c:v>-85340</c:v>
                </c:pt>
                <c:pt idx="8">
                  <c:v>-65949</c:v>
                </c:pt>
                <c:pt idx="9">
                  <c:v>-41621</c:v>
                </c:pt>
                <c:pt idx="10">
                  <c:v>-21995</c:v>
                </c:pt>
                <c:pt idx="11">
                  <c:v>-11909</c:v>
                </c:pt>
                <c:pt idx="12">
                  <c:v>-6006</c:v>
                </c:pt>
                <c:pt idx="13">
                  <c:v>-2782</c:v>
                </c:pt>
                <c:pt idx="14">
                  <c:v>-1911</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720361621463985"/>
          <c:y val="6.5421240124617142E-2"/>
          <c:w val="0.37275849747037931"/>
          <c:h val="5.4570872714366475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Ene-Sep.24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1510.2418142389281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Ene-Sep.24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1.5102418142389282E-2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173706432035.16</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173580339477.70999</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0.6165752011176755</c:v>
                </c:pt>
                <c:pt idx="1">
                  <c:v>0.17468245779039931</c:v>
                </c:pt>
                <c:pt idx="2">
                  <c:v>0.10025293800735986</c:v>
                </c:pt>
                <c:pt idx="3">
                  <c:v>6.8284130651155572E-2</c:v>
                </c:pt>
                <c:pt idx="4">
                  <c:v>1.8837946179905581E-2</c:v>
                </c:pt>
                <c:pt idx="5">
                  <c:v>1.6390748130358953E-2</c:v>
                </c:pt>
                <c:pt idx="6">
                  <c:v>2.5202487375927973E-3</c:v>
                </c:pt>
                <c:pt idx="7">
                  <c:v>2.3741473615004611E-3</c:v>
                </c:pt>
                <c:pt idx="8">
                  <c:v>8.2182024051939036E-5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6.7830226739602567E-2</c:v>
                </c:pt>
                <c:pt idx="1">
                  <c:v>5.8400526323842163E-2</c:v>
                </c:pt>
                <c:pt idx="2">
                  <c:v>6.3839313395408839E-2</c:v>
                </c:pt>
                <c:pt idx="3">
                  <c:v>9.6074232920847685E-2</c:v>
                </c:pt>
                <c:pt idx="4">
                  <c:v>5.8403747399987598E-2</c:v>
                </c:pt>
                <c:pt idx="5">
                  <c:v>0.15097667055074765</c:v>
                </c:pt>
                <c:pt idx="6">
                  <c:v>7.9647952482684706E-2</c:v>
                </c:pt>
                <c:pt idx="7">
                  <c:v>0.24097353805419622</c:v>
                </c:pt>
                <c:pt idx="8">
                  <c:v>0.18385379213268258</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6622495372118617"/>
          <c:w val="0.97948460855090091"/>
          <c:h val="0.6619929395217027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extLst>
                <c:ext xmlns:c15="http://schemas.microsoft.com/office/drawing/2012/chart" uri="{02D57815-91ED-43cb-92C2-25804820EDAC}">
                  <c15:fullRef>
                    <c15:sqref>'IV.1.4. Recaudo x sector'!$B$5:$B$22</c15:sqref>
                  </c15:fullRef>
                </c:ext>
              </c:extLst>
              <c:f>'IV.1.4. Recaudo x sector'!$B$5:$B$18</c:f>
              <c:numCache>
                <c:formatCode>_(* #,##0.00_);_(* \(#,##0.00\);_(* "-"??_);_(@_)</c:formatCode>
                <c:ptCount val="13"/>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extLst>
                <c:ext xmlns:c15="http://schemas.microsoft.com/office/drawing/2012/chart" uri="{02D57815-91ED-43cb-92C2-25804820EDAC}">
                  <c15:fullRef>
                    <c15:sqref>'IV.1.4. Recaudo x sector'!$C$5:$C$22</c15:sqref>
                  </c15:fullRef>
                </c:ext>
              </c:extLst>
              <c:f>'IV.1.4. Recaudo x sector'!$C$5:$C$18</c:f>
              <c:numCache>
                <c:formatCode>_(* #,##0.00_);_(* \(#,##0.00\);_(* "-"??_);_(@_)</c:formatCode>
                <c:ptCount val="13"/>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sector'!$A$5:$A$22</c15:sqref>
                  </c15:fullRef>
                </c:ext>
              </c:extLst>
              <c:f>'IV.1.4. Recaudo x sector'!$A$5:$A$18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extLst>
                <c:ext xmlns:c15="http://schemas.microsoft.com/office/drawing/2012/chart" uri="{02D57815-91ED-43cb-92C2-25804820EDAC}">
                  <c15:fullRef>
                    <c15:sqref>'IV.1.4. Recaudo x sector'!$D$5:$D$22</c15:sqref>
                  </c15:fullRef>
                </c:ext>
              </c:extLst>
              <c:f>'IV.1.4. Recaudo x sector'!$D$5:$D$18</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15998423310.094347</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28604096375.343002</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40136395321.815643</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71761154064.457016</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156534400595.35004</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56581550884.115646</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8.2963916562533591E-3</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n-US"/>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25437434410.830002</c:v>
                </c:pt>
                <c:pt idx="1">
                  <c:v>16991489295.65</c:v>
                </c:pt>
                <c:pt idx="2">
                  <c:v>7634935910.3999987</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Sep.24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228839213386.98999</c:v>
                </c:pt>
                <c:pt idx="1">
                  <c:v>181579195755.27002</c:v>
                </c:pt>
                <c:pt idx="2">
                  <c:v>101554912687.92999</c:v>
                </c:pt>
                <c:pt idx="3">
                  <c:v>66061553313.609993</c:v>
                </c:pt>
                <c:pt idx="4">
                  <c:v>26791956570.530006</c:v>
                </c:pt>
                <c:pt idx="5">
                  <c:v>31243453514.639999</c:v>
                </c:pt>
                <c:pt idx="6">
                  <c:v>15490633522.299999</c:v>
                </c:pt>
                <c:pt idx="7">
                  <c:v>13456304045.179998</c:v>
                </c:pt>
                <c:pt idx="8">
                  <c:v>12374764098.370001</c:v>
                </c:pt>
                <c:pt idx="9">
                  <c:v>11390434125.810001</c:v>
                </c:pt>
                <c:pt idx="10">
                  <c:v>10560426929.940001</c:v>
                </c:pt>
                <c:pt idx="11">
                  <c:v>7713239953.4200001</c:v>
                </c:pt>
                <c:pt idx="12">
                  <c:v>6426814133.6899996</c:v>
                </c:pt>
                <c:pt idx="13">
                  <c:v>5490485466.6700001</c:v>
                </c:pt>
                <c:pt idx="14">
                  <c:v>6151732754.7700005</c:v>
                </c:pt>
                <c:pt idx="15">
                  <c:v>5554051258.9399996</c:v>
                </c:pt>
                <c:pt idx="16">
                  <c:v>3119370268.7700005</c:v>
                </c:pt>
                <c:pt idx="17">
                  <c:v>5198615034.3399992</c:v>
                </c:pt>
                <c:pt idx="18">
                  <c:v>2163231786.7200003</c:v>
                </c:pt>
                <c:pt idx="19">
                  <c:v>1604309375.4899993</c:v>
                </c:pt>
                <c:pt idx="20">
                  <c:v>1541806060.53</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0.12430612857745453"/>
                  <c:y val="1.42246973465009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3.715515578808138E-2"/>
                  <c:y val="7.819902781436112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9.9508695793840696E-3"/>
                  <c:y val="2.12643886553256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1418101115.3499999</c:v>
                </c:pt>
                <c:pt idx="1">
                  <c:v>287346992.58999997</c:v>
                </c:pt>
                <c:pt idx="2">
                  <c:v>455000000</c:v>
                </c:pt>
                <c:pt idx="3">
                  <c:v>1824012788.5999999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311151209714606"/>
          <c:y val="0.30943760805781556"/>
          <c:w val="0.72575231647269023"/>
          <c:h val="0.634688396441787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1242404822611429E-3"/>
                  <c:y val="-9.70825161682497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26779746821533779"/>
                  <c:y val="-1.6055310001277301E-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'IV.2.8.INV_SFS x cuentas'!$B$5:$B$9</c:f>
              <c:numCache>
                <c:formatCode>_(* #,##0.00_);_(* \(#,##0.00\);_(* "-"??_);_(@_)</c:formatCode>
                <c:ptCount val="5"/>
                <c:pt idx="0">
                  <c:v>3984460896.5399995</c:v>
                </c:pt>
                <c:pt idx="1">
                  <c:v>3616236985.6500001</c:v>
                </c:pt>
                <c:pt idx="2">
                  <c:v>390719861.42000002</c:v>
                </c:pt>
                <c:pt idx="3">
                  <c:v>122150344.47</c:v>
                </c:pt>
                <c:pt idx="4">
                  <c:v>159868549.78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14546416500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13943579718.950001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1528362274.24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73658615701.160004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10816325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0.97452045865855552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73658615701.160004</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60016952158.620003</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494160125.76999998</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2449008765.3000002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262869061.5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461490325.99000001</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306960998.67000002</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219409460967.83002</c:v>
                </c:pt>
                <c:pt idx="1">
                  <c:v>158503690267.16</c:v>
                </c:pt>
                <c:pt idx="2">
                  <c:v>132458492919.48</c:v>
                </c:pt>
                <c:pt idx="3">
                  <c:v>132626863130.30002</c:v>
                </c:pt>
                <c:pt idx="4">
                  <c:v>109874454285.89999</c:v>
                </c:pt>
                <c:pt idx="5">
                  <c:v>30693093695.269997</c:v>
                </c:pt>
                <c:pt idx="6">
                  <c:v>5293320875.4899998</c:v>
                </c:pt>
                <c:pt idx="7">
                  <c:v>5507987773.8899994</c:v>
                </c:pt>
                <c:pt idx="8">
                  <c:v>4531048597.3900003</c:v>
                </c:pt>
                <c:pt idx="9">
                  <c:v>2733605469.5200005</c:v>
                </c:pt>
                <c:pt idx="10">
                  <c:v>2762527245.5500002</c:v>
                </c:pt>
                <c:pt idx="11">
                  <c:v>5578321172.0499992</c:v>
                </c:pt>
                <c:pt idx="12">
                  <c:v>2200301939.9000001</c:v>
                </c:pt>
                <c:pt idx="13">
                  <c:v>2961363198.6499996</c:v>
                </c:pt>
                <c:pt idx="14">
                  <c:v>1480729100.1100001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1341442.861519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0.19669194622184147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345354885479672"/>
          <c:y val="0.2733524499498141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7.7448384976550808E-2"/>
                  <c:y val="-5.925736611724315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0.12559839442313314"/>
                  <c:y val="0.136285841644370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0.15671518953417515"/>
                  <c:y val="-8.2655057230620513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0.16651293003332723"/>
                  <c:y val="5.204642935670938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3452731544856397E-2"/>
                  <c:y val="-0.1314742592042909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3836027098196177"/>
                  <c:y val="-8.7564363509859938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4053874410253848"/>
                  <c:y val="7.090142488086981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Asociación Cibao de Ahorros y Préstamos</c:v>
                </c:pt>
                <c:pt idx="4">
                  <c:v>Banco de Ahorro y Crédito Fondesa</c:v>
                </c:pt>
                <c:pt idx="5">
                  <c:v>Consorcio Minero Dominicano S.A.</c:v>
                </c:pt>
                <c:pt idx="6">
                  <c:v>  Fondo Cerrado de Desarrollo de Altio II</c:v>
                </c:pt>
                <c:pt idx="7">
                  <c:v>  Fondo Cerrado de Desarrollo Altio Energía</c:v>
                </c:pt>
              </c:strCache>
            </c:strRef>
          </c:cat>
          <c:val>
            <c:numRef>
              <c:f>'IV.3.6.Cartera de inv fp'!$B$5:$B$12</c:f>
              <c:numCache>
                <c:formatCode>"RD$"#,##0.00</c:formatCode>
                <c:ptCount val="8"/>
                <c:pt idx="0">
                  <c:v>650845986044.08997</c:v>
                </c:pt>
                <c:pt idx="1">
                  <c:v>182597854223.36002</c:v>
                </c:pt>
                <c:pt idx="2">
                  <c:v>91655211016.38002</c:v>
                </c:pt>
                <c:pt idx="3">
                  <c:v>6558623199.21</c:v>
                </c:pt>
                <c:pt idx="4">
                  <c:v>25740411.25</c:v>
                </c:pt>
                <c:pt idx="5">
                  <c:v>2836395521.3600001</c:v>
                </c:pt>
                <c:pt idx="6">
                  <c:v>7590920338.7800007</c:v>
                </c:pt>
                <c:pt idx="7">
                  <c:v>20058140954.860001</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9.5399999999999999E-2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9.6100000000000005E-2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9.6100000000000005E-2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3.2899999999999999E-2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6.3200000000000006E-2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1064621917011</c:v>
                </c:pt>
                <c:pt idx="1">
                  <c:v>149217403131</c:v>
                </c:pt>
                <c:pt idx="2">
                  <c:v>78099477028</c:v>
                </c:pt>
                <c:pt idx="3">
                  <c:v>49413130838</c:v>
                </c:pt>
                <c:pt idx="4">
                  <c:v>90933511</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7206773464.6999998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450-42EA-94F9-D1463BE5651E}"/>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450-42EA-94F9-D1463BE5651E}"/>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450-42EA-94F9-D1463BE5651E}"/>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313594606.80000001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5239820.3600000003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10816325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0.97452045865855552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Ene-Sep.24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1136</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Ene-Sep.24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1022</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Ene-Sep.24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1081480765636148E-2"/>
          <c:y val="0.18609178018654396"/>
          <c:w val="0.93492592211723191"/>
          <c:h val="0.51267921054760623"/>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13093</c:v>
                </c:pt>
                <c:pt idx="1">
                  <c:v>4740</c:v>
                </c:pt>
                <c:pt idx="2">
                  <c:v>15777</c:v>
                </c:pt>
                <c:pt idx="3">
                  <c:v>39923.89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8942980135985759"/>
          <c:h val="0.51568860390033966"/>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0.99819448026824864</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1.8055197317513542E-3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17182</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1360</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7603</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1352</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436</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6739</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461</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2376</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Prov'!$G$5:$G$36</c:f>
              <c:numCache>
                <c:formatCode>_(* #,##0_);_(* \(#,##0\);_(* "-"??_);_(@_)</c:formatCode>
                <c:ptCount val="32"/>
                <c:pt idx="0">
                  <c:v>173612</c:v>
                </c:pt>
                <c:pt idx="1">
                  <c:v>109777</c:v>
                </c:pt>
                <c:pt idx="2">
                  <c:v>48689</c:v>
                </c:pt>
                <c:pt idx="3">
                  <c:v>54663</c:v>
                </c:pt>
                <c:pt idx="4">
                  <c:v>31937</c:v>
                </c:pt>
                <c:pt idx="5">
                  <c:v>17073</c:v>
                </c:pt>
                <c:pt idx="6">
                  <c:v>19698</c:v>
                </c:pt>
                <c:pt idx="7">
                  <c:v>15997</c:v>
                </c:pt>
                <c:pt idx="8">
                  <c:v>13281</c:v>
                </c:pt>
                <c:pt idx="9">
                  <c:v>9637</c:v>
                </c:pt>
                <c:pt idx="10">
                  <c:v>11194</c:v>
                </c:pt>
                <c:pt idx="11">
                  <c:v>10189</c:v>
                </c:pt>
                <c:pt idx="12">
                  <c:v>7202</c:v>
                </c:pt>
                <c:pt idx="13">
                  <c:v>6138</c:v>
                </c:pt>
                <c:pt idx="14">
                  <c:v>5269</c:v>
                </c:pt>
                <c:pt idx="15">
                  <c:v>5500</c:v>
                </c:pt>
                <c:pt idx="16">
                  <c:v>4129</c:v>
                </c:pt>
                <c:pt idx="17">
                  <c:v>3052</c:v>
                </c:pt>
                <c:pt idx="18">
                  <c:v>2933</c:v>
                </c:pt>
                <c:pt idx="19">
                  <c:v>3830</c:v>
                </c:pt>
                <c:pt idx="20">
                  <c:v>2883</c:v>
                </c:pt>
                <c:pt idx="21">
                  <c:v>3314</c:v>
                </c:pt>
                <c:pt idx="22">
                  <c:v>2681</c:v>
                </c:pt>
                <c:pt idx="23">
                  <c:v>2690</c:v>
                </c:pt>
                <c:pt idx="24">
                  <c:v>3850</c:v>
                </c:pt>
                <c:pt idx="25">
                  <c:v>3039</c:v>
                </c:pt>
                <c:pt idx="26">
                  <c:v>1154</c:v>
                </c:pt>
                <c:pt idx="27">
                  <c:v>1881</c:v>
                </c:pt>
                <c:pt idx="28">
                  <c:v>500</c:v>
                </c:pt>
                <c:pt idx="29">
                  <c:v>1443</c:v>
                </c:pt>
                <c:pt idx="30">
                  <c:v>913</c:v>
                </c:pt>
                <c:pt idx="31">
                  <c:v>698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12706268958896449"/>
          <c:w val="0.97904148601835195"/>
          <c:h val="0.73448974245024135"/>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7133</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30376</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E23-48B5-971F-B11E7B466C88}"/>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E23-48B5-971F-B11E7B466C88}"/>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E23-48B5-971F-B11E7B466C88}"/>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E23-48B5-971F-B11E7B466C88}"/>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FE23-48B5-971F-B11E7B466C88}"/>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overlay val="0"/>
    </c:title>
    <c:autoTitleDeleted val="0"/>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0.37105761283958516</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0.62894238716041484</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0910491724926492"/>
          <c:y val="8.5647605792077225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881782518328405E-2"/>
          <c:y val="0.12186627759980745"/>
          <c:w val="0.90611821748167154"/>
          <c:h val="0.79177519455824041"/>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609</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13584</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11339</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6747</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3826</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1404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964878163417794"/>
          <c:y val="0.3212519177145054"/>
          <c:w val="0.31160721826748417"/>
          <c:h val="0.58393186831586397"/>
        </c:manualLayout>
      </c:layout>
      <c:pieChart>
        <c:varyColors val="1"/>
        <c:ser>
          <c:idx val="0"/>
          <c:order val="0"/>
          <c:tx>
            <c:strRef>
              <c:f>'VII.2.CBSS-Tramit.'!$B$4</c:f>
              <c:strCache>
                <c:ptCount val="1"/>
                <c:pt idx="0">
                  <c:v>Ene-ago.24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4073292677301287E-2"/>
                  <c:y val="5.6676915943545229E-2"/>
                </c:manualLayout>
              </c:layout>
              <c:tx>
                <c:rich>
                  <a:bodyPr/>
                  <a:lstStyle/>
                  <a:p>
                    <a:fld id="{FD6A6504-FF98-43AB-A219-C6275069FEE1}" type="CATEGORYNAME">
                      <a:rPr lang="en-US"/>
                      <a:pPr/>
                      <a:t>[]</a:t>
                    </a:fld>
                    <a:r>
                      <a:rPr lang="en-US" baseline="0"/>
                      <a:t> </a:t>
                    </a:r>
                  </a:p>
                  <a:p>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5.9658468712086535E-2"/>
                  <c:y val="-2.9806001845761626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1240131016"/>
                      <c:h val="0.1692544976194828"/>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4.4187693776254013E-2"/>
                  <c:y val="0.1365662891425531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7.7110937727381645E-2"/>
                  <c:y val="-5.8105820687687354E-2"/>
                </c:manualLayout>
              </c:layout>
              <c:tx>
                <c:rich>
                  <a:bodyPr/>
                  <a:lstStyle/>
                  <a:p>
                    <a:fld id="{BAEF5A9F-1DB0-49A6-9DCF-A5DD593887FA}" type="CATEGORYNAME">
                      <a:rPr lang="en-US"/>
                      <a:pPr/>
                      <a:t>[]</a:t>
                    </a:fld>
                    <a:r>
                      <a:rPr lang="en-US" baseline="0"/>
                      <a:t> </a:t>
                    </a:r>
                  </a:p>
                  <a:p>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c:v>
                </c:pt>
                <c:pt idx="1">
                  <c:v>Gestiones realizadas  </c:v>
                </c:pt>
                <c:pt idx="2">
                  <c:v>Atención a usuarios </c:v>
                </c:pt>
                <c:pt idx="3">
                  <c:v>Expedientes concluidos </c:v>
                </c:pt>
              </c:strCache>
            </c:strRef>
          </c:cat>
          <c:val>
            <c:numRef>
              <c:f>'VII.2.CBSS-Tramit.'!$B$5:$B$8</c:f>
              <c:numCache>
                <c:formatCode>_(* #,##0_);_(* \(#,##0\);_(* "-"_);_(@_)</c:formatCode>
                <c:ptCount val="4"/>
                <c:pt idx="0">
                  <c:v>2095</c:v>
                </c:pt>
                <c:pt idx="1">
                  <c:v>11178</c:v>
                </c:pt>
                <c:pt idx="2">
                  <c:v>1836</c:v>
                </c:pt>
                <c:pt idx="3">
                  <c:v>1332</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34</c:v>
                </c:pt>
                <c:pt idx="1">
                  <c:v>150</c:v>
                </c:pt>
                <c:pt idx="2">
                  <c:v>25</c:v>
                </c:pt>
                <c:pt idx="3">
                  <c:v>64</c:v>
                </c:pt>
                <c:pt idx="4">
                  <c:v>395</c:v>
                </c:pt>
                <c:pt idx="5">
                  <c:v>204</c:v>
                </c:pt>
                <c:pt idx="6">
                  <c:v>1418</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2032480939891974"/>
          <c:y val="1.99495304735174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n-US"/>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Ene-Sep.24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4667626</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Ene-Sep.24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5759241</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Ene-Sep.24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113863</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163803327185672"/>
          <c:y val="0.27689220040531254"/>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10417910056234422"/>
                  <c:y val="-6.0397738132974318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8.6616579909701757E-2"/>
                  <c:y val="-0.108018515682412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3012233134010211E-2"/>
                  <c:y val="-0.1728126005416038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4358999094139667E-2"/>
                  <c:y val="-8.689074014054164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3.6166717227305208E-4"/>
                  <c:y val="9.298408073958255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0.1304775456451045"/>
                  <c:y val="1.250555118463018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9.6721005593825085E-3"/>
                  <c:y val="-6.266755944642911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2</c:v>
                </c:pt>
                <c:pt idx="1">
                  <c:v>38</c:v>
                </c:pt>
                <c:pt idx="2">
                  <c:v>24</c:v>
                </c:pt>
                <c:pt idx="3">
                  <c:v>7</c:v>
                </c:pt>
                <c:pt idx="4">
                  <c:v>6</c:v>
                </c:pt>
                <c:pt idx="5">
                  <c:v>20</c:v>
                </c:pt>
                <c:pt idx="6">
                  <c:v>14</c:v>
                </c:pt>
                <c:pt idx="7">
                  <c:v>139</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5187872</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5238995</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Ene-Sep.24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2528559</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Ene-Sep.24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2139067</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830847682800321E-2"/>
          <c:y val="0.21255852907542203"/>
          <c:w val="0.95015681580890254"/>
          <c:h val="0.56505164994330559"/>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Ene-Sep.24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1208841</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Ene-Sep.24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1116847</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Ene-Sep.24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930226</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Ene-Sep.24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1411712</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8">
  <a:schemeClr val="accent5"/>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Reversed" id="21">
  <a:schemeClr val="accent1"/>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6">
  <a:schemeClr val="accent3"/>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0.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3.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4.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4.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9.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30.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8.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Septiembre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23</xdr:row>
      <xdr:rowOff>27213</xdr:rowOff>
    </xdr:from>
    <xdr:to>
      <xdr:col>12</xdr:col>
      <xdr:colOff>1298866</xdr:colOff>
      <xdr:row>70</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10</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0</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24</xdr:row>
      <xdr:rowOff>108857</xdr:rowOff>
    </xdr:from>
    <xdr:to>
      <xdr:col>9</xdr:col>
      <xdr:colOff>1211034</xdr:colOff>
      <xdr:row>58</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56029</xdr:rowOff>
    </xdr:from>
    <xdr:to>
      <xdr:col>8</xdr:col>
      <xdr:colOff>1535206</xdr:colOff>
      <xdr:row>55</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1292679</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19050</xdr:rowOff>
    </xdr:from>
    <xdr:to>
      <xdr:col>7</xdr:col>
      <xdr:colOff>409575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121227</xdr:rowOff>
    </xdr:from>
    <xdr:to>
      <xdr:col>3</xdr:col>
      <xdr:colOff>121227</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119062</xdr:colOff>
      <xdr:row>15</xdr:row>
      <xdr:rowOff>179676</xdr:rowOff>
    </xdr:from>
    <xdr:to>
      <xdr:col>5</xdr:col>
      <xdr:colOff>935181</xdr:colOff>
      <xdr:row>44</xdr:row>
      <xdr:rowOff>190500</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21</xdr:row>
      <xdr:rowOff>369794</xdr:rowOff>
    </xdr:from>
    <xdr:to>
      <xdr:col>11</xdr:col>
      <xdr:colOff>1143000</xdr:colOff>
      <xdr:row>38</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1333501</xdr:colOff>
      <xdr:row>16</xdr:row>
      <xdr:rowOff>116279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176213</xdr:colOff>
      <xdr:row>21</xdr:row>
      <xdr:rowOff>1638300</xdr:rowOff>
    </xdr:from>
    <xdr:to>
      <xdr:col>9</xdr:col>
      <xdr:colOff>1447800</xdr:colOff>
      <xdr:row>57</xdr:row>
      <xdr:rowOff>126423</xdr:rowOff>
    </xdr:to>
    <xdr:graphicFrame macro="">
      <xdr:nvGraphicFramePr>
        <xdr:cNvPr id="4"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79562</xdr:colOff>
      <xdr:row>23</xdr:row>
      <xdr:rowOff>4003</xdr:rowOff>
    </xdr:from>
    <xdr:to>
      <xdr:col>18</xdr:col>
      <xdr:colOff>879662</xdr:colOff>
      <xdr:row>36</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Afiliación al Seguro</a:t>
          </a:r>
          <a:r>
            <a:rPr lang="es-DO" sz="4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338160</xdr:colOff>
      <xdr:row>0</xdr:row>
      <xdr:rowOff>311727</xdr:rowOff>
    </xdr:from>
    <xdr:to>
      <xdr:col>1</xdr:col>
      <xdr:colOff>710044</xdr:colOff>
      <xdr:row>2</xdr:row>
      <xdr:rowOff>594878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22</xdr:row>
      <xdr:rowOff>147840</xdr:rowOff>
    </xdr:from>
    <xdr:to>
      <xdr:col>9</xdr:col>
      <xdr:colOff>1524000</xdr:colOff>
      <xdr:row>57</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1524000</xdr:colOff>
      <xdr:row>41</xdr:row>
      <xdr:rowOff>138544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727364</xdr:rowOff>
    </xdr:from>
    <xdr:to>
      <xdr:col>13</xdr:col>
      <xdr:colOff>883227</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640774</xdr:colOff>
      <xdr:row>28</xdr:row>
      <xdr:rowOff>34636</xdr:rowOff>
    </xdr:from>
    <xdr:to>
      <xdr:col>14</xdr:col>
      <xdr:colOff>1387928</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59</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59</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11</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56027</xdr:colOff>
      <xdr:row>35</xdr:row>
      <xdr:rowOff>95251</xdr:rowOff>
    </xdr:from>
    <xdr:to>
      <xdr:col>8</xdr:col>
      <xdr:colOff>1238249</xdr:colOff>
      <xdr:row>77</xdr:row>
      <xdr:rowOff>506865</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11</xdr:row>
      <xdr:rowOff>121227</xdr:rowOff>
    </xdr:from>
    <xdr:to>
      <xdr:col>4</xdr:col>
      <xdr:colOff>756633</xdr:colOff>
      <xdr:row>40</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37</xdr:row>
      <xdr:rowOff>76694</xdr:rowOff>
    </xdr:from>
    <xdr:to>
      <xdr:col>1</xdr:col>
      <xdr:colOff>1001980</xdr:colOff>
      <xdr:row>39</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460233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40824</xdr:colOff>
      <xdr:row>15</xdr:row>
      <xdr:rowOff>149678</xdr:rowOff>
    </xdr:from>
    <xdr:to>
      <xdr:col>10</xdr:col>
      <xdr:colOff>449037</xdr:colOff>
      <xdr:row>51</xdr:row>
      <xdr:rowOff>81642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15</xdr:row>
      <xdr:rowOff>44824</xdr:rowOff>
    </xdr:from>
    <xdr:to>
      <xdr:col>4</xdr:col>
      <xdr:colOff>1602441</xdr:colOff>
      <xdr:row>51</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24/04.%20Abril%202024/02.%20Boletin%20Con%20Formulas/01.%20Bolet&#237;n_Formula_Abril.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24/08.%20Agosto%202024/02.%20Boletin%20Con%20Formulas/01.%20Boletin%20con%20formula/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6. Accid x sexo"/>
      <sheetName val="III.5.14.Trasp"/>
    </sheet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686" dataDxfId="685" headerRowBorderDxfId="683" tableBorderDxfId="684" totalsRowBorderDxfId="682">
  <tableColumns count="12">
    <tableColumn id="1" xr3:uid="{00000000-0010-0000-0000-000001000000}" name="Años" dataDxfId="681"/>
    <tableColumn id="3" xr3:uid="{00000000-0010-0000-0000-000003000000}" name="Empresas Privadas" dataDxfId="680"/>
    <tableColumn id="4" xr3:uid="{00000000-0010-0000-0000-000004000000}" name=" Empresas Públicas " dataDxfId="679"/>
    <tableColumn id="5" xr3:uid="{00000000-0010-0000-0000-000005000000}" name="Empresas Públicas Centralizadas" dataDxfId="678"/>
    <tableColumn id="14" xr3:uid="{00000000-0010-0000-0000-00000E000000}" name="Empresas Pendiente en Clasificar" dataDxfId="677"/>
    <tableColumn id="7" xr3:uid="{00000000-0010-0000-0000-000007000000}" name="Total Empresas" dataDxfId="676">
      <calculatedColumnFormula>SUM(B5:E5)</calculatedColumnFormula>
    </tableColumn>
    <tableColumn id="8" xr3:uid="{00000000-0010-0000-0000-000008000000}" name=" Empleados Privados" dataDxfId="675"/>
    <tableColumn id="9" xr3:uid="{00000000-0010-0000-0000-000009000000}" name="Empleados  Públicos " dataDxfId="674"/>
    <tableColumn id="10" xr3:uid="{00000000-0010-0000-0000-00000A000000}" name="Empleados Públicos Centralizados" dataDxfId="673"/>
    <tableColumn id="12" xr3:uid="{00000000-0010-0000-0000-00000C000000}" name="Total  Empleados" dataDxfId="672">
      <calculatedColumnFormula>SUM(G5:I5)+Tabla2[[#This Row],[Empresas y Empleados sin claficar]]</calculatedColumnFormula>
    </tableColumn>
    <tableColumn id="11" xr3:uid="{00000000-0010-0000-0000-00000B000000}" name="Empresas y Empleados sin claficar" dataDxfId="671">
      <calculatedColumnFormula>+Tabla2[[#This Row],[Empresas Pendiente en Clasificar]]</calculatedColumnFormula>
    </tableColumn>
    <tableColumn id="13" xr3:uid="{00000000-0010-0000-0000-00000D000000}" name="Relación Promedio Empleados / Empresas" dataDxfId="67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43" dataDxfId="542" headerRowBorderDxfId="540" tableBorderDxfId="541" totalsRowBorderDxfId="539">
  <tableColumns count="4">
    <tableColumn id="1" xr3:uid="{00000000-0010-0000-0900-000001000000}" name="Año" dataDxfId="538" dataCellStyle="Normal 2"/>
    <tableColumn id="2" xr3:uid="{00000000-0010-0000-0900-000002000000}" name="Cotizantes" dataDxfId="537" dataCellStyle="Millares 2"/>
    <tableColumn id="3" xr3:uid="{00000000-0010-0000-0900-000003000000}" name="Afiliados " dataDxfId="536" dataCellStyle="Millares 2"/>
    <tableColumn id="4" xr3:uid="{00000000-0010-0000-0900-000004000000}" name="Densidad de Cotizantes" dataDxfId="535"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34" dataDxfId="533" headerRowBorderDxfId="531" tableBorderDxfId="532" totalsRowBorderDxfId="530">
  <tableColumns count="4">
    <tableColumn id="1" xr3:uid="{00000000-0010-0000-0A00-000001000000}" name="Años" dataDxfId="529" dataCellStyle="Normal 2"/>
    <tableColumn id="2" xr3:uid="{00000000-0010-0000-0A00-000002000000}" name="Trabajadores Cotizantes " dataDxfId="528" dataCellStyle="Millares 2"/>
    <tableColumn id="3" xr3:uid="{00000000-0010-0000-0A00-000003000000}" name="Población Ocupada Formal" dataDxfId="527" dataCellStyle="Millares 2"/>
    <tableColumn id="4" xr3:uid="{00000000-0010-0000-0A00-000004000000}" name="% Cotizantes/ Pobl. Asalariada" dataDxfId="526">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4" dataDxfId="523" headerRowBorderDxfId="521" tableBorderDxfId="522" headerRowCellStyle="Millares 5 2">
  <tableColumns count="3">
    <tableColumn id="1" xr3:uid="{00000000-0010-0000-0B00-000001000000}" name="Edad" totalsRowLabel="Fuente: SIPEN" dataDxfId="519" totalsRowDxfId="520" dataCellStyle="Normal 13 2"/>
    <tableColumn id="2" xr3:uid="{00000000-0010-0000-0B00-000002000000}" name="Cotizantes" dataDxfId="517" totalsRowDxfId="518"/>
    <tableColumn id="3" xr3:uid="{00000000-0010-0000-0B00-000003000000}" name="%" dataDxfId="515" totalsRowDxfId="516"/>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3" dataDxfId="512" headerRowBorderDxfId="510" tableBorderDxfId="511" totalsRowBorderDxfId="509">
  <tableColumns count="3">
    <tableColumn id="1" xr3:uid="{00000000-0010-0000-0C00-000001000000}" name="Cantidad de Salarios Mínimos Cotizables" dataDxfId="508" dataCellStyle="Normal 13 2"/>
    <tableColumn id="2" xr3:uid="{00000000-0010-0000-0C00-000002000000}" name="Cotizantes" dataDxfId="507"/>
    <tableColumn id="3" xr3:uid="{00000000-0010-0000-0C00-000003000000}" name="%" dataDxfId="50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05" dataDxfId="504" headerRowBorderDxfId="502" tableBorderDxfId="503" totalsRowBorderDxfId="501">
  <tableColumns count="7">
    <tableColumn id="1" xr3:uid="{00000000-0010-0000-0D00-000001000000}" name="Mes" dataDxfId="500"/>
    <tableColumn id="2" xr3:uid="{00000000-0010-0000-0D00-000002000000}" name="Afiliados Masculino" dataDxfId="499"/>
    <tableColumn id="3" xr3:uid="{00000000-0010-0000-0D00-000003000000}" name="Afiliados Femeninos" dataDxfId="498"/>
    <tableColumn id="4" xr3:uid="{00000000-0010-0000-0D00-000004000000}" name="Total _x000a_Afiliados" dataDxfId="497">
      <calculatedColumnFormula>+Tabla63[[#This Row],[Afiliados Femeninos]]+Tabla63[[#This Row],[Afiliados Masculino]]</calculatedColumnFormula>
    </tableColumn>
    <tableColumn id="5" xr3:uid="{00000000-0010-0000-0D00-000005000000}" name="Cotizantes Masculinos" dataDxfId="496"/>
    <tableColumn id="6" xr3:uid="{00000000-0010-0000-0D00-000006000000}" name="Cotizantes Femenino " dataDxfId="495"/>
    <tableColumn id="7" xr3:uid="{00000000-0010-0000-0D00-000007000000}" name="Total _x000a_Cotizantes" dataDxfId="49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493" dataDxfId="492" headerRowBorderDxfId="491">
  <tableColumns count="2">
    <tableColumn id="1" xr3:uid="{00000000-0010-0000-0E00-000001000000}" name="Períodos" dataDxfId="490"/>
    <tableColumn id="2" xr3:uid="{00000000-0010-0000-0E00-000002000000}" name="Casos" dataDxfId="489"/>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488" dataDxfId="487" headerRowBorderDxfId="485" tableBorderDxfId="486" totalsRowBorderDxfId="484">
  <tableColumns count="15">
    <tableColumn id="1" xr3:uid="{00000000-0010-0000-0F00-000001000000}" name="Período" dataDxfId="483"/>
    <tableColumn id="2" xr3:uid="{00000000-0010-0000-0F00-000002000000}" name="Atlántico" dataDxfId="482"/>
    <tableColumn id="3" xr3:uid="{00000000-0010-0000-0F00-000003000000}" name="Crecer" dataDxfId="481"/>
    <tableColumn id="4" xr3:uid="{00000000-0010-0000-0F00-000004000000}" name="JMMB-BDI" dataDxfId="480"/>
    <tableColumn id="5" xr3:uid="{00000000-0010-0000-0F00-000005000000}" name="Popular" dataDxfId="479"/>
    <tableColumn id="6" xr3:uid="{00000000-0010-0000-0F00-000006000000}" name="Reservas" dataDxfId="478"/>
    <tableColumn id="7" xr3:uid="{00000000-0010-0000-0F00-000007000000}" name="Romana" dataDxfId="477"/>
    <tableColumn id="8" xr3:uid="{00000000-0010-0000-0F00-000008000000}" name="Siembra" dataDxfId="476"/>
    <tableColumn id="9" xr3:uid="{00000000-0010-0000-0F00-000009000000}" name="Total" dataDxfId="475"/>
    <tableColumn id="10" xr3:uid="{00000000-0010-0000-0F00-00000A000000}" name="Ministerio de Hacienda" dataDxfId="474"/>
    <tableColumn id="11" xr3:uid="{00000000-0010-0000-0F00-00000B000000}" name="Plan  Sustitutivo del Banco Central" dataDxfId="473"/>
    <tableColumn id="12" xr3:uid="{00000000-0010-0000-0F00-00000C000000}" name="Plan  Sustitutivo del Banco de Reservas" dataDxfId="472"/>
    <tableColumn id="13" xr3:uid="{00000000-0010-0000-0F00-00000D000000}" name="Plan Sustitutivo INABIMA" dataDxfId="471"/>
    <tableColumn id="14" xr3:uid="{00000000-0010-0000-0F00-00000E000000}" name="Total Reparto" dataDxfId="470"/>
    <tableColumn id="15" xr3:uid="{00000000-0010-0000-0F00-00000F000000}" name="Total General" dataDxfId="469"/>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468" dataDxfId="467" headerRowBorderDxfId="465" tableBorderDxfId="466" totalsRowBorderDxfId="464">
  <tableColumns count="15">
    <tableColumn id="1" xr3:uid="{00000000-0010-0000-1000-000001000000}" name="Año" dataDxfId="462" totalsRowDxfId="463"/>
    <tableColumn id="2" xr3:uid="{00000000-0010-0000-1000-000002000000}" name="Atlántico" dataDxfId="460" totalsRowDxfId="461"/>
    <tableColumn id="3" xr3:uid="{00000000-0010-0000-1000-000003000000}" name="Crecer" dataDxfId="458" totalsRowDxfId="459"/>
    <tableColumn id="4" xr3:uid="{00000000-0010-0000-1000-000004000000}" name="JMMB-BDI" dataDxfId="456" totalsRowDxfId="457"/>
    <tableColumn id="5" xr3:uid="{00000000-0010-0000-1000-000005000000}" name="Popular" dataDxfId="454" totalsRowDxfId="455"/>
    <tableColumn id="6" xr3:uid="{00000000-0010-0000-1000-000006000000}" name="Reservas" dataDxfId="452" totalsRowDxfId="453"/>
    <tableColumn id="7" xr3:uid="{00000000-0010-0000-1000-000007000000}" name="Romana" dataDxfId="450" totalsRowDxfId="451"/>
    <tableColumn id="8" xr3:uid="{00000000-0010-0000-1000-000008000000}" name="Siembra" dataDxfId="448" totalsRowDxfId="449"/>
    <tableColumn id="9" xr3:uid="{00000000-0010-0000-1000-000009000000}" name="Total AFP" dataDxfId="446" totalsRowDxfId="447"/>
    <tableColumn id="10" xr3:uid="{00000000-0010-0000-1000-00000A000000}" name="FPBC" dataDxfId="444" totalsRowDxfId="445"/>
    <tableColumn id="11" xr3:uid="{00000000-0010-0000-1000-00000B000000}" name="Bco Reservas" dataDxfId="442" totalsRowDxfId="443"/>
    <tableColumn id="12" xr3:uid="{00000000-0010-0000-1000-00000C000000}" name="INABIMA" dataDxfId="440" totalsRowDxfId="441"/>
    <tableColumn id="13" xr3:uid="{00000000-0010-0000-1000-00000D000000}" name="Ministerio de Hacienda" dataDxfId="438" totalsRowDxfId="439"/>
    <tableColumn id="14" xr3:uid="{00000000-0010-0000-1000-00000E000000}" name="Total Reparto" dataDxfId="436" totalsRowDxfId="437"/>
    <tableColumn id="15" xr3:uid="{00000000-0010-0000-1000-00000F000000}" name="Total General" dataDxfId="434" totalsRowDxfId="435"/>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33" dataDxfId="432" headerRowBorderDxfId="431">
  <tableColumns count="14">
    <tableColumn id="1" xr3:uid="{00000000-0010-0000-1100-000001000000}" name="Años" dataDxfId="430"/>
    <tableColumn id="2" xr3:uid="{00000000-0010-0000-1100-000002000000}" name="Atlántico" dataDxfId="429"/>
    <tableColumn id="3" xr3:uid="{00000000-0010-0000-1100-000003000000}" name="Crecer" dataDxfId="428"/>
    <tableColumn id="4" xr3:uid="{00000000-0010-0000-1100-000004000000}" name="JMMB-BDI" dataDxfId="427"/>
    <tableColumn id="5" xr3:uid="{00000000-0010-0000-1100-000005000000}" name="Popular" dataDxfId="426"/>
    <tableColumn id="6" xr3:uid="{00000000-0010-0000-1100-000006000000}" name="Reservas" dataDxfId="425"/>
    <tableColumn id="7" xr3:uid="{00000000-0010-0000-1100-000007000000}" name="Romana" dataDxfId="424"/>
    <tableColumn id="8" xr3:uid="{00000000-0010-0000-1100-000008000000}" name="Siembra" dataDxfId="423"/>
    <tableColumn id="9" xr3:uid="{00000000-0010-0000-1100-000009000000}" name="Total" dataDxfId="422"/>
    <tableColumn id="10" xr3:uid="{00000000-0010-0000-1100-00000A000000}" name="Ministerio de Hacienda" dataDxfId="421"/>
    <tableColumn id="11" xr3:uid="{00000000-0010-0000-1100-00000B000000}" name="Plan  Sustitutivo del Banco Central" dataDxfId="420"/>
    <tableColumn id="12" xr3:uid="{00000000-0010-0000-1100-00000C000000}" name="Plan  Sustitutivo del Banco de Reservas" dataDxfId="419"/>
    <tableColumn id="13" xr3:uid="{00000000-0010-0000-1100-00000D000000}" name="Plan Sustitutivo INABIMA" dataDxfId="418"/>
    <tableColumn id="14" xr3:uid="{00000000-0010-0000-1100-00000E000000}" name="Total General" dataDxfId="417"/>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D21" totalsRowShown="0" headerRowDxfId="416" dataDxfId="415" headerRowBorderDxfId="413" tableBorderDxfId="414" totalsRowBorderDxfId="412">
  <tableColumns count="4">
    <tableColumn id="1" xr3:uid="{00000000-0010-0000-1200-000001000000}" name="Años" dataDxfId="411"/>
    <tableColumn id="2" xr3:uid="{00000000-0010-0000-1200-000002000000}" name="Ocupada Sector Formal" dataDxfId="410"/>
    <tableColumn id="3" xr3:uid="{00000000-0010-0000-1200-000003000000}" name="Afiliados  SRL" dataDxfId="409"/>
    <tableColumn id="4" xr3:uid="{00000000-0010-0000-1200-000004000000}" name="% Crecimiento" dataDxfId="408">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67" dataDxfId="666" headerRowBorderDxfId="664" tableBorderDxfId="665" totalsRowBorderDxfId="663">
  <tableColumns count="5">
    <tableColumn id="1" xr3:uid="{00000000-0010-0000-0100-000001000000}" name="Rango de Empleados" dataDxfId="662"/>
    <tableColumn id="2" xr3:uid="{00000000-0010-0000-0100-000002000000}" name="Empresas por rango" dataDxfId="661"/>
    <tableColumn id="3" xr3:uid="{00000000-0010-0000-0100-000003000000}" name="% Empresas por rango" dataDxfId="660"/>
    <tableColumn id="4" xr3:uid="{00000000-0010-0000-0100-000004000000}" name="Empleados por rango" dataDxfId="659"/>
    <tableColumn id="5" xr3:uid="{00000000-0010-0000-0100-000005000000}" name="% Empleados por rango" dataDxfId="658"/>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06" dataDxfId="405" headerRowBorderDxfId="403" tableBorderDxfId="404" totalsRowBorderDxfId="402">
  <tableColumns count="7">
    <tableColumn id="1" xr3:uid="{00000000-0010-0000-1300-000001000000}" name="Grupo" dataDxfId="401"/>
    <tableColumn id="2" xr3:uid="{00000000-0010-0000-1300-000002000000}" name="Afiliados por Grupo de Edad" dataDxfId="400"/>
    <tableColumn id="3" xr3:uid="{00000000-0010-0000-1300-000003000000}" name="%" dataDxfId="399"/>
    <tableColumn id="4" xr3:uid="{00000000-0010-0000-1300-000004000000}" name="Hombres" dataDxfId="398"/>
    <tableColumn id="5" xr3:uid="{00000000-0010-0000-1300-000005000000}" name=" % Hombres" dataDxfId="397">
      <calculatedColumnFormula>D5/B5</calculatedColumnFormula>
    </tableColumn>
    <tableColumn id="6" xr3:uid="{00000000-0010-0000-1300-000006000000}" name="Mujeres" dataDxfId="396"/>
    <tableColumn id="7" xr3:uid="{00000000-0010-0000-1300-000007000000}" name=" %  Mujeres" dataDxfId="395">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393" dataDxfId="392" headerRowBorderDxfId="390" tableBorderDxfId="391" totalsRowBorderDxfId="389">
  <tableColumns count="5">
    <tableColumn id="1" xr3:uid="{00000000-0010-0000-1400-000001000000}" name="Años" dataDxfId="388"/>
    <tableColumn id="2" xr3:uid="{00000000-0010-0000-1400-000002000000}" name="Afiliación al SRL" dataDxfId="387"/>
    <tableColumn id="3" xr3:uid="{00000000-0010-0000-1400-000003000000}" name="Total Casos de Accid. Laborales y Enf. Prof." dataDxfId="386"/>
    <tableColumn id="4" xr3:uid="{00000000-0010-0000-1400-000004000000}" name="Accidentabilidad Afiliados_x000a_(No. de accidentes por cada 100,000 afiliados)" dataDxfId="385"/>
    <tableColumn id="5" xr3:uid="{00000000-0010-0000-1400-000005000000}" name="Tasa de accidentabilidad   " dataDxfId="384"/>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383" dataDxfId="382" headerRowBorderDxfId="380" tableBorderDxfId="381" totalsRowBorderDxfId="379" headerRowCellStyle="Normal 2">
  <autoFilter ref="A5:K23" xr:uid="{00000000-0009-0000-0100-000018000000}"/>
  <tableColumns count="11">
    <tableColumn id="1" xr3:uid="{00000000-0010-0000-1500-000001000000}" name="Años" totalsRowLabel="Total" dataDxfId="377" totalsRowDxfId="378"/>
    <tableColumn id="2" xr3:uid="{00000000-0010-0000-1500-000002000000}" name="Recaudo RC_x000a_ (Incluye recargos e Intereses)" dataDxfId="375" totalsRowDxfId="376"/>
    <tableColumn id="3" xr3:uid="{00000000-0010-0000-1500-000003000000}" name="Aportes del Gob._x000a_Según Presupuesto                    (SFS RS)" dataDxfId="373" totalsRowDxfId="374"/>
    <tableColumn id="4" xr3:uid="{00000000-0010-0000-1500-000004000000}" name="Rendimientos Inversiones *" dataDxfId="371" totalsRowDxfId="372"/>
    <tableColumn id="5" xr3:uid="{00000000-0010-0000-1500-000005000000}" name="Aportes  a_x000a_ FONAMAT" dataDxfId="369" totalsRowDxfId="370"/>
    <tableColumn id="6" xr3:uid="{00000000-0010-0000-1500-000006000000}" name="Aportes del Gob. Central Para pensionados" dataDxfId="367" totalsRowDxfId="368"/>
    <tableColumn id="7" xr3:uid="{00000000-0010-0000-1500-000007000000}" name="Ingresos SDSS" dataDxfId="366"/>
    <tableColumn id="8" xr3:uid="{00000000-0010-0000-1500-000008000000}" name="Pagos RC" dataDxfId="364" totalsRowDxfId="365"/>
    <tableColumn id="9" xr3:uid="{00000000-0010-0000-1500-000009000000}" name="Pagos a SENASA RS " dataDxfId="362" totalsRowDxfId="363"/>
    <tableColumn id="10" xr3:uid="{00000000-0010-0000-1500-00000A000000}" name="Pago Salud Pensionados" dataDxfId="360" totalsRowDxfId="361"/>
    <tableColumn id="11" xr3:uid="{00000000-0010-0000-1500-00000B000000}" name="Egresos SDSS" totalsRowFunction="sum" dataDxfId="359"/>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356" dataDxfId="355" headerRowBorderDxfId="353" tableBorderDxfId="354" totalsRowBorderDxfId="352">
  <tableColumns count="5">
    <tableColumn id="1" xr3:uid="{00000000-0010-0000-1600-000001000000}" name="Períodos" dataDxfId="351" dataCellStyle="Normal 104"/>
    <tableColumn id="2" xr3:uid="{00000000-0010-0000-1600-000002000000}" name="Sector  Público" dataDxfId="350"/>
    <tableColumn id="3" xr3:uid="{00000000-0010-0000-1600-000003000000}" name="Sector Privado" dataDxfId="349"/>
    <tableColumn id="4" xr3:uid="{00000000-0010-0000-1600-000004000000}" name="PE_Aportes Extraordinario Persona" dataDxfId="348"/>
    <tableColumn id="5" xr3:uid="{00000000-0010-0000-1600-000005000000}" name="Recaudo Total" dataDxfId="347"/>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5" dataDxfId="344" headerRowBorderDxfId="342" tableBorderDxfId="343" totalsRowBorderDxfId="341" headerRowCellStyle="Normal 105">
  <tableColumns count="7">
    <tableColumn id="1" xr3:uid="{00000000-0010-0000-1700-000001000000}" name="Período" dataDxfId="340" dataCellStyle="Normal 105"/>
    <tableColumn id="2" xr3:uid="{00000000-0010-0000-1700-000002000000}" name="Trabajador Sector Público" dataDxfId="339"/>
    <tableColumn id="3" xr3:uid="{00000000-0010-0000-1700-000003000000}" name="Trabajador Sector Privado" dataDxfId="338"/>
    <tableColumn id="4" xr3:uid="{00000000-0010-0000-1700-000004000000}" name=" Empleador Sector Público" dataDxfId="337"/>
    <tableColumn id="5" xr3:uid="{00000000-0010-0000-1700-000005000000}" name="Empleador  Sector Privado" dataDxfId="336"/>
    <tableColumn id="6" xr3:uid="{00000000-0010-0000-1700-000006000000}" name="PE_Aportes Extraordinario Persona" dataDxfId="335"/>
    <tableColumn id="7" xr3:uid="{00000000-0010-0000-1700-000007000000}" name="Total Recaudo" dataDxfId="334"/>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32" dataDxfId="331" headerRowBorderDxfId="329" tableBorderDxfId="330">
  <tableColumns count="8">
    <tableColumn id="1" xr3:uid="{00000000-0010-0000-1800-000001000000}" name="Período" dataDxfId="328" dataCellStyle="Normal 106"/>
    <tableColumn id="2" xr3:uid="{00000000-0010-0000-1800-000002000000}" name="Salud Pensionados" dataDxfId="327"/>
    <tableColumn id="3" xr3:uid="{00000000-0010-0000-1800-000003000000}" name=" FONAMAT" dataDxfId="326"/>
    <tableColumn id="4" xr3:uid="{00000000-0010-0000-1800-000004000000}" name="Aportes del Gob. SFS RS" dataDxfId="325"/>
    <tableColumn id="5" xr3:uid="{00000000-0010-0000-1800-000005000000}" name="RC (Empleador)" dataDxfId="324"/>
    <tableColumn id="6" xr3:uid="{00000000-0010-0000-1800-000006000000}" name="Total" dataDxfId="323"/>
    <tableColumn id="7" xr3:uid="{00000000-0010-0000-1800-000007000000}" name="PIB Corriente Nacional" dataDxfId="322"/>
    <tableColumn id="8" xr3:uid="{00000000-0010-0000-1800-000008000000}" name="% Anual" dataDxfId="321"/>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H10" totalsRowShown="0" headerRowDxfId="319" dataDxfId="318" headerRowBorderDxfId="316" tableBorderDxfId="317" dataCellStyle="Millares 4">
  <tableColumns count="8">
    <tableColumn id="1" xr3:uid="{00000000-0010-0000-1900-000001000000}" name="Cuentas" dataDxfId="315" dataCellStyle="Millares 4"/>
    <tableColumn id="2" xr3:uid="{00000000-0010-0000-1900-000002000000}" name="2007-2012" dataDxfId="314" dataCellStyle="Millares 4"/>
    <tableColumn id="3" xr3:uid="{00000000-0010-0000-1900-000003000000}" name="2013-2018" dataDxfId="313" dataCellStyle="Millares 4"/>
    <tableColumn id="4" xr3:uid="{00000000-0010-0000-1900-000004000000}" name="2019-2021" dataDxfId="312" dataCellStyle="Millares 4"/>
    <tableColumn id="6" xr3:uid="{00000000-0010-0000-1900-000006000000}" name="2022" dataDxfId="311" dataCellStyle="Millares 4"/>
    <tableColumn id="10" xr3:uid="{00000000-0010-0000-1900-00000A000000}" name="2023" dataDxfId="310" dataCellStyle="Millares 4"/>
    <tableColumn id="5" xr3:uid="{00000000-0010-0000-1900-000005000000}" name="Ene-Sep.24" dataDxfId="309" dataCellStyle="Millares 4"/>
    <tableColumn id="11" xr3:uid="{00000000-0010-0000-1900-00000B000000}" name="Total" dataDxfId="308"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05" dataDxfId="304" headerRowBorderDxfId="302" tableBorderDxfId="303" totalsRowBorderDxfId="301">
  <autoFilter ref="A4:I34" xr:uid="{00000000-0009-0000-0100-00001D000000}"/>
  <tableColumns count="9">
    <tableColumn id="1" xr3:uid="{00000000-0010-0000-1A00-000001000000}" name="No." dataDxfId="299" totalsRowDxfId="300"/>
    <tableColumn id="2" xr3:uid="{00000000-0010-0000-1A00-000002000000}" name="ARS" dataDxfId="297" totalsRowDxfId="298"/>
    <tableColumn id="3" xr3:uid="{00000000-0010-0000-1A00-000003000000}" name="Total General_x000a_2007- Sep.24" dataDxfId="295" totalsRowDxfId="296"/>
    <tableColumn id="5" xr3:uid="{00000000-0010-0000-1A00-000005000000}" name="Ene-Sep.2024" dataDxfId="293" totalsRowDxfId="294">
      <calculatedColumnFormula>+'Resumen '!M72</calculatedColumnFormula>
    </tableColumn>
    <tableColumn id="7" xr3:uid="{00000000-0010-0000-1A00-000007000000}" name="2022-2023" dataDxfId="291" totalsRowDxfId="292">
      <calculatedColumnFormula>+#REF!+#REF!</calculatedColumnFormula>
    </tableColumn>
    <tableColumn id="6" xr3:uid="{00000000-0010-0000-1A00-000006000000}" name="2020-2021" dataDxfId="289" totalsRowDxfId="290"/>
    <tableColumn id="13" xr3:uid="{00000000-0010-0000-1A00-00000D000000}" name="2015-2018" dataDxfId="287" totalsRowDxfId="288">
      <calculatedColumnFormula>+#REF!+#REF!</calculatedColumnFormula>
    </tableColumn>
    <tableColumn id="9" xr3:uid="{00000000-0010-0000-1A00-000009000000}" name="2011-2014" dataDxfId="285" totalsRowDxfId="286"/>
    <tableColumn id="11" xr3:uid="{00000000-0010-0000-1A00-00000B000000}" name="2007-2010" dataDxfId="283" totalsRowDxfId="284"/>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282" dataDxfId="281" headerRowBorderDxfId="279" tableBorderDxfId="280" headerRowCellStyle="Normal 2 12">
  <tableColumns count="3">
    <tableColumn id="1" xr3:uid="{00000000-0010-0000-1B00-000001000000}" name="Instrumentos" dataDxfId="278" dataCellStyle="Normal 2 12"/>
    <tableColumn id="2" xr3:uid="{00000000-0010-0000-1B00-000002000000}" name=" Total Invertido" dataDxfId="277"/>
    <tableColumn id="3" xr3:uid="{00000000-0010-0000-1B00-000003000000}" name="%" dataDxfId="276"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1" totalsRowShown="0" headerRowDxfId="275" dataDxfId="274" headerRowBorderDxfId="272" tableBorderDxfId="273" headerRowCellStyle="Millares 4">
  <tableColumns count="3">
    <tableColumn id="1" xr3:uid="{00000000-0010-0000-1C00-000001000000}" name="Cuentas" dataDxfId="271" dataCellStyle="Millares 4"/>
    <tableColumn id="2" xr3:uid="{00000000-0010-0000-1C00-000002000000}" name=" Total Invertido" dataDxfId="270"/>
    <tableColumn id="3" xr3:uid="{00000000-0010-0000-1C00-000003000000}" name="%" dataDxfId="269"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655" dataDxfId="654" headerRowBorderDxfId="652" tableBorderDxfId="653" totalsRowBorderDxfId="651">
  <tableColumns count="5">
    <tableColumn id="1" xr3:uid="{00000000-0010-0000-0200-000001000000}" name="Años" dataDxfId="650"/>
    <tableColumn id="2" xr3:uid="{00000000-0010-0000-0200-000002000000}" name="Afiliación SFS" dataDxfId="649"/>
    <tableColumn id="3" xr3:uid="{00000000-0010-0000-0200-000003000000}" name="Población Nacional estimada" dataDxfId="648"/>
    <tableColumn id="4" xr3:uid="{00000000-0010-0000-0200-000004000000}" name="% Población Total Afiliada al  SFS" dataDxfId="647">
      <calculatedColumnFormula>B5/C5</calculatedColumnFormula>
    </tableColumn>
    <tableColumn id="5" xr3:uid="{00000000-0010-0000-0200-000005000000}" name="Tasa de Crecimiento Anual" dataDxfId="646"/>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2" totalsRowShown="0" headerRowDxfId="268" dataDxfId="267" headerRowBorderDxfId="265" tableBorderDxfId="266" totalsRowBorderDxfId="264">
  <tableColumns count="5">
    <tableColumn id="1" xr3:uid="{00000000-0010-0000-1D00-000001000000}" name="Años" dataDxfId="263"/>
    <tableColumn id="2" xr3:uid="{00000000-0010-0000-1D00-000002000000}" name="Aporte Gobierno (Presupuestado)" dataDxfId="262" dataCellStyle="Millares 3"/>
    <tableColumn id="3" xr3:uid="{00000000-0010-0000-1D00-000003000000}" name=" Pago a SENASA " dataDxfId="261"/>
    <tableColumn id="5" xr3:uid="{00000000-0010-0000-1D00-000005000000}" name="Columna1" dataDxfId="260">
      <calculatedColumnFormula>+#REF!*1000000</calculatedColumnFormula>
    </tableColumn>
    <tableColumn id="6" xr3:uid="{00000000-0010-0000-1D00-000006000000}" name="Columna2" dataDxfId="259">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20" totalsRowShown="0" headerRowDxfId="258" dataDxfId="257" headerRowBorderDxfId="255" tableBorderDxfId="256" totalsRowBorderDxfId="254">
  <tableColumns count="2">
    <tableColumn id="1" xr3:uid="{00000000-0010-0000-1E00-000001000000}" name="Año" dataDxfId="253" dataCellStyle="Normal 2"/>
    <tableColumn id="2" xr3:uid="{00000000-0010-0000-1E00-000002000000}" name="Pagos a Pensionados" dataDxfId="252"/>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251" dataDxfId="250" headerRowBorderDxfId="248" tableBorderDxfId="249" totalsRowBorderDxfId="247">
  <tableColumns count="2">
    <tableColumn id="1" xr3:uid="{00000000-0010-0000-1F00-000001000000}" name="Año" dataDxfId="246" dataCellStyle="Normal 2"/>
    <tableColumn id="2" xr3:uid="{00000000-0010-0000-1F00-000002000000}" name="Dispersión SVDS" dataDxfId="245"/>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43" dataDxfId="242" headerRowBorderDxfId="240" tableBorderDxfId="241" totalsRowBorderDxfId="239" headerRowCellStyle="Normal 2 2" dataCellStyle="Normal 2 2">
  <tableColumns count="9">
    <tableColumn id="1" xr3:uid="{00000000-0010-0000-2000-000001000000}" name="Cuentas" dataDxfId="238" dataCellStyle="Normal 2 2"/>
    <tableColumn id="2" xr3:uid="{00000000-0010-0000-2000-000002000000}" name="2007-2010" dataDxfId="237" dataCellStyle="Normal 2 2"/>
    <tableColumn id="3" xr3:uid="{00000000-0010-0000-2000-000003000000}" name="2011-2014" dataDxfId="236" dataCellStyle="Normal 2 2"/>
    <tableColumn id="4" xr3:uid="{00000000-0010-0000-2000-000004000000}" name="2015-2018" dataDxfId="235" dataCellStyle="Normal 2 2"/>
    <tableColumn id="5" xr3:uid="{00000000-0010-0000-2000-000005000000}" name="2019-2021" dataDxfId="234" dataCellStyle="Normal 2 2"/>
    <tableColumn id="9" xr3:uid="{00000000-0010-0000-2000-000009000000}" name="2022" dataDxfId="233" dataCellStyle="Normal 2 2"/>
    <tableColumn id="8" xr3:uid="{00000000-0010-0000-2000-000008000000}" name="2023" dataDxfId="232" dataCellStyle="Normal 2 2"/>
    <tableColumn id="6" xr3:uid="{00000000-0010-0000-2000-000006000000}" name="Ene-Sep.24" dataDxfId="231" dataCellStyle="Normal 2 2"/>
    <tableColumn id="7" xr3:uid="{00000000-0010-0000-2000-000007000000}" name="Total" dataDxfId="230"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26" dataDxfId="225" headerRowBorderDxfId="223" tableBorderDxfId="224" totalsRowBorderDxfId="222" headerRowCellStyle="Normal 43" dataCellStyle="Normal 114 2">
  <tableColumns count="8">
    <tableColumn id="1" xr3:uid="{00000000-0010-0000-2100-000001000000}" name="Totales Generales" dataDxfId="221" dataCellStyle="Normal 114 2"/>
    <tableColumn id="2" xr3:uid="{00000000-0010-0000-2100-000002000000}" name="2009-2012" dataDxfId="220" dataCellStyle="Normal 114 2"/>
    <tableColumn id="3" xr3:uid="{00000000-0010-0000-2100-000003000000}" name="2013-2016" dataDxfId="219" dataCellStyle="Normal 114 2"/>
    <tableColumn id="4" xr3:uid="{00000000-0010-0000-2100-000004000000}" name="2017-2021" dataDxfId="218" dataCellStyle="Normal 114 2"/>
    <tableColumn id="7" xr3:uid="{00000000-0010-0000-2100-000007000000}" name="2022" dataDxfId="217" dataCellStyle="Normal 114 2"/>
    <tableColumn id="8" xr3:uid="{00000000-0010-0000-2100-000008000000}" name="2023" dataDxfId="216" dataCellStyle="Normal 114 2"/>
    <tableColumn id="5" xr3:uid="{00000000-0010-0000-2100-000005000000}" name="Ene-Sep.24" dataDxfId="215"/>
    <tableColumn id="6" xr3:uid="{00000000-0010-0000-2100-000006000000}" name="Total" dataDxfId="214"/>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12" dataDxfId="211" headerRowBorderDxfId="209" tableBorderDxfId="210" totalsRowBorderDxfId="208" headerRowCellStyle="Normal 24">
  <tableColumns count="5">
    <tableColumn id="1" xr3:uid="{00000000-0010-0000-2200-000001000000}" name="Período" dataDxfId="207"/>
    <tableColumn id="2" xr3:uid="{00000000-0010-0000-2200-000002000000}" name="Patrimonio Fondos de Pensiones _x000a_(RD$ Millones)" dataDxfId="206"/>
    <tableColumn id="3" xr3:uid="{00000000-0010-0000-2200-000003000000}" name="Tasa de crecimiento Anual" dataDxfId="205" dataCellStyle="Normal 24"/>
    <tableColumn id="4" xr3:uid="{00000000-0010-0000-2200-000004000000}" name="PIB Corriente _x000a_(RD$ Millones)" dataDxfId="204"/>
    <tableColumn id="5" xr3:uid="{00000000-0010-0000-2200-000005000000}" name="% Patrimonio/ PIB" dataDxfId="203"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5" totalsRowShown="0" headerRowDxfId="202" dataDxfId="201" headerRowBorderDxfId="199" tableBorderDxfId="200">
  <sortState xmlns:xlrd2="http://schemas.microsoft.com/office/spreadsheetml/2017/richdata2" ref="A5:C15">
    <sortCondition descending="1" ref="C5:C15"/>
  </sortState>
  <tableColumns count="3">
    <tableColumn id="1" xr3:uid="{00000000-0010-0000-2300-000001000000}" name="Entidades" dataDxfId="198" dataCellStyle="Normal 25"/>
    <tableColumn id="2" xr3:uid="{00000000-0010-0000-2300-000002000000}" name="Inversión " dataDxfId="197"/>
    <tableColumn id="3" xr3:uid="{00000000-0010-0000-2300-000003000000}" name="% Participación" dataDxfId="196"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194" dataDxfId="193" headerRowBorderDxfId="191" tableBorderDxfId="192" totalsRowBorderDxfId="190">
  <tableColumns count="3">
    <tableColumn id="1" xr3:uid="{00000000-0010-0000-2400-000001000000}" name="Período" dataDxfId="189" dataCellStyle="Normal 26"/>
    <tableColumn id="2" xr3:uid="{00000000-0010-0000-2400-000002000000}" name="Promedio CCI " dataDxfId="188" dataCellStyle="Normal 26"/>
    <tableColumn id="3" xr3:uid="{00000000-0010-0000-2400-000003000000}" name="Promedio Sistema" dataDxfId="187"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2" totalsRowShown="0" headerRowDxfId="186" dataDxfId="185" totalsRowDxfId="184" headerRowBorderDxfId="182" tableBorderDxfId="183">
  <tableColumns count="4">
    <tableColumn id="1" xr3:uid="{00000000-0010-0000-2500-000001000000}" name="Período" totalsRowDxfId="181" dataCellStyle="Normal 26 3"/>
    <tableColumn id="2" xr3:uid="{00000000-0010-0000-2500-000002000000}" name="Rentabilidad Nominal del Sistema" totalsRowDxfId="180" dataCellStyle="Normal 26 3"/>
    <tableColumn id="3" xr3:uid="{00000000-0010-0000-2500-000003000000}" name="Inflación Acumulada" totalsRowDxfId="179" dataCellStyle="Normal 26 3"/>
    <tableColumn id="4" xr3:uid="{00000000-0010-0000-2500-000004000000}" name="Rentabilidad Real" totalsRowDxfId="178" dataCellStyle="Normal 26 3">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1" totalsRowShown="0" headerRowDxfId="172" dataDxfId="171" headerRowBorderDxfId="169" tableBorderDxfId="170" totalsRowBorderDxfId="168">
  <sortState xmlns:xlrd2="http://schemas.microsoft.com/office/spreadsheetml/2017/richdata2" ref="A5:B10">
    <sortCondition descending="1" ref="B5:B10"/>
  </sortState>
  <tableColumns count="3">
    <tableColumn id="1" xr3:uid="{00000000-0010-0000-2600-000001000000}" name="Composicion de Patrimonio de Fondo de Pensiones" dataDxfId="167"/>
    <tableColumn id="2" xr3:uid="{00000000-0010-0000-2600-000002000000}" name="Total" dataDxfId="166"/>
    <tableColumn id="3" xr3:uid="{00000000-0010-0000-2600-000003000000}" name="%" dataDxfId="165"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43" dataDxfId="642" headerRowBorderDxfId="640" tableBorderDxfId="641" totalsRowBorderDxfId="639">
  <tableColumns count="8">
    <tableColumn id="1" xr3:uid="{00000000-0010-0000-0300-000001000000}" name="Mes / Año" dataDxfId="638"/>
    <tableColumn id="2" xr3:uid="{00000000-0010-0000-0300-000002000000}" name="Afiliación  RC" dataDxfId="637"/>
    <tableColumn id="3" xr3:uid="{00000000-0010-0000-0300-000003000000}" name="Afiliación RS" dataDxfId="636"/>
    <tableColumn id="4" xr3:uid="{00000000-0010-0000-0300-000004000000}" name="Pensionados" dataDxfId="635"/>
    <tableColumn id="5" xr3:uid="{00000000-0010-0000-0300-000005000000}" name="Total " dataDxfId="634">
      <calculatedColumnFormula>SUM(B5:D5)</calculatedColumnFormula>
    </tableColumn>
    <tableColumn id="6" xr3:uid="{00000000-0010-0000-0300-000006000000}" name="%  RC " dataDxfId="633">
      <calculatedColumnFormula>B5/E5</calculatedColumnFormula>
    </tableColumn>
    <tableColumn id="7" xr3:uid="{00000000-0010-0000-0300-000007000000}" name="%   RS " dataDxfId="632">
      <calculatedColumnFormula>C5/E5</calculatedColumnFormula>
    </tableColumn>
    <tableColumn id="8" xr3:uid="{00000000-0010-0000-0300-000008000000}" name="%Pensionados " dataDxfId="631">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163" dataDxfId="162" headerRowBorderDxfId="160" tableBorderDxfId="161" totalsRowBorderDxfId="159">
  <tableColumns count="8">
    <tableColumn id="1" xr3:uid="{00000000-0010-0000-2700-000001000000}" name="Fecha" dataDxfId="158"/>
    <tableColumn id="2" xr3:uid="{00000000-0010-0000-2700-000002000000}" name=" Prestaciones de Beneficios_x000a_ (ARL Salud Segura)" dataDxfId="157"/>
    <tableColumn id="3" xr3:uid="{00000000-0010-0000-2700-000003000000}" name="% / Total" dataDxfId="156">
      <calculatedColumnFormula>B6/H6</calculatedColumnFormula>
    </tableColumn>
    <tableColumn id="4" xr3:uid="{00000000-0010-0000-2700-000004000000}" name="Comisión SISALRIL" dataDxfId="155"/>
    <tableColumn id="5" xr3:uid="{00000000-0010-0000-2700-000005000000}" name="% / Total2" dataDxfId="154">
      <calculatedColumnFormula>D6/H6</calculatedColumnFormula>
    </tableColumn>
    <tableColumn id="6" xr3:uid="{00000000-0010-0000-2700-000006000000}" name="Fondos de Solidaridad FSS (SRL)" dataDxfId="153"/>
    <tableColumn id="7" xr3:uid="{00000000-0010-0000-2700-000007000000}" name="% / Total3" dataDxfId="152">
      <calculatedColumnFormula>F6/H6</calculatedColumnFormula>
    </tableColumn>
    <tableColumn id="8" xr3:uid="{00000000-0010-0000-2700-000008000000}" name="Total por Año" dataDxfId="151"/>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50" dataDxfId="149" headerRowBorderDxfId="147" tableBorderDxfId="148" totalsRowBorderDxfId="146">
  <tableColumns count="9">
    <tableColumn id="1" xr3:uid="{00000000-0010-0000-2800-000001000000}" name="Tipo de Subsidio" dataDxfId="145"/>
    <tableColumn id="2" xr3:uid="{00000000-0010-0000-2800-000002000000}" name="2015" dataDxfId="144"/>
    <tableColumn id="3" xr3:uid="{00000000-0010-0000-2800-000003000000}" name="2016" dataDxfId="143"/>
    <tableColumn id="22" xr3:uid="{00000000-0010-0000-2800-000016000000}" name="2017" dataDxfId="142"/>
    <tableColumn id="21" xr3:uid="{00000000-0010-0000-2800-000015000000}" name="2018" dataDxfId="141"/>
    <tableColumn id="4" xr3:uid="{00000000-0010-0000-2800-000004000000}" name="2019" dataDxfId="140"/>
    <tableColumn id="15" xr3:uid="{00000000-0010-0000-2800-00000F000000}" name="2020" dataDxfId="139"/>
    <tableColumn id="16" xr3:uid="{00000000-0010-0000-2800-000010000000}" name="2021" dataDxfId="138"/>
    <tableColumn id="5" xr3:uid="{00000000-0010-0000-2800-000005000000}" name="2022" dataDxfId="137"/>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36" dataDxfId="135" headerRowBorderDxfId="133" tableBorderDxfId="134" totalsRowBorderDxfId="132" headerRowCellStyle="20% - Accent3 2" dataCellStyle="20% - Accent3 2">
  <tableColumns count="10">
    <tableColumn id="1" xr3:uid="{00000000-0010-0000-2900-000001000000}" name="Tipo de Subsidio" dataDxfId="131"/>
    <tableColumn id="11" xr3:uid="{00000000-0010-0000-2900-00000B000000}" name="2015" dataDxfId="130"/>
    <tableColumn id="12" xr3:uid="{00000000-0010-0000-2900-00000C000000}" name="2016" dataDxfId="129"/>
    <tableColumn id="13" xr3:uid="{00000000-0010-0000-2900-00000D000000}" name="2017" dataDxfId="128"/>
    <tableColumn id="14" xr3:uid="{00000000-0010-0000-2900-00000E000000}" name="2018" dataDxfId="127"/>
    <tableColumn id="15" xr3:uid="{00000000-0010-0000-2900-00000F000000}" name="2019" dataDxfId="126"/>
    <tableColumn id="2" xr3:uid="{00000000-0010-0000-2900-000002000000}" name="2020" dataDxfId="125"/>
    <tableColumn id="3" xr3:uid="{00000000-0010-0000-2900-000003000000}" name="2021" dataDxfId="124"/>
    <tableColumn id="5" xr3:uid="{00000000-0010-0000-2900-000005000000}" name="2022" dataDxfId="123"/>
    <tableColumn id="10" xr3:uid="{00000000-0010-0000-2900-00000A000000}" name="Total" dataDxfId="122"/>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21" dataDxfId="120" headerRowBorderDxfId="118" tableBorderDxfId="119">
  <tableColumns count="7">
    <tableColumn id="1" xr3:uid="{00000000-0010-0000-2A00-000001000000}" name="Períodos" dataDxfId="117"/>
    <tableColumn id="2" xr3:uid="{00000000-0010-0000-2A00-000002000000}" name="Discapacidad" dataDxfId="116"/>
    <tableColumn id="3" xr3:uid="{00000000-0010-0000-2A00-000003000000}" name="Sobrevivencia" dataDxfId="115"/>
    <tableColumn id="4" xr3:uid="{00000000-0010-0000-2A00-000004000000}" name="Retiro Programado" dataDxfId="114"/>
    <tableColumn id="5" xr3:uid="{00000000-0010-0000-2A00-000005000000}" name="Total Pensiones" dataDxfId="113"/>
    <tableColumn id="6" xr3:uid="{00000000-0010-0000-2A00-000006000000}" name="% Discapacidad" dataDxfId="112"/>
    <tableColumn id="7" xr3:uid="{00000000-0010-0000-2A00-000007000000}" name="% Sobrevivencia" dataDxfId="111"/>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8" totalsRowShown="0" headerRowDxfId="110" dataDxfId="109" headerRowBorderDxfId="107" tableBorderDxfId="108">
  <tableColumns count="2">
    <tableColumn id="1" xr3:uid="{00000000-0010-0000-2B00-000001000000}" name="Concepto" dataDxfId="106"/>
    <tableColumn id="2" xr3:uid="{00000000-0010-0000-2B00-000002000000}" name="RD$" dataDxfId="105"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04" dataDxfId="103" headerRowBorderDxfId="101" tableBorderDxfId="102" totalsRowBorderDxfId="100">
  <tableColumns count="6">
    <tableColumn id="1" xr3:uid="{00000000-0010-0000-2C00-000001000000}" name="Años" dataDxfId="99"/>
    <tableColumn id="2" xr3:uid="{00000000-0010-0000-2C00-000002000000}" name="Accidentes de Trabajo" dataDxfId="98"/>
    <tableColumn id="3" xr3:uid="{00000000-0010-0000-2C00-000003000000}" name="Enfermedades Profesionales" dataDxfId="97"/>
    <tableColumn id="4" xr3:uid="{00000000-0010-0000-2C00-000004000000}" name="Total Casos" dataDxfId="96"/>
    <tableColumn id="5" xr3:uid="{00000000-0010-0000-2C00-000005000000}" name="% Accidentes Laborales" dataDxfId="95"/>
    <tableColumn id="6" xr3:uid="{00000000-0010-0000-2C00-000006000000}" name="% Enfermedades Profesionales" dataDxfId="9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R23" totalsRowShown="0" headerRowDxfId="93" dataDxfId="92" headerRowBorderDxfId="90" tableBorderDxfId="91" totalsRowBorderDxfId="89">
  <tableColumns count="18">
    <tableColumn id="1" xr3:uid="{00000000-0010-0000-2D00-000001000000}" name="Año " dataDxfId="88"/>
    <tableColumn id="2" xr3:uid="{00000000-0010-0000-2D00-000002000000}" name="Región 0" dataDxfId="87"/>
    <tableColumn id="3" xr3:uid="{00000000-0010-0000-2D00-000003000000}" name="Región I" dataDxfId="86"/>
    <tableColumn id="4" xr3:uid="{00000000-0010-0000-2D00-000004000000}" name="Región II" dataDxfId="85"/>
    <tableColumn id="5" xr3:uid="{00000000-0010-0000-2D00-000005000000}" name="Región III" dataDxfId="84"/>
    <tableColumn id="6" xr3:uid="{00000000-0010-0000-2D00-000006000000}" name="Región IV" dataDxfId="83"/>
    <tableColumn id="7" xr3:uid="{00000000-0010-0000-2D00-000007000000}" name="Región V" dataDxfId="82"/>
    <tableColumn id="8" xr3:uid="{00000000-0010-0000-2D00-000008000000}" name="Región VI" dataDxfId="81"/>
    <tableColumn id="9" xr3:uid="{00000000-0010-0000-2D00-000009000000}" name="Región VII" dataDxfId="80"/>
    <tableColumn id="11" xr3:uid="{00000000-0010-0000-2D00-00000B000000}" name="Total Anual" dataDxfId="79"/>
    <tableColumn id="12" xr3:uid="{00000000-0010-0000-2D00-00000C000000}" name="% Región 0" dataDxfId="78">
      <calculatedColumnFormula>B5/J5</calculatedColumnFormula>
    </tableColumn>
    <tableColumn id="13" xr3:uid="{00000000-0010-0000-2D00-00000D000000}" name="% Región I" dataDxfId="77">
      <calculatedColumnFormula>C5/J5</calculatedColumnFormula>
    </tableColumn>
    <tableColumn id="14" xr3:uid="{00000000-0010-0000-2D00-00000E000000}" name="% Región II" dataDxfId="76">
      <calculatedColumnFormula>D5/J5</calculatedColumnFormula>
    </tableColumn>
    <tableColumn id="15" xr3:uid="{00000000-0010-0000-2D00-00000F000000}" name="% Región III" dataDxfId="75">
      <calculatedColumnFormula>E5/J5</calculatedColumnFormula>
    </tableColumn>
    <tableColumn id="16" xr3:uid="{00000000-0010-0000-2D00-000010000000}" name="% Región IV" dataDxfId="74">
      <calculatedColumnFormula>F5/J5</calculatedColumnFormula>
    </tableColumn>
    <tableColumn id="17" xr3:uid="{00000000-0010-0000-2D00-000011000000}" name="% Región V" dataDxfId="73">
      <calculatedColumnFormula>G5/J5</calculatedColumnFormula>
    </tableColumn>
    <tableColumn id="18" xr3:uid="{00000000-0010-0000-2D00-000012000000}" name="% Región VI" dataDxfId="72">
      <calculatedColumnFormula>H5/J5</calculatedColumnFormula>
    </tableColumn>
    <tableColumn id="19" xr3:uid="{00000000-0010-0000-2D00-000013000000}" name="% Región VII" dataDxfId="71">
      <calculatedColumnFormula>I5/J5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70" dataDxfId="69" headerRowBorderDxfId="67" tableBorderDxfId="68" totalsRowBorderDxfId="66">
  <sortState xmlns:xlrd2="http://schemas.microsoft.com/office/spreadsheetml/2017/richdata2" ref="A5:H37">
    <sortCondition descending="1" ref="F5:F37"/>
  </sortState>
  <tableColumns count="8">
    <tableColumn id="1" xr3:uid="{00000000-0010-0000-2E00-000001000000}" name="Provincias" dataDxfId="65"/>
    <tableColumn id="13" xr3:uid="{00000000-0010-0000-2E00-00000D000000}" name="2007-2012" dataDxfId="64">
      <calculatedColumnFormula>+#REF!+#REF!+#REF!</calculatedColumnFormula>
    </tableColumn>
    <tableColumn id="14" xr3:uid="{00000000-0010-0000-2E00-00000E000000}" name="2013-2018" dataDxfId="63">
      <calculatedColumnFormula>+#REF!+#REF!+#REF!</calculatedColumnFormula>
    </tableColumn>
    <tableColumn id="15" xr3:uid="{00000000-0010-0000-2E00-00000F000000}" name="2019-2021" dataDxfId="62">
      <calculatedColumnFormula>+#REF!+#REF!</calculatedColumnFormula>
    </tableColumn>
    <tableColumn id="3" xr3:uid="{00000000-0010-0000-2E00-000003000000}" name="2022-2023" dataDxfId="61">
      <calculatedColumnFormula>+#REF!+Tabla48[[#This Row],[Ene-Ago.24]]</calculatedColumnFormula>
    </tableColumn>
    <tableColumn id="10" xr3:uid="{00000000-0010-0000-2E00-00000A000000}" name="Ene-Ago.24" dataDxfId="60">
      <calculatedColumnFormula>+#REF!</calculatedColumnFormula>
    </tableColumn>
    <tableColumn id="11" xr3:uid="{00000000-0010-0000-2E00-00000B000000}" name="Total " dataDxfId="59">
      <calculatedColumnFormula>SUM(B5:F5)</calculatedColumnFormula>
    </tableColumn>
    <tableColumn id="12" xr3:uid="{00000000-0010-0000-2E00-00000C000000}" name="% Provincia" dataDxfId="58" dataCellStyle="Porcentaje">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57" dataDxfId="56" headerRowBorderDxfId="54" tableBorderDxfId="55" totalsRowBorderDxfId="53">
  <tableColumns count="6">
    <tableColumn id="1" xr3:uid="{00000000-0010-0000-2F00-000001000000}" name="Años" dataDxfId="52"/>
    <tableColumn id="2" xr3:uid="{00000000-0010-0000-2F00-000002000000}" name="Sector Público" dataDxfId="51"/>
    <tableColumn id="3" xr3:uid="{00000000-0010-0000-2F00-000003000000}" name="Sector Privado" dataDxfId="50"/>
    <tableColumn id="4" xr3:uid="{00000000-0010-0000-2F00-000004000000}" name="Total " dataDxfId="49"/>
    <tableColumn id="5" xr3:uid="{00000000-0010-0000-2F00-000005000000}" name="% Público" dataDxfId="48">
      <calculatedColumnFormula>B5/D5</calculatedColumnFormula>
    </tableColumn>
    <tableColumn id="6" xr3:uid="{00000000-0010-0000-2F00-000006000000}"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46" dataDxfId="45" headerRowBorderDxfId="43" tableBorderDxfId="44" totalsRowBorderDxfId="42">
  <tableColumns count="6">
    <tableColumn id="1" xr3:uid="{00000000-0010-0000-3000-000001000000}" name="Año" dataDxfId="41"/>
    <tableColumn id="2" xr3:uid="{00000000-0010-0000-3000-000002000000}" name="Femenino" dataDxfId="40"/>
    <tableColumn id="3" xr3:uid="{00000000-0010-0000-3000-000003000000}" name="Masculino" dataDxfId="39"/>
    <tableColumn id="4" xr3:uid="{00000000-0010-0000-3000-000004000000}" name="Total Casos" dataDxfId="38"/>
    <tableColumn id="5" xr3:uid="{00000000-0010-0000-3000-000005000000}" name="% Femenino" dataDxfId="37"/>
    <tableColumn id="6" xr3:uid="{00000000-0010-0000-3000-000006000000}" name="% Masculino" dataDxfId="3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30" dataDxfId="629" headerRowBorderDxfId="627" tableBorderDxfId="628" totalsRowBorderDxfId="626" dataCellStyle="Millares 2 4">
  <tableColumns count="19">
    <tableColumn id="1" xr3:uid="{00000000-0010-0000-0400-000001000000}" name="Mes / Año" dataDxfId="625" dataCellStyle="Millares 2 4"/>
    <tableColumn id="2" xr3:uid="{00000000-0010-0000-0400-000002000000}" name="RS-Hombres" dataDxfId="624" dataCellStyle="Millares 2 4"/>
    <tableColumn id="3" xr3:uid="{00000000-0010-0000-0400-000003000000}" name="% Hombres" dataDxfId="623" dataCellStyle="Millares 2 4">
      <calculatedColumnFormula>+B5/(D5+B5)</calculatedColumnFormula>
    </tableColumn>
    <tableColumn id="4" xr3:uid="{00000000-0010-0000-0400-000004000000}" name="RS-Mujeres" dataDxfId="622" dataCellStyle="Millares 2 4"/>
    <tableColumn id="5" xr3:uid="{00000000-0010-0000-0400-000005000000}" name="%Mujeres" dataDxfId="621" dataCellStyle="Millares 2 4">
      <calculatedColumnFormula>+D5/(B5+D5)</calculatedColumnFormula>
    </tableColumn>
    <tableColumn id="6" xr3:uid="{00000000-0010-0000-0400-000006000000}" name="RC-Hombres " dataDxfId="620" dataCellStyle="Millares 2 4"/>
    <tableColumn id="7" xr3:uid="{00000000-0010-0000-0400-000007000000}" name="% Hombres3" dataDxfId="619" dataCellStyle="Millares 2 4">
      <calculatedColumnFormula>+F5/(H5+F5)</calculatedColumnFormula>
    </tableColumn>
    <tableColumn id="8" xr3:uid="{00000000-0010-0000-0400-000008000000}" name="RC-Mujeres" dataDxfId="618" dataCellStyle="Millares 2 4"/>
    <tableColumn id="9" xr3:uid="{00000000-0010-0000-0400-000009000000}" name="% Mujeres" dataDxfId="617" dataCellStyle="Millares 2 4">
      <calculatedColumnFormula>+H5/(F5+H5)</calculatedColumnFormula>
    </tableColumn>
    <tableColumn id="10" xr3:uid="{00000000-0010-0000-0400-00000A000000}" name="SFS-Hombres " dataDxfId="616" dataCellStyle="Millares 2 4"/>
    <tableColumn id="11" xr3:uid="{00000000-0010-0000-0400-00000B000000}" name="% Hombres6" dataDxfId="615" dataCellStyle="Millares 2 4">
      <calculatedColumnFormula>+J5/(L5+J5)</calculatedColumnFormula>
    </tableColumn>
    <tableColumn id="12" xr3:uid="{00000000-0010-0000-0400-00000C000000}" name="SFS-Mujeres  " dataDxfId="614" dataCellStyle="Millares 2 4">
      <calculatedColumnFormula>+H5+D5</calculatedColumnFormula>
    </tableColumn>
    <tableColumn id="13" xr3:uid="{00000000-0010-0000-0400-00000D000000}" name="% Mujeres8" dataDxfId="613" dataCellStyle="Millares 2 4">
      <calculatedColumnFormula>+L5/(J5+L5)</calculatedColumnFormula>
    </tableColumn>
    <tableColumn id="14" xr3:uid="{00000000-0010-0000-0400-00000E000000}" name="SFS-Total " dataDxfId="612" dataCellStyle="Millares 2 4">
      <calculatedColumnFormula>J5+L5</calculatedColumnFormula>
    </tableColumn>
    <tableColumn id="15" xr3:uid="{00000000-0010-0000-0400-00000F000000}" name="Indice de Masculinidad (IM) del  RC" dataDxfId="611" dataCellStyle="Millares 2 4">
      <calculatedColumnFormula>+F5/H5</calculatedColumnFormula>
    </tableColumn>
    <tableColumn id="16" xr3:uid="{00000000-0010-0000-0400-000010000000}" name="Indice de Femenidad  (IF)_x000a_RC" dataDxfId="610" dataCellStyle="Millares 2 4">
      <calculatedColumnFormula>H5/F5</calculatedColumnFormula>
    </tableColumn>
    <tableColumn id="17" xr3:uid="{00000000-0010-0000-0400-000011000000}" name="Indice de Feminidad (IF) RS" dataDxfId="609" dataCellStyle="Millares 2 4">
      <calculatedColumnFormula>+B5/D5</calculatedColumnFormula>
    </tableColumn>
    <tableColumn id="18" xr3:uid="{00000000-0010-0000-0400-000012000000}" name="% Mujeres SFS" dataDxfId="608" dataCellStyle="Millares 2 4">
      <calculatedColumnFormula>+C5/E5</calculatedColumnFormula>
    </tableColumn>
    <tableColumn id="19" xr3:uid="{00000000-0010-0000-0400-000013000000}" name="% Hombres SFS" dataDxfId="60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35" dataDxfId="34" totalsRowDxfId="33" headerRowBorderDxfId="31" tableBorderDxfId="32" totalsRowBorderDxfId="30">
  <tableColumns count="8">
    <tableColumn id="1" xr3:uid="{00000000-0010-0000-3100-000001000000}" name="Años" dataDxfId="28" totalsRowDxfId="29"/>
    <tableColumn id="2" xr3:uid="{00000000-0010-0000-3100-000002000000}" name="Menor de 20 años" totalsRowFunction="custom" dataDxfId="26" totalsRowDxfId="27">
      <totalsRowFormula>+B23/$H$23</totalsRowFormula>
    </tableColumn>
    <tableColumn id="3" xr3:uid="{00000000-0010-0000-3100-000003000000}" name="20 - 29" totalsRowFunction="custom" dataDxfId="24" totalsRowDxfId="25">
      <totalsRowFormula>+C23/$H$23</totalsRowFormula>
    </tableColumn>
    <tableColumn id="4" xr3:uid="{00000000-0010-0000-3100-000004000000}" name="30 - 39" totalsRowFunction="custom" dataDxfId="22" totalsRowDxfId="23">
      <totalsRowFormula>+D23/$H$23</totalsRowFormula>
    </tableColumn>
    <tableColumn id="5" xr3:uid="{00000000-0010-0000-3100-000005000000}" name="40 - 49" totalsRowFunction="custom" dataDxfId="20" totalsRowDxfId="21">
      <totalsRowFormula>+E23/$H$23</totalsRowFormula>
    </tableColumn>
    <tableColumn id="6" xr3:uid="{00000000-0010-0000-3100-000006000000}" name="50 - 59" totalsRowFunction="custom" dataDxfId="18" totalsRowDxfId="19">
      <totalsRowFormula>+F23/$H$23</totalsRowFormula>
    </tableColumn>
    <tableColumn id="7" xr3:uid="{00000000-0010-0000-3100-000007000000}" name="Mayor o igual a 60 años" totalsRowFunction="custom" dataDxfId="16" totalsRowDxfId="17">
      <totalsRowFormula>+G23/$H$23</totalsRowFormula>
    </tableColumn>
    <tableColumn id="8" xr3:uid="{00000000-0010-0000-3100-000008000000}" name="Total " totalsRowFunction="custom" dataDxfId="14" totalsRowDxfId="15">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13" dataDxfId="12" headerRowBorderDxfId="10" tableBorderDxfId="11">
  <tableColumns count="2">
    <tableColumn id="1" xr3:uid="{00000000-0010-0000-3200-000001000000}" name="Solicitudes" dataDxfId="9"/>
    <tableColumn id="6" xr3:uid="{00000000-0010-0000-3200-000006000000}" name="Ene-ago.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7" dataDxfId="6" headerRowBorderDxfId="4" tableBorderDxfId="5">
  <tableColumns count="2">
    <tableColumn id="1" xr3:uid="{00000000-0010-0000-3300-000001000000}" name="EJECUCIÓN CMISS DESDE ESPAÑA" dataDxfId="2" totalsRowDxfId="3" dataCellStyle="Normal 87 2"/>
    <tableColumn id="6" xr3:uid="{00000000-0010-0000-33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1" totalsRowShown="0" headerRowDxfId="604" dataDxfId="603" headerRowBorderDxfId="601" tableBorderDxfId="602" totalsRowBorderDxfId="600">
  <tableColumns count="10">
    <tableColumn id="1" xr3:uid="{00000000-0010-0000-0500-000001000000}" name="Mes / Año" dataDxfId="599"/>
    <tableColumn id="2" xr3:uid="{00000000-0010-0000-0500-000002000000}" name="Afiliados Titulares RC" dataDxfId="598" dataCellStyle="Millares 2 4"/>
    <tableColumn id="3" xr3:uid="{00000000-0010-0000-0500-000003000000}" name="Dependientes  Totales RC" dataDxfId="597" dataCellStyle="Millares 2 4"/>
    <tableColumn id="4" xr3:uid="{00000000-0010-0000-0500-000004000000}" name="Depend.  Directos  RC" dataDxfId="596" dataCellStyle="Millares 2 4"/>
    <tableColumn id="5" xr3:uid="{00000000-0010-0000-0500-000005000000}" name="Depend.  Adicionales RC" dataDxfId="595" dataCellStyle="Millares 2 4"/>
    <tableColumn id="6" xr3:uid="{00000000-0010-0000-0500-000006000000}" name="Afiliación Total SFS RC " dataDxfId="594" dataCellStyle="Millares 2 4">
      <calculatedColumnFormula>+B5+D5+E5</calculatedColumnFormula>
    </tableColumn>
    <tableColumn id="7" xr3:uid="{00000000-0010-0000-0500-000007000000}" name="%  Afiliados Titulares RC" dataDxfId="593" dataCellStyle="Millares 2 4">
      <calculatedColumnFormula>B5/F5</calculatedColumnFormula>
    </tableColumn>
    <tableColumn id="8" xr3:uid="{00000000-0010-0000-0500-000008000000}" name="%  Afiliados Dep. Totales RC" dataDxfId="592" dataCellStyle="Millares 2 4">
      <calculatedColumnFormula>C5/F5</calculatedColumnFormula>
    </tableColumn>
    <tableColumn id="9" xr3:uid="{00000000-0010-0000-0500-000009000000}" name="Indice de dependencia RC" dataDxfId="591">
      <calculatedColumnFormula>+C5/B5</calculatedColumnFormula>
    </tableColumn>
    <tableColumn id="10" xr3:uid="{00000000-0010-0000-0500-00000A000000}" name="Indice de dependencia Adicionales" dataDxfId="59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588" dataDxfId="587" headerRowBorderDxfId="585" tableBorderDxfId="586" totalsRowBorderDxfId="584">
  <tableColumns count="12">
    <tableColumn id="1" xr3:uid="{00000000-0010-0000-0600-000001000000}" name="Período" dataDxfId="583"/>
    <tableColumn id="2" xr3:uid="{00000000-0010-0000-0600-000002000000}" name="Titulares-Masc" dataDxfId="582" dataCellStyle="Millares 2 4"/>
    <tableColumn id="3" xr3:uid="{00000000-0010-0000-0600-000003000000}" name="Dep-Dir-Masc" dataDxfId="581" dataCellStyle="Millares 2 4"/>
    <tableColumn id="4" xr3:uid="{00000000-0010-0000-0600-000004000000}" name="Dep_Adic-Masc" dataDxfId="580" dataCellStyle="Millares 2 4"/>
    <tableColumn id="5" xr3:uid="{00000000-0010-0000-0600-000005000000}" name="Total de Dep-Masc" dataDxfId="579" dataCellStyle="Millares 2 4">
      <calculatedColumnFormula>+D5+C5</calculatedColumnFormula>
    </tableColumn>
    <tableColumn id="6" xr3:uid="{00000000-0010-0000-0600-000006000000}" name="Total Masculino" dataDxfId="578" dataCellStyle="Millares 2 4">
      <calculatedColumnFormula>B5+C5+D5</calculatedColumnFormula>
    </tableColumn>
    <tableColumn id="7" xr3:uid="{00000000-0010-0000-0600-000007000000}" name="Titulares-Fem" dataDxfId="577" dataCellStyle="Millares 2 4"/>
    <tableColumn id="8" xr3:uid="{00000000-0010-0000-0600-000008000000}" name="Dep-Dir-Fem" dataDxfId="576" dataCellStyle="Millares 2 4"/>
    <tableColumn id="9" xr3:uid="{00000000-0010-0000-0600-000009000000}" name="Dep_Adic-Fem" dataDxfId="575" dataCellStyle="Millares 2 4"/>
    <tableColumn id="10" xr3:uid="{00000000-0010-0000-0600-00000A000000}" name="Total Dep-Fem" dataDxfId="574" dataCellStyle="Millares 2 4">
      <calculatedColumnFormula>+I5+H5</calculatedColumnFormula>
    </tableColumn>
    <tableColumn id="11" xr3:uid="{00000000-0010-0000-0600-00000B000000}" name="Total _x000a_Femenino" dataDxfId="573" dataCellStyle="Millares 2 4">
      <calculatedColumnFormula>G5+H5+I5</calculatedColumnFormula>
    </tableColumn>
    <tableColumn id="12" xr3:uid="{00000000-0010-0000-0600-00000C000000}" name="Total Afiliados SFS RC" dataDxfId="572"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569" dataDxfId="568" headerRowBorderDxfId="566" tableBorderDxfId="567" totalsRowBorderDxfId="565">
  <tableColumns count="7">
    <tableColumn id="1" xr3:uid="{00000000-0010-0000-0700-000001000000}" name="Año" dataDxfId="564" dataCellStyle="Normal 2 2"/>
    <tableColumn id="2" xr3:uid="{00000000-0010-0000-0700-000002000000}" name="Afiliados Titulares " dataDxfId="563" dataCellStyle="Normal 2 2"/>
    <tableColumn id="3" xr3:uid="{00000000-0010-0000-0700-000003000000}" name="Afiliados Dependientes " dataDxfId="562" dataCellStyle="Normal 2 2"/>
    <tableColumn id="4" xr3:uid="{00000000-0010-0000-0700-000004000000}" name="Afiliados Totales" dataDxfId="561" dataCellStyle="Normal 2 2">
      <calculatedColumnFormula>C5+D5</calculatedColumnFormula>
    </tableColumn>
    <tableColumn id="5" xr3:uid="{00000000-0010-0000-0700-000005000000}" name="% Afiliados   titulares " dataDxfId="560" dataCellStyle="Normal 2 2">
      <calculatedColumnFormula>C5/E5</calculatedColumnFormula>
    </tableColumn>
    <tableColumn id="6" xr3:uid="{00000000-0010-0000-0700-000006000000}" name=" % Afiliados Dependientes" dataDxfId="559" dataCellStyle="Normal 2 2">
      <calculatedColumnFormula>D5/E5</calculatedColumnFormula>
    </tableColumn>
    <tableColumn id="7" xr3:uid="{00000000-0010-0000-0700-000007000000}" name="Índice de dependencia RS" dataDxfId="55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556" dataDxfId="555" headerRowBorderDxfId="553" tableBorderDxfId="554" totalsRowBorderDxfId="552">
  <tableColumns count="8">
    <tableColumn id="1" xr3:uid="{00000000-0010-0000-0800-000001000000}" name="Período" dataDxfId="551"/>
    <tableColumn id="2" xr3:uid="{00000000-0010-0000-0800-000002000000}" name="Titulares_Masc" dataDxfId="550" dataCellStyle="Millares 2 4"/>
    <tableColumn id="3" xr3:uid="{00000000-0010-0000-0800-000003000000}" name="Dependientes Directos_Masc" dataDxfId="549" dataCellStyle="Millares 2 4"/>
    <tableColumn id="4" xr3:uid="{00000000-0010-0000-0800-000004000000}" name="Total Masculino" dataDxfId="548" dataCellStyle="Millares 2 4">
      <calculatedColumnFormula>C5+D5</calculatedColumnFormula>
    </tableColumn>
    <tableColumn id="5" xr3:uid="{00000000-0010-0000-0800-000005000000}" name="Titulares_Fem" dataDxfId="547" dataCellStyle="Millares 2 4"/>
    <tableColumn id="6" xr3:uid="{00000000-0010-0000-0800-000006000000}" name="Dependientes Directos_Fem" dataDxfId="546" dataCellStyle="Millares 2 4"/>
    <tableColumn id="7" xr3:uid="{00000000-0010-0000-0800-000007000000}" name="Total Femenino" dataDxfId="545" dataCellStyle="Millares 2 4">
      <calculatedColumnFormula>F5+G5</calculatedColumnFormula>
    </tableColumn>
    <tableColumn id="8" xr3:uid="{00000000-0010-0000-0800-000008000000}" name="Total Afiliados SFS RS" dataDxfId="544"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theme="6" tint="0.39997558519241921"/>
    <pageSetUpPr fitToPage="1"/>
  </sheetPr>
  <dimension ref="P1:P89"/>
  <sheetViews>
    <sheetView showGridLines="0" tabSelected="1" view="pageBreakPreview" zoomScale="40" zoomScaleNormal="100" zoomScaleSheetLayoutView="40" workbookViewId="0">
      <selection activeCell="AA85" sqref="AA85"/>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2" tint="-0.499984740745262"/>
    <pageSetUpPr fitToPage="1"/>
  </sheetPr>
  <dimension ref="A1:S39"/>
  <sheetViews>
    <sheetView showGridLines="0" view="pageBreakPreview" zoomScale="70" zoomScaleNormal="70" zoomScaleSheetLayoutView="70" workbookViewId="0">
      <selection activeCell="R26" sqref="R26"/>
    </sheetView>
  </sheetViews>
  <sheetFormatPr defaultColWidth="11.42578125" defaultRowHeight="14.25"/>
  <cols>
    <col min="1" max="6" width="11.42578125" style="254"/>
    <col min="7" max="7" width="11.42578125" style="254" customWidth="1"/>
    <col min="8" max="8" width="28.140625" style="254" customWidth="1"/>
    <col min="9" max="9" width="20.42578125" style="254" customWidth="1"/>
    <col min="10" max="11" width="14.7109375" style="254" customWidth="1"/>
    <col min="12" max="12" width="12.42578125" style="254" customWidth="1"/>
    <col min="13" max="16384" width="11.42578125" style="254"/>
  </cols>
  <sheetData>
    <row r="1" spans="1:12">
      <c r="A1" s="1387"/>
      <c r="B1" s="1387"/>
      <c r="C1" s="1387"/>
      <c r="D1" s="1387"/>
      <c r="E1" s="1387"/>
      <c r="F1" s="1387"/>
      <c r="G1" s="1387"/>
      <c r="H1" s="1387"/>
      <c r="I1" s="1387"/>
      <c r="J1" s="1387"/>
      <c r="K1" s="1387"/>
      <c r="L1" s="1387"/>
    </row>
    <row r="2" spans="1:12">
      <c r="A2" s="1387"/>
      <c r="B2" s="1387"/>
      <c r="C2" s="1387"/>
      <c r="D2" s="1387"/>
      <c r="E2" s="1387"/>
      <c r="F2" s="1387"/>
      <c r="G2" s="1387"/>
      <c r="H2" s="1387"/>
      <c r="I2" s="1387"/>
      <c r="J2" s="1387"/>
      <c r="K2" s="1387"/>
      <c r="L2" s="1387"/>
    </row>
    <row r="3" spans="1:12">
      <c r="A3" s="1387"/>
      <c r="B3" s="1387"/>
      <c r="C3" s="1387"/>
      <c r="D3" s="1387"/>
      <c r="E3" s="1387"/>
      <c r="F3" s="1387"/>
      <c r="G3" s="1387"/>
      <c r="H3" s="1387"/>
      <c r="I3" s="1387"/>
      <c r="J3" s="1387"/>
      <c r="K3" s="1387"/>
      <c r="L3" s="1387"/>
    </row>
    <row r="4" spans="1:12">
      <c r="A4" s="1387"/>
      <c r="B4" s="1387"/>
      <c r="C4" s="1387"/>
      <c r="D4" s="1387"/>
      <c r="E4" s="1387"/>
      <c r="F4" s="1387"/>
      <c r="G4" s="1387"/>
      <c r="H4" s="1387"/>
      <c r="I4" s="1387"/>
      <c r="J4" s="1387"/>
      <c r="K4" s="1387"/>
      <c r="L4" s="1387"/>
    </row>
    <row r="5" spans="1:12">
      <c r="A5" s="1387"/>
      <c r="B5" s="1387"/>
      <c r="C5" s="1387"/>
      <c r="D5" s="1387"/>
      <c r="E5" s="1387"/>
      <c r="F5" s="1387"/>
      <c r="G5" s="1387"/>
      <c r="H5" s="1387"/>
      <c r="I5" s="1387"/>
      <c r="J5" s="1387"/>
      <c r="K5" s="1387"/>
      <c r="L5" s="1387"/>
    </row>
    <row r="6" spans="1:12">
      <c r="A6" s="1387"/>
      <c r="B6" s="1387"/>
      <c r="C6" s="1387"/>
      <c r="D6" s="1387"/>
      <c r="E6" s="1387"/>
      <c r="F6" s="1387"/>
      <c r="G6" s="1387"/>
      <c r="H6" s="1387"/>
      <c r="I6" s="1387"/>
      <c r="J6" s="1387"/>
      <c r="K6" s="1387"/>
      <c r="L6" s="1387"/>
    </row>
    <row r="7" spans="1:12" ht="47.25" customHeight="1">
      <c r="A7" s="1387"/>
      <c r="B7" s="1387"/>
      <c r="C7" s="1387"/>
      <c r="D7" s="1387"/>
      <c r="E7" s="1387"/>
      <c r="F7" s="1387"/>
      <c r="G7" s="1387"/>
      <c r="H7" s="1387"/>
      <c r="I7" s="1387"/>
      <c r="J7" s="1387"/>
      <c r="K7" s="1387"/>
      <c r="L7" s="1387"/>
    </row>
    <row r="8" spans="1:12">
      <c r="A8" s="1387"/>
      <c r="B8" s="1387"/>
      <c r="C8" s="1387"/>
      <c r="D8" s="1387"/>
      <c r="E8" s="1387"/>
      <c r="F8" s="1387"/>
      <c r="G8" s="1387"/>
      <c r="H8" s="1387"/>
      <c r="I8" s="1387"/>
      <c r="J8" s="1387"/>
      <c r="K8" s="1387"/>
      <c r="L8" s="1387"/>
    </row>
    <row r="9" spans="1:12">
      <c r="A9" s="1387"/>
      <c r="B9" s="1387"/>
      <c r="C9" s="1387"/>
      <c r="D9" s="1387"/>
      <c r="E9" s="1387"/>
      <c r="F9" s="1387"/>
      <c r="G9" s="1387"/>
      <c r="H9" s="1387"/>
      <c r="I9" s="1387"/>
      <c r="J9" s="1387"/>
      <c r="K9" s="1387"/>
      <c r="L9" s="1387"/>
    </row>
    <row r="10" spans="1:12" ht="23.25" customHeight="1">
      <c r="A10" s="1387"/>
      <c r="B10" s="1387"/>
      <c r="C10" s="1387"/>
      <c r="D10" s="1387"/>
      <c r="E10" s="1387"/>
      <c r="F10" s="1387"/>
      <c r="G10" s="1387"/>
      <c r="H10" s="1387"/>
      <c r="I10" s="1387"/>
      <c r="J10" s="1387"/>
      <c r="K10" s="1387"/>
      <c r="L10" s="1387"/>
    </row>
    <row r="11" spans="1:12">
      <c r="A11" s="1387"/>
      <c r="B11" s="1387"/>
      <c r="C11" s="1387"/>
      <c r="D11" s="1387"/>
      <c r="E11" s="1387"/>
      <c r="F11" s="1387"/>
      <c r="G11" s="1387"/>
      <c r="H11" s="1387"/>
      <c r="I11" s="1387"/>
      <c r="J11" s="1387"/>
      <c r="K11" s="1387"/>
      <c r="L11" s="1387"/>
    </row>
    <row r="12" spans="1:12">
      <c r="A12" s="1387"/>
      <c r="B12" s="1387"/>
      <c r="C12" s="1387"/>
      <c r="D12" s="1387"/>
      <c r="E12" s="1387"/>
      <c r="F12" s="1387"/>
      <c r="G12" s="1387"/>
      <c r="H12" s="1387"/>
      <c r="I12" s="1387"/>
      <c r="J12" s="1387"/>
      <c r="K12" s="1387"/>
      <c r="L12" s="1387"/>
    </row>
    <row r="13" spans="1:12">
      <c r="A13" s="1387"/>
      <c r="B13" s="1387"/>
      <c r="C13" s="1387"/>
      <c r="D13" s="1387"/>
      <c r="E13" s="1387"/>
      <c r="F13" s="1387"/>
      <c r="G13" s="1387"/>
      <c r="H13" s="1387"/>
      <c r="I13" s="1387"/>
      <c r="J13" s="1387"/>
      <c r="K13" s="1387"/>
      <c r="L13" s="1387"/>
    </row>
    <row r="14" spans="1:12">
      <c r="A14" s="1387"/>
      <c r="B14" s="1387"/>
      <c r="C14" s="1387"/>
      <c r="D14" s="1387"/>
      <c r="E14" s="1387"/>
      <c r="F14" s="1387"/>
      <c r="G14" s="1387"/>
      <c r="H14" s="1387"/>
      <c r="I14" s="1387"/>
      <c r="J14" s="1387"/>
      <c r="K14" s="1387"/>
      <c r="L14" s="1387"/>
    </row>
    <row r="15" spans="1:12">
      <c r="A15" s="1387"/>
      <c r="B15" s="1387"/>
      <c r="C15" s="1387"/>
      <c r="D15" s="1387"/>
      <c r="E15" s="1387"/>
      <c r="F15" s="1387"/>
      <c r="G15" s="1387"/>
      <c r="H15" s="1387"/>
      <c r="I15" s="1387"/>
      <c r="J15" s="1387"/>
      <c r="K15" s="1387"/>
      <c r="L15" s="1387"/>
    </row>
    <row r="16" spans="1:12">
      <c r="A16" s="1387"/>
      <c r="B16" s="1387"/>
      <c r="C16" s="1387"/>
      <c r="D16" s="1387"/>
      <c r="E16" s="1387"/>
      <c r="F16" s="1387"/>
      <c r="G16" s="1387"/>
      <c r="H16" s="1387"/>
      <c r="I16" s="1387"/>
      <c r="J16" s="1387"/>
      <c r="K16" s="1387"/>
      <c r="L16" s="1387"/>
    </row>
    <row r="17" spans="1:19">
      <c r="A17" s="1387"/>
      <c r="B17" s="1387"/>
      <c r="C17" s="1387"/>
      <c r="D17" s="1387"/>
      <c r="E17" s="1387"/>
      <c r="F17" s="1387"/>
      <c r="G17" s="1387"/>
      <c r="H17" s="1387"/>
      <c r="I17" s="1387"/>
      <c r="J17" s="1387"/>
      <c r="K17" s="1387"/>
      <c r="L17" s="1387"/>
    </row>
    <row r="18" spans="1:19">
      <c r="A18" s="1387"/>
      <c r="B18" s="1387"/>
      <c r="C18" s="1387"/>
      <c r="D18" s="1387"/>
      <c r="E18" s="1387"/>
      <c r="F18" s="1387"/>
      <c r="G18" s="1387"/>
      <c r="H18" s="1387"/>
      <c r="I18" s="1387"/>
      <c r="J18" s="1387"/>
      <c r="K18" s="1387"/>
      <c r="L18" s="1387"/>
    </row>
    <row r="19" spans="1:19">
      <c r="A19" s="1387"/>
      <c r="B19" s="1387"/>
      <c r="C19" s="1387"/>
      <c r="D19" s="1387"/>
      <c r="E19" s="1387"/>
      <c r="F19" s="1387"/>
      <c r="G19" s="1387"/>
      <c r="H19" s="1387"/>
      <c r="I19" s="1387"/>
      <c r="J19" s="1387"/>
      <c r="K19" s="1387"/>
      <c r="L19" s="1387"/>
    </row>
    <row r="20" spans="1:19">
      <c r="A20" s="1387"/>
      <c r="B20" s="1387"/>
      <c r="C20" s="1387"/>
      <c r="D20" s="1387"/>
      <c r="E20" s="1387"/>
      <c r="F20" s="1387"/>
      <c r="G20" s="1387"/>
      <c r="H20" s="1387"/>
      <c r="I20" s="1387"/>
      <c r="J20" s="1387"/>
      <c r="K20" s="1387"/>
      <c r="L20" s="1387"/>
    </row>
    <row r="21" spans="1:19">
      <c r="A21" s="1387"/>
      <c r="B21" s="1387"/>
      <c r="C21" s="1387"/>
      <c r="D21" s="1387"/>
      <c r="E21" s="1387"/>
      <c r="F21" s="1387"/>
      <c r="G21" s="1387"/>
      <c r="H21" s="1387"/>
      <c r="I21" s="1387"/>
      <c r="J21" s="1387"/>
      <c r="K21" s="1387"/>
      <c r="L21" s="1387"/>
    </row>
    <row r="22" spans="1:19">
      <c r="A22" s="1387"/>
      <c r="B22" s="1387"/>
      <c r="C22" s="1387"/>
      <c r="D22" s="1387"/>
      <c r="E22" s="1387"/>
      <c r="F22" s="1387"/>
      <c r="G22" s="1387"/>
      <c r="H22" s="1387"/>
      <c r="I22" s="1387"/>
      <c r="J22" s="1387"/>
      <c r="K22" s="1387"/>
      <c r="L22" s="1387"/>
    </row>
    <row r="23" spans="1:19" ht="27">
      <c r="A23" s="1387"/>
      <c r="B23" s="1387"/>
      <c r="C23" s="1387"/>
      <c r="D23" s="1387"/>
      <c r="E23" s="1387"/>
      <c r="F23" s="1387"/>
      <c r="G23" s="1387"/>
      <c r="H23" s="1387"/>
      <c r="I23" s="1387"/>
      <c r="J23" s="1387"/>
      <c r="K23" s="1387"/>
      <c r="L23" s="1387"/>
      <c r="S23" s="367"/>
    </row>
    <row r="24" spans="1:19">
      <c r="A24" s="1387"/>
      <c r="B24" s="1387"/>
      <c r="C24" s="1387"/>
      <c r="D24" s="1387"/>
      <c r="E24" s="1387"/>
      <c r="F24" s="1387"/>
      <c r="G24" s="1387"/>
      <c r="H24" s="1387"/>
      <c r="I24" s="1387"/>
      <c r="J24" s="1387"/>
      <c r="K24" s="1387"/>
      <c r="L24" s="1387"/>
    </row>
    <row r="25" spans="1:19">
      <c r="A25" s="1387"/>
      <c r="B25" s="1387"/>
      <c r="C25" s="1387"/>
      <c r="D25" s="1387"/>
      <c r="E25" s="1387"/>
      <c r="F25" s="1387"/>
      <c r="G25" s="1387"/>
      <c r="H25" s="1387"/>
      <c r="I25" s="1387"/>
      <c r="J25" s="1387"/>
      <c r="K25" s="1387"/>
      <c r="L25" s="1387"/>
    </row>
    <row r="26" spans="1:19">
      <c r="A26" s="1387"/>
      <c r="B26" s="1387"/>
      <c r="C26" s="1387"/>
      <c r="D26" s="1387"/>
      <c r="E26" s="1387"/>
      <c r="F26" s="1387"/>
      <c r="G26" s="1387"/>
      <c r="H26" s="1387"/>
      <c r="I26" s="1387"/>
      <c r="J26" s="1387"/>
      <c r="K26" s="1387"/>
      <c r="L26" s="1387"/>
    </row>
    <row r="27" spans="1:19">
      <c r="A27" s="1387"/>
      <c r="B27" s="1387"/>
      <c r="C27" s="1387"/>
      <c r="D27" s="1387"/>
      <c r="E27" s="1387"/>
      <c r="F27" s="1387"/>
      <c r="G27" s="1387"/>
      <c r="H27" s="1387"/>
      <c r="I27" s="1387"/>
      <c r="J27" s="1387"/>
      <c r="K27" s="1387"/>
      <c r="L27" s="1387"/>
    </row>
    <row r="28" spans="1:19">
      <c r="A28" s="1387"/>
      <c r="B28" s="1387"/>
      <c r="C28" s="1387"/>
      <c r="D28" s="1387"/>
      <c r="E28" s="1387"/>
      <c r="F28" s="1387"/>
      <c r="G28" s="1387"/>
      <c r="H28" s="1387"/>
      <c r="I28" s="1387"/>
      <c r="J28" s="1387"/>
      <c r="K28" s="1387"/>
      <c r="L28" s="1387"/>
    </row>
    <row r="29" spans="1:19">
      <c r="A29" s="1387"/>
      <c r="B29" s="1387"/>
      <c r="C29" s="1387"/>
      <c r="D29" s="1387"/>
      <c r="E29" s="1387"/>
      <c r="F29" s="1387"/>
      <c r="G29" s="1387"/>
      <c r="H29" s="1387"/>
      <c r="I29" s="1387"/>
      <c r="J29" s="1387"/>
      <c r="K29" s="1387"/>
      <c r="L29" s="1387"/>
    </row>
    <row r="30" spans="1:19">
      <c r="A30" s="1387"/>
      <c r="B30" s="1387"/>
      <c r="C30" s="1387"/>
      <c r="D30" s="1387"/>
      <c r="E30" s="1387"/>
      <c r="F30" s="1387"/>
      <c r="G30" s="1387"/>
      <c r="H30" s="1387"/>
      <c r="I30" s="1387"/>
      <c r="J30" s="1387"/>
      <c r="K30" s="1387"/>
      <c r="L30" s="1387"/>
    </row>
    <row r="31" spans="1:19">
      <c r="A31" s="1387"/>
      <c r="B31" s="1387"/>
      <c r="C31" s="1387"/>
      <c r="D31" s="1387"/>
      <c r="E31" s="1387"/>
      <c r="F31" s="1387"/>
      <c r="G31" s="1387"/>
      <c r="H31" s="1387"/>
      <c r="I31" s="1387"/>
      <c r="J31" s="1387"/>
      <c r="K31" s="1387"/>
      <c r="L31" s="1387"/>
    </row>
    <row r="32" spans="1:19">
      <c r="A32" s="1387"/>
      <c r="B32" s="1387"/>
      <c r="C32" s="1387"/>
      <c r="D32" s="1387"/>
      <c r="E32" s="1387"/>
      <c r="F32" s="1387"/>
      <c r="G32" s="1387"/>
      <c r="H32" s="1387"/>
      <c r="I32" s="1387"/>
      <c r="J32" s="1387"/>
      <c r="K32" s="1387"/>
      <c r="L32" s="1387"/>
    </row>
    <row r="33" spans="1:12">
      <c r="A33" s="1387"/>
      <c r="B33" s="1387"/>
      <c r="C33" s="1387"/>
      <c r="D33" s="1387"/>
      <c r="E33" s="1387"/>
      <c r="F33" s="1387"/>
      <c r="G33" s="1387"/>
      <c r="H33" s="1387"/>
      <c r="I33" s="1387"/>
      <c r="J33" s="1387"/>
      <c r="K33" s="1387"/>
      <c r="L33" s="1387"/>
    </row>
    <row r="34" spans="1:12">
      <c r="A34" s="1387"/>
      <c r="B34" s="1387"/>
      <c r="C34" s="1387"/>
      <c r="D34" s="1387"/>
      <c r="E34" s="1387"/>
      <c r="F34" s="1387"/>
      <c r="G34" s="1387"/>
      <c r="H34" s="1387"/>
      <c r="I34" s="1387"/>
      <c r="J34" s="1387"/>
      <c r="K34" s="1387"/>
      <c r="L34" s="1387"/>
    </row>
    <row r="35" spans="1:12">
      <c r="A35" s="1387"/>
      <c r="B35" s="1387"/>
      <c r="C35" s="1387"/>
      <c r="D35" s="1387"/>
      <c r="E35" s="1387"/>
      <c r="F35" s="1387"/>
      <c r="G35" s="1387"/>
      <c r="H35" s="1387"/>
      <c r="I35" s="1387"/>
      <c r="J35" s="1387"/>
      <c r="K35" s="1387"/>
      <c r="L35" s="1387"/>
    </row>
    <row r="36" spans="1:12">
      <c r="A36" s="1387"/>
      <c r="B36" s="1387"/>
      <c r="C36" s="1387"/>
      <c r="D36" s="1387"/>
      <c r="E36" s="1387"/>
      <c r="F36" s="1387"/>
      <c r="G36" s="1387"/>
      <c r="H36" s="1387"/>
      <c r="I36" s="1387"/>
      <c r="J36" s="1387"/>
      <c r="K36" s="1387"/>
      <c r="L36" s="1387"/>
    </row>
    <row r="37" spans="1:12">
      <c r="A37" s="1387"/>
      <c r="B37" s="1387"/>
      <c r="C37" s="1387"/>
      <c r="D37" s="1387"/>
      <c r="E37" s="1387"/>
      <c r="F37" s="1387"/>
      <c r="G37" s="1387"/>
      <c r="H37" s="1387"/>
      <c r="I37" s="1387"/>
      <c r="J37" s="1387"/>
      <c r="K37" s="1387"/>
      <c r="L37" s="1387"/>
    </row>
    <row r="38" spans="1:12">
      <c r="A38" s="1387"/>
      <c r="B38" s="1387"/>
      <c r="C38" s="1387"/>
      <c r="D38" s="1387"/>
      <c r="E38" s="1387"/>
      <c r="F38" s="1387"/>
      <c r="G38" s="1387"/>
      <c r="H38" s="1387"/>
      <c r="I38" s="1387"/>
      <c r="J38" s="1387"/>
      <c r="K38" s="1387"/>
      <c r="L38" s="1387"/>
    </row>
    <row r="39" spans="1:12">
      <c r="A39" s="1387"/>
      <c r="B39" s="1387"/>
      <c r="C39" s="1387"/>
      <c r="D39" s="1387"/>
      <c r="E39" s="1387"/>
      <c r="F39" s="1387"/>
      <c r="G39" s="1387"/>
      <c r="H39" s="1387"/>
      <c r="I39" s="1387"/>
      <c r="J39" s="1387"/>
      <c r="K39" s="1387"/>
      <c r="L39" s="1387"/>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H11"/>
  <sheetViews>
    <sheetView showGridLines="0" view="pageBreakPreview" zoomScale="115" zoomScaleNormal="100" zoomScaleSheetLayoutView="115" workbookViewId="0">
      <selection activeCell="M26" sqref="M26"/>
    </sheetView>
  </sheetViews>
  <sheetFormatPr defaultColWidth="11.42578125" defaultRowHeight="14.25"/>
  <cols>
    <col min="1" max="1" width="42" style="357" customWidth="1"/>
    <col min="2" max="2" width="16.140625" style="357" customWidth="1"/>
    <col min="3" max="5" width="11.140625" style="357" customWidth="1"/>
    <col min="6" max="7" width="7.85546875" style="357" customWidth="1"/>
    <col min="8" max="8" width="10" style="357" bestFit="1" customWidth="1"/>
    <col min="9" max="16384" width="11.42578125" style="357"/>
  </cols>
  <sheetData>
    <row r="1" spans="1:8" s="479" customFormat="1" ht="37.5" customHeight="1">
      <c r="A1" s="1602" t="s">
        <v>938</v>
      </c>
      <c r="B1" s="1602"/>
      <c r="C1" s="1602"/>
      <c r="D1" s="1602"/>
      <c r="E1" s="1602"/>
      <c r="F1" s="1602"/>
      <c r="G1" s="1602"/>
      <c r="H1" s="1602"/>
    </row>
    <row r="2" spans="1:8" s="479" customFormat="1" ht="18" customHeight="1">
      <c r="A2" s="1603" t="s">
        <v>939</v>
      </c>
      <c r="B2" s="1604"/>
      <c r="C2" s="1604"/>
      <c r="D2" s="1604"/>
      <c r="E2" s="1604"/>
      <c r="F2" s="1604"/>
      <c r="G2" s="1604"/>
      <c r="H2" s="1604"/>
    </row>
    <row r="3" spans="1:8" ht="8.25" customHeight="1">
      <c r="A3" s="358"/>
      <c r="B3" s="358"/>
      <c r="C3" s="358"/>
      <c r="D3" s="358"/>
      <c r="E3" s="358"/>
      <c r="F3" s="358"/>
      <c r="G3" s="358"/>
      <c r="H3" s="358"/>
    </row>
    <row r="4" spans="1:8" ht="18.75" customHeight="1">
      <c r="A4" s="480" t="s">
        <v>940</v>
      </c>
      <c r="B4" s="1221" t="s">
        <v>941</v>
      </c>
      <c r="C4" s="358"/>
      <c r="D4" s="358"/>
      <c r="E4" s="358"/>
      <c r="F4" s="358"/>
      <c r="G4" s="358"/>
      <c r="H4" s="358"/>
    </row>
    <row r="5" spans="1:8" ht="18.75" customHeight="1">
      <c r="A5" s="360" t="s">
        <v>942</v>
      </c>
      <c r="B5" s="928">
        <v>2095</v>
      </c>
      <c r="C5" s="358"/>
      <c r="D5" s="358"/>
      <c r="E5" s="358"/>
      <c r="F5" s="358"/>
      <c r="G5" s="358"/>
      <c r="H5" s="358"/>
    </row>
    <row r="6" spans="1:8" ht="15">
      <c r="A6" s="360" t="s">
        <v>943</v>
      </c>
      <c r="B6" s="928">
        <v>11178</v>
      </c>
      <c r="C6" s="358"/>
      <c r="D6" s="358"/>
      <c r="E6" s="358"/>
      <c r="F6" s="358"/>
      <c r="G6" s="358"/>
      <c r="H6" s="358"/>
    </row>
    <row r="7" spans="1:8" ht="15">
      <c r="A7" s="360" t="s">
        <v>944</v>
      </c>
      <c r="B7" s="928">
        <v>1836</v>
      </c>
      <c r="C7" s="358"/>
      <c r="D7" s="358"/>
      <c r="E7" s="358"/>
      <c r="F7" s="358"/>
      <c r="G7" s="358"/>
      <c r="H7" s="358"/>
    </row>
    <row r="8" spans="1:8" ht="15">
      <c r="A8" s="360" t="s">
        <v>945</v>
      </c>
      <c r="B8" s="928">
        <v>1332</v>
      </c>
      <c r="C8" s="358"/>
      <c r="D8" s="358"/>
      <c r="E8" s="358"/>
      <c r="F8" s="358"/>
      <c r="G8" s="358"/>
      <c r="H8" s="358"/>
    </row>
    <row r="9" spans="1:8" s="1154" customFormat="1" ht="19.5" customHeight="1">
      <c r="A9" s="1281" t="s">
        <v>946</v>
      </c>
      <c r="B9" s="1282"/>
    </row>
    <row r="10" spans="1:8">
      <c r="A10" s="359"/>
      <c r="B10" s="359"/>
      <c r="C10" s="359"/>
      <c r="D10" s="359"/>
      <c r="E10" s="359"/>
      <c r="F10" s="359"/>
      <c r="G10" s="359"/>
      <c r="H10" s="359"/>
    </row>
    <row r="11" spans="1:8">
      <c r="A11" s="359"/>
      <c r="B11" s="359"/>
      <c r="C11" s="359"/>
      <c r="D11" s="359"/>
      <c r="E11" s="359"/>
      <c r="F11" s="359"/>
      <c r="G11" s="359"/>
      <c r="H11" s="359"/>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H15"/>
  <sheetViews>
    <sheetView showGridLines="0" view="pageBreakPreview" zoomScale="55" zoomScaleNormal="100" zoomScaleSheetLayoutView="55" workbookViewId="0">
      <selection activeCell="N43" sqref="N43"/>
    </sheetView>
  </sheetViews>
  <sheetFormatPr defaultColWidth="11.42578125" defaultRowHeight="18"/>
  <cols>
    <col min="1" max="1" width="107.28515625" style="363" customWidth="1"/>
    <col min="2" max="2" width="34.5703125" style="363" customWidth="1"/>
    <col min="3" max="3" width="16.85546875" style="363" customWidth="1"/>
    <col min="4" max="4" width="133.5703125" style="363" bestFit="1" customWidth="1"/>
    <col min="5" max="5" width="25.140625" style="363" bestFit="1" customWidth="1"/>
    <col min="6" max="6" width="16.85546875" style="363" customWidth="1"/>
    <col min="7" max="16384" width="11.42578125" style="363"/>
  </cols>
  <sheetData>
    <row r="1" spans="1:8" s="478" customFormat="1" ht="72" customHeight="1">
      <c r="A1" s="1606" t="s">
        <v>947</v>
      </c>
      <c r="B1" s="1606"/>
      <c r="C1" s="1606"/>
      <c r="D1" s="1606"/>
      <c r="E1" s="1606"/>
      <c r="F1" s="1606"/>
    </row>
    <row r="2" spans="1:8" s="478" customFormat="1" ht="31.5" customHeight="1">
      <c r="A2" s="1606" t="s">
        <v>939</v>
      </c>
      <c r="B2" s="1606"/>
      <c r="C2" s="1606"/>
      <c r="D2" s="1606"/>
      <c r="E2" s="1606"/>
      <c r="F2" s="1606"/>
    </row>
    <row r="3" spans="1:8" ht="16.5" customHeight="1">
      <c r="A3" s="1605"/>
      <c r="B3" s="1605"/>
      <c r="C3" s="1605"/>
      <c r="D3" s="1605"/>
      <c r="E3" s="1605"/>
      <c r="F3" s="1605"/>
      <c r="G3" s="1605"/>
      <c r="H3" s="1605"/>
    </row>
    <row r="4" spans="1:8" ht="23.25">
      <c r="A4" s="1151" t="s">
        <v>948</v>
      </c>
      <c r="B4" s="1151" t="s">
        <v>187</v>
      </c>
      <c r="C4" s="1166"/>
      <c r="D4" s="1151" t="s">
        <v>949</v>
      </c>
      <c r="E4" s="1222" t="s">
        <v>187</v>
      </c>
      <c r="F4" s="361"/>
    </row>
    <row r="5" spans="1:8" ht="23.25">
      <c r="A5" s="579" t="s">
        <v>950</v>
      </c>
      <c r="B5" s="1265">
        <v>34</v>
      </c>
      <c r="C5" s="361"/>
      <c r="D5" s="1152" t="s">
        <v>950</v>
      </c>
      <c r="E5" s="1266">
        <v>2</v>
      </c>
      <c r="F5" s="361"/>
    </row>
    <row r="6" spans="1:8" ht="23.25">
      <c r="A6" s="579" t="s">
        <v>951</v>
      </c>
      <c r="B6" s="1265">
        <v>150</v>
      </c>
      <c r="C6" s="361"/>
      <c r="D6" s="1152" t="s">
        <v>951</v>
      </c>
      <c r="E6" s="1266">
        <v>38</v>
      </c>
      <c r="F6" s="361"/>
    </row>
    <row r="7" spans="1:8" ht="23.25">
      <c r="A7" s="579" t="s">
        <v>952</v>
      </c>
      <c r="B7" s="1265">
        <v>25</v>
      </c>
      <c r="C7" s="361"/>
      <c r="D7" s="1152" t="s">
        <v>953</v>
      </c>
      <c r="E7" s="1266">
        <v>24</v>
      </c>
      <c r="F7" s="361"/>
    </row>
    <row r="8" spans="1:8" ht="23.25">
      <c r="A8" s="579" t="s">
        <v>954</v>
      </c>
      <c r="B8" s="1265">
        <v>64</v>
      </c>
      <c r="C8" s="361"/>
      <c r="D8" s="1152" t="s">
        <v>955</v>
      </c>
      <c r="E8" s="1266">
        <v>7</v>
      </c>
      <c r="F8" s="361"/>
    </row>
    <row r="9" spans="1:8" ht="23.25">
      <c r="A9" s="579" t="s">
        <v>956</v>
      </c>
      <c r="B9" s="1265">
        <v>395</v>
      </c>
      <c r="C9" s="361"/>
      <c r="D9" s="1152" t="s">
        <v>954</v>
      </c>
      <c r="E9" s="1266">
        <v>6</v>
      </c>
      <c r="F9" s="361"/>
    </row>
    <row r="10" spans="1:8" ht="23.25">
      <c r="A10" s="579" t="s">
        <v>957</v>
      </c>
      <c r="B10" s="1265">
        <v>204</v>
      </c>
      <c r="C10" s="361"/>
      <c r="D10" s="1152" t="s">
        <v>958</v>
      </c>
      <c r="E10" s="1266">
        <v>20</v>
      </c>
      <c r="F10" s="361"/>
    </row>
    <row r="11" spans="1:8" ht="23.25">
      <c r="A11" s="579" t="s">
        <v>958</v>
      </c>
      <c r="B11" s="1265">
        <v>1418</v>
      </c>
      <c r="C11" s="361"/>
      <c r="D11" s="1152" t="s">
        <v>957</v>
      </c>
      <c r="E11" s="1266">
        <v>14</v>
      </c>
      <c r="F11" s="361"/>
    </row>
    <row r="12" spans="1:8" ht="23.25">
      <c r="A12" s="580" t="s">
        <v>187</v>
      </c>
      <c r="B12" s="1158">
        <f>SUBTOTAL(109,B5:B11)</f>
        <v>2290</v>
      </c>
      <c r="C12" s="361"/>
      <c r="D12" s="1152" t="s">
        <v>959</v>
      </c>
      <c r="E12" s="1266">
        <v>139</v>
      </c>
      <c r="F12" s="362"/>
    </row>
    <row r="13" spans="1:8" ht="23.25">
      <c r="A13" s="579" t="s">
        <v>960</v>
      </c>
      <c r="B13" s="1153"/>
      <c r="C13" s="362"/>
      <c r="D13" s="580" t="s">
        <v>187</v>
      </c>
      <c r="E13" s="1267">
        <f>SUM(E5:E12)</f>
        <v>250</v>
      </c>
      <c r="G13" s="364"/>
    </row>
    <row r="14" spans="1:8" ht="23.25">
      <c r="D14" s="1155" t="s">
        <v>960</v>
      </c>
      <c r="E14" s="365"/>
      <c r="F14" s="365"/>
    </row>
    <row r="15" spans="1:8">
      <c r="C15" s="365"/>
    </row>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4" customWidth="1"/>
    <col min="8" max="8" width="24.7109375" style="254" customWidth="1"/>
    <col min="9" max="9" width="15.85546875" style="254" customWidth="1"/>
    <col min="10" max="10" width="31.5703125" style="254" customWidth="1"/>
    <col min="11" max="11" width="19.42578125" style="254" customWidth="1"/>
    <col min="12" max="12" width="36.7109375" style="254" customWidth="1"/>
    <col min="13" max="13" width="24.28515625" style="254" customWidth="1"/>
    <col min="14" max="16384" width="11.42578125" style="254"/>
  </cols>
  <sheetData>
    <row r="4" spans="1:14" ht="30.75" customHeight="1"/>
    <row r="5" spans="1:14" ht="40.5" customHeight="1"/>
    <row r="6" spans="1:14" ht="54" customHeight="1">
      <c r="A6" s="1392" t="s">
        <v>398</v>
      </c>
      <c r="B6" s="1393"/>
      <c r="C6" s="1393"/>
      <c r="D6" s="1393"/>
      <c r="E6" s="1393"/>
      <c r="F6" s="1393"/>
      <c r="G6" s="1393"/>
      <c r="H6" s="1393"/>
      <c r="I6" s="1393"/>
      <c r="J6" s="1393"/>
      <c r="K6" s="1393"/>
      <c r="L6" s="1393"/>
      <c r="M6" s="1393"/>
      <c r="N6" s="1393"/>
    </row>
    <row r="7" spans="1:14" ht="24.75" customHeight="1">
      <c r="A7" s="1393"/>
      <c r="B7" s="1393"/>
      <c r="C7" s="1393"/>
      <c r="D7" s="1393"/>
      <c r="E7" s="1393"/>
      <c r="F7" s="1393"/>
      <c r="G7" s="1393"/>
      <c r="H7" s="1393"/>
      <c r="I7" s="1393"/>
      <c r="J7" s="1393"/>
      <c r="K7" s="1393"/>
      <c r="L7" s="1393"/>
      <c r="M7" s="1393"/>
      <c r="N7" s="1393"/>
    </row>
    <row r="8" spans="1:14" ht="12" customHeight="1">
      <c r="A8" s="1393"/>
      <c r="B8" s="1393"/>
      <c r="C8" s="1393"/>
      <c r="D8" s="1393"/>
      <c r="E8" s="1393"/>
      <c r="F8" s="1393"/>
      <c r="G8" s="1393"/>
      <c r="H8" s="1393"/>
      <c r="I8" s="1393"/>
      <c r="J8" s="1393"/>
      <c r="K8" s="1393"/>
      <c r="L8" s="1393"/>
      <c r="M8" s="1393"/>
      <c r="N8" s="1393"/>
    </row>
    <row r="9" spans="1:14" ht="16.5" customHeight="1">
      <c r="A9" s="1393"/>
      <c r="B9" s="1393"/>
      <c r="C9" s="1393"/>
      <c r="D9" s="1393"/>
      <c r="E9" s="1393"/>
      <c r="F9" s="1393"/>
      <c r="G9" s="1393"/>
      <c r="H9" s="1393"/>
      <c r="I9" s="1393"/>
      <c r="J9" s="1393"/>
      <c r="K9" s="1393"/>
      <c r="L9" s="1393"/>
      <c r="M9" s="1393"/>
      <c r="N9" s="1393"/>
    </row>
    <row r="10" spans="1:14">
      <c r="A10" s="1393"/>
      <c r="B10" s="1393"/>
      <c r="C10" s="1393"/>
      <c r="D10" s="1393"/>
      <c r="E10" s="1393"/>
      <c r="F10" s="1393"/>
      <c r="G10" s="1393"/>
      <c r="H10" s="1393"/>
      <c r="I10" s="1393"/>
      <c r="J10" s="1393"/>
      <c r="K10" s="1393"/>
      <c r="L10" s="1393"/>
      <c r="M10" s="1393"/>
      <c r="N10" s="1393"/>
    </row>
    <row r="11" spans="1:14">
      <c r="A11" s="1393"/>
      <c r="B11" s="1393"/>
      <c r="C11" s="1393"/>
      <c r="D11" s="1393"/>
      <c r="E11" s="1393"/>
      <c r="F11" s="1393"/>
      <c r="G11" s="1393"/>
      <c r="H11" s="1393"/>
      <c r="I11" s="1393"/>
      <c r="J11" s="1393"/>
      <c r="K11" s="1393"/>
      <c r="L11" s="1393"/>
      <c r="M11" s="1393"/>
      <c r="N11" s="1393"/>
    </row>
    <row r="12" spans="1:14">
      <c r="A12" s="1393"/>
      <c r="B12" s="1393"/>
      <c r="C12" s="1393"/>
      <c r="D12" s="1393"/>
      <c r="E12" s="1393"/>
      <c r="F12" s="1393"/>
      <c r="G12" s="1393"/>
      <c r="H12" s="1393"/>
      <c r="I12" s="1393"/>
      <c r="J12" s="1393"/>
      <c r="K12" s="1393"/>
      <c r="L12" s="1393"/>
      <c r="M12" s="1393"/>
      <c r="N12" s="1393"/>
    </row>
    <row r="13" spans="1:14">
      <c r="A13" s="1393"/>
      <c r="B13" s="1393"/>
      <c r="C13" s="1393"/>
      <c r="D13" s="1393"/>
      <c r="E13" s="1393"/>
      <c r="F13" s="1393"/>
      <c r="G13" s="1393"/>
      <c r="H13" s="1393"/>
      <c r="I13" s="1393"/>
      <c r="J13" s="1393"/>
      <c r="K13" s="1393"/>
      <c r="L13" s="1393"/>
      <c r="M13" s="1393"/>
      <c r="N13" s="1393"/>
    </row>
    <row r="14" spans="1:14">
      <c r="A14" s="1393"/>
      <c r="B14" s="1393"/>
      <c r="C14" s="1393"/>
      <c r="D14" s="1393"/>
      <c r="E14" s="1393"/>
      <c r="F14" s="1393"/>
      <c r="G14" s="1393"/>
      <c r="H14" s="1393"/>
      <c r="I14" s="1393"/>
      <c r="J14" s="1393"/>
      <c r="K14" s="1393"/>
      <c r="L14" s="1393"/>
      <c r="M14" s="1393"/>
      <c r="N14" s="1393"/>
    </row>
    <row r="15" spans="1:14">
      <c r="A15" s="1393"/>
      <c r="B15" s="1393"/>
      <c r="C15" s="1393"/>
      <c r="D15" s="1393"/>
      <c r="E15" s="1393"/>
      <c r="F15" s="1393"/>
      <c r="G15" s="1393"/>
      <c r="H15" s="1393"/>
      <c r="I15" s="1393"/>
      <c r="J15" s="1393"/>
      <c r="K15" s="1393"/>
      <c r="L15" s="1393"/>
      <c r="M15" s="1393"/>
      <c r="N15" s="1393"/>
    </row>
    <row r="16" spans="1:14">
      <c r="A16" s="1393"/>
      <c r="B16" s="1393"/>
      <c r="C16" s="1393"/>
      <c r="D16" s="1393"/>
      <c r="E16" s="1393"/>
      <c r="F16" s="1393"/>
      <c r="G16" s="1393"/>
      <c r="H16" s="1393"/>
      <c r="I16" s="1393"/>
      <c r="J16" s="1393"/>
      <c r="K16" s="1393"/>
      <c r="L16" s="1393"/>
      <c r="M16" s="1393"/>
      <c r="N16" s="1393"/>
    </row>
    <row r="17" spans="1:14">
      <c r="A17" s="1393"/>
      <c r="B17" s="1393"/>
      <c r="C17" s="1393"/>
      <c r="D17" s="1393"/>
      <c r="E17" s="1393"/>
      <c r="F17" s="1393"/>
      <c r="G17" s="1393"/>
      <c r="H17" s="1393"/>
      <c r="I17" s="1393"/>
      <c r="J17" s="1393"/>
      <c r="K17" s="1393"/>
      <c r="L17" s="1393"/>
      <c r="M17" s="1393"/>
      <c r="N17" s="1393"/>
    </row>
    <row r="18" spans="1:14">
      <c r="A18" s="1393"/>
      <c r="B18" s="1393"/>
      <c r="C18" s="1393"/>
      <c r="D18" s="1393"/>
      <c r="E18" s="1393"/>
      <c r="F18" s="1393"/>
      <c r="G18" s="1393"/>
      <c r="H18" s="1393"/>
      <c r="I18" s="1393"/>
      <c r="J18" s="1393"/>
      <c r="K18" s="1393"/>
      <c r="L18" s="1393"/>
      <c r="M18" s="1393"/>
      <c r="N18" s="1393"/>
    </row>
    <row r="19" spans="1:14">
      <c r="A19" s="1393"/>
      <c r="B19" s="1393"/>
      <c r="C19" s="1393"/>
      <c r="D19" s="1393"/>
      <c r="E19" s="1393"/>
      <c r="F19" s="1393"/>
      <c r="G19" s="1393"/>
      <c r="H19" s="1393"/>
      <c r="I19" s="1393"/>
      <c r="J19" s="1393"/>
      <c r="K19" s="1393"/>
      <c r="L19" s="1393"/>
      <c r="M19" s="1393"/>
      <c r="N19" s="1393"/>
    </row>
    <row r="20" spans="1:14">
      <c r="A20" s="1393"/>
      <c r="B20" s="1393"/>
      <c r="C20" s="1393"/>
      <c r="D20" s="1393"/>
      <c r="E20" s="1393"/>
      <c r="F20" s="1393"/>
      <c r="G20" s="1393"/>
      <c r="H20" s="1393"/>
      <c r="I20" s="1393"/>
      <c r="J20" s="1393"/>
      <c r="K20" s="1393"/>
      <c r="L20" s="1393"/>
      <c r="M20" s="1393"/>
      <c r="N20" s="1393"/>
    </row>
    <row r="21" spans="1:14">
      <c r="A21" s="1393"/>
      <c r="B21" s="1393"/>
      <c r="C21" s="1393"/>
      <c r="D21" s="1393"/>
      <c r="E21" s="1393"/>
      <c r="F21" s="1393"/>
      <c r="G21" s="1393"/>
      <c r="H21" s="1393"/>
      <c r="I21" s="1393"/>
      <c r="J21" s="1393"/>
      <c r="K21" s="1393"/>
      <c r="L21" s="1393"/>
      <c r="M21" s="1393"/>
      <c r="N21" s="1393"/>
    </row>
    <row r="22" spans="1:14">
      <c r="A22" s="1393"/>
      <c r="B22" s="1393"/>
      <c r="C22" s="1393"/>
      <c r="D22" s="1393"/>
      <c r="E22" s="1393"/>
      <c r="F22" s="1393"/>
      <c r="G22" s="1393"/>
      <c r="H22" s="1393"/>
      <c r="I22" s="1393"/>
      <c r="J22" s="1393"/>
      <c r="K22" s="1393"/>
      <c r="L22" s="1393"/>
      <c r="M22" s="1393"/>
      <c r="N22" s="1393"/>
    </row>
    <row r="23" spans="1:14">
      <c r="A23" s="1393"/>
      <c r="B23" s="1393"/>
      <c r="C23" s="1393"/>
      <c r="D23" s="1393"/>
      <c r="E23" s="1393"/>
      <c r="F23" s="1393"/>
      <c r="G23" s="1393"/>
      <c r="H23" s="1393"/>
      <c r="I23" s="1393"/>
      <c r="J23" s="1393"/>
      <c r="K23" s="1393"/>
      <c r="L23" s="1393"/>
      <c r="M23" s="1393"/>
      <c r="N23" s="1393"/>
    </row>
    <row r="24" spans="1:14">
      <c r="A24" s="1393"/>
      <c r="B24" s="1393"/>
      <c r="C24" s="1393"/>
      <c r="D24" s="1393"/>
      <c r="E24" s="1393"/>
      <c r="F24" s="1393"/>
      <c r="G24" s="1393"/>
      <c r="H24" s="1393"/>
      <c r="I24" s="1393"/>
      <c r="J24" s="1393"/>
      <c r="K24" s="1393"/>
      <c r="L24" s="1393"/>
      <c r="M24" s="1393"/>
      <c r="N24" s="1393"/>
    </row>
    <row r="25" spans="1:14">
      <c r="A25" s="1393"/>
      <c r="B25" s="1393"/>
      <c r="C25" s="1393"/>
      <c r="D25" s="1393"/>
      <c r="E25" s="1393"/>
      <c r="F25" s="1393"/>
      <c r="G25" s="1393"/>
      <c r="H25" s="1393"/>
      <c r="I25" s="1393"/>
      <c r="J25" s="1393"/>
      <c r="K25" s="1393"/>
      <c r="L25" s="1393"/>
      <c r="M25" s="1393"/>
      <c r="N25" s="1393"/>
    </row>
    <row r="26" spans="1:14">
      <c r="A26" s="1393"/>
      <c r="B26" s="1393"/>
      <c r="C26" s="1393"/>
      <c r="D26" s="1393"/>
      <c r="E26" s="1393"/>
      <c r="F26" s="1393"/>
      <c r="G26" s="1393"/>
      <c r="H26" s="1393"/>
      <c r="I26" s="1393"/>
      <c r="J26" s="1393"/>
      <c r="K26" s="1393"/>
      <c r="L26" s="1393"/>
      <c r="M26" s="1393"/>
      <c r="N26" s="1393"/>
    </row>
    <row r="27" spans="1:14">
      <c r="A27" s="1393"/>
      <c r="B27" s="1393"/>
      <c r="C27" s="1393"/>
      <c r="D27" s="1393"/>
      <c r="E27" s="1393"/>
      <c r="F27" s="1393"/>
      <c r="G27" s="1393"/>
      <c r="H27" s="1393"/>
      <c r="I27" s="1393"/>
      <c r="J27" s="1393"/>
      <c r="K27" s="1393"/>
      <c r="L27" s="1393"/>
      <c r="M27" s="1393"/>
      <c r="N27" s="1393"/>
    </row>
    <row r="28" spans="1:14">
      <c r="A28" s="1393"/>
      <c r="B28" s="1393"/>
      <c r="C28" s="1393"/>
      <c r="D28" s="1393"/>
      <c r="E28" s="1393"/>
      <c r="F28" s="1393"/>
      <c r="G28" s="1393"/>
      <c r="H28" s="1393"/>
      <c r="I28" s="1393"/>
      <c r="J28" s="1393"/>
      <c r="K28" s="1393"/>
      <c r="L28" s="1393"/>
      <c r="M28" s="1393"/>
      <c r="N28" s="1393"/>
    </row>
    <row r="29" spans="1:14">
      <c r="A29" s="1393"/>
      <c r="B29" s="1393"/>
      <c r="C29" s="1393"/>
      <c r="D29" s="1393"/>
      <c r="E29" s="1393"/>
      <c r="F29" s="1393"/>
      <c r="G29" s="1393"/>
      <c r="H29" s="1393"/>
      <c r="I29" s="1393"/>
      <c r="J29" s="1393"/>
      <c r="K29" s="1393"/>
      <c r="L29" s="1393"/>
      <c r="M29" s="1393"/>
      <c r="N29" s="1393"/>
    </row>
    <row r="30" spans="1:14" ht="42.75" customHeight="1">
      <c r="A30" s="1393"/>
      <c r="B30" s="1393"/>
      <c r="C30" s="1393"/>
      <c r="D30" s="1393"/>
      <c r="E30" s="1393"/>
      <c r="F30" s="1393"/>
      <c r="G30" s="1393"/>
      <c r="H30" s="1393"/>
      <c r="I30" s="1393"/>
      <c r="J30" s="1393"/>
      <c r="K30" s="1393"/>
      <c r="L30" s="1393"/>
      <c r="M30" s="1393"/>
      <c r="N30" s="1393"/>
    </row>
    <row r="31" spans="1:14" ht="42.75" customHeight="1">
      <c r="A31" s="1393"/>
      <c r="B31" s="1393"/>
      <c r="C31" s="1393"/>
      <c r="D31" s="1393"/>
      <c r="E31" s="1393"/>
      <c r="F31" s="1393"/>
      <c r="G31" s="1393"/>
      <c r="H31" s="1393"/>
      <c r="I31" s="1393"/>
      <c r="J31" s="1393"/>
      <c r="K31" s="1393"/>
      <c r="L31" s="1393"/>
      <c r="M31" s="1393"/>
      <c r="N31" s="1393"/>
    </row>
    <row r="32" spans="1:14" ht="42.75" customHeight="1">
      <c r="A32" s="1393"/>
      <c r="B32" s="1393"/>
      <c r="C32" s="1393"/>
      <c r="D32" s="1393"/>
      <c r="E32" s="1393"/>
      <c r="F32" s="1393"/>
      <c r="G32" s="1393"/>
      <c r="H32" s="1393"/>
      <c r="I32" s="1393"/>
      <c r="J32" s="1393"/>
      <c r="K32" s="1393"/>
      <c r="L32" s="1393"/>
      <c r="M32" s="1393"/>
      <c r="N32" s="1393"/>
    </row>
    <row r="33" spans="1:14" ht="42.75" customHeight="1">
      <c r="A33" s="1393"/>
      <c r="B33" s="1393"/>
      <c r="C33" s="1393"/>
      <c r="D33" s="1393"/>
      <c r="E33" s="1393"/>
      <c r="F33" s="1393"/>
      <c r="G33" s="1393"/>
      <c r="H33" s="1393"/>
      <c r="I33" s="1393"/>
      <c r="J33" s="1393"/>
      <c r="K33" s="1393"/>
      <c r="L33" s="1393"/>
      <c r="M33" s="1393"/>
      <c r="N33" s="1393"/>
    </row>
    <row r="34" spans="1:14" ht="24.75" customHeight="1">
      <c r="A34" s="1393"/>
      <c r="B34" s="1393"/>
      <c r="C34" s="1393"/>
      <c r="D34" s="1393"/>
      <c r="E34" s="1393"/>
      <c r="F34" s="1393"/>
      <c r="G34" s="1393"/>
      <c r="H34" s="1393"/>
      <c r="I34" s="1393"/>
      <c r="J34" s="1393"/>
      <c r="K34" s="1393"/>
      <c r="L34" s="1393"/>
      <c r="M34" s="1393"/>
      <c r="N34" s="1393"/>
    </row>
    <row r="35" spans="1:14" ht="24.75" customHeight="1">
      <c r="A35" s="1393"/>
      <c r="B35" s="1393"/>
      <c r="C35" s="1393"/>
      <c r="D35" s="1393"/>
      <c r="E35" s="1393"/>
      <c r="F35" s="1393"/>
      <c r="G35" s="1393"/>
      <c r="H35" s="1393"/>
      <c r="I35" s="1393"/>
      <c r="J35" s="1393"/>
      <c r="K35" s="1393"/>
      <c r="L35" s="1393"/>
      <c r="M35" s="1393"/>
      <c r="N35" s="1393"/>
    </row>
    <row r="36" spans="1:14" ht="24.75" customHeight="1">
      <c r="A36" s="1393"/>
      <c r="B36" s="1393"/>
      <c r="C36" s="1393"/>
      <c r="D36" s="1393"/>
      <c r="E36" s="1393"/>
      <c r="F36" s="1393"/>
      <c r="G36" s="1393"/>
      <c r="H36" s="1393"/>
      <c r="I36" s="1393"/>
      <c r="J36" s="1393"/>
      <c r="K36" s="1393"/>
      <c r="L36" s="1393"/>
      <c r="M36" s="1393"/>
      <c r="N36" s="1393"/>
    </row>
    <row r="37" spans="1:14" ht="24.75" customHeight="1">
      <c r="A37" s="1393"/>
      <c r="B37" s="1393"/>
      <c r="C37" s="1393"/>
      <c r="D37" s="1393"/>
      <c r="E37" s="1393"/>
      <c r="F37" s="1393"/>
      <c r="G37" s="1393"/>
      <c r="H37" s="1393"/>
      <c r="I37" s="1393"/>
      <c r="J37" s="1393"/>
      <c r="K37" s="1393"/>
      <c r="L37" s="1393"/>
      <c r="M37" s="1393"/>
      <c r="N37" s="1393"/>
    </row>
    <row r="38" spans="1:14" ht="45" customHeight="1">
      <c r="A38" s="1393"/>
      <c r="B38" s="1393"/>
      <c r="C38" s="1393"/>
      <c r="D38" s="1393"/>
      <c r="E38" s="1393"/>
      <c r="F38" s="1393"/>
      <c r="G38" s="1393"/>
      <c r="H38" s="1393"/>
      <c r="I38" s="1393"/>
      <c r="J38" s="1393"/>
      <c r="K38" s="1393"/>
      <c r="L38" s="1393"/>
      <c r="M38" s="1393"/>
      <c r="N38" s="1393"/>
    </row>
    <row r="39" spans="1:14" ht="45" customHeight="1">
      <c r="A39" s="1393"/>
      <c r="B39" s="1393"/>
      <c r="C39" s="1393"/>
      <c r="D39" s="1393"/>
      <c r="E39" s="1393"/>
      <c r="F39" s="1393"/>
      <c r="G39" s="1393"/>
      <c r="H39" s="1393"/>
      <c r="I39" s="1393"/>
      <c r="J39" s="1393"/>
      <c r="K39" s="1393"/>
      <c r="L39" s="1393"/>
      <c r="M39" s="1393"/>
      <c r="N39" s="1393"/>
    </row>
    <row r="40" spans="1:14" ht="45" customHeight="1">
      <c r="A40" s="1393"/>
      <c r="B40" s="1393"/>
      <c r="C40" s="1393"/>
      <c r="D40" s="1393"/>
      <c r="E40" s="1393"/>
      <c r="F40" s="1393"/>
      <c r="G40" s="1393"/>
      <c r="H40" s="1393"/>
      <c r="I40" s="1393"/>
      <c r="J40" s="1393"/>
      <c r="K40" s="1393"/>
      <c r="L40" s="1393"/>
      <c r="M40" s="1393"/>
      <c r="N40" s="1393"/>
    </row>
    <row r="41" spans="1:14" ht="45" customHeight="1">
      <c r="A41" s="1393"/>
      <c r="B41" s="1393"/>
      <c r="C41" s="1393"/>
      <c r="D41" s="1393"/>
      <c r="E41" s="1393"/>
      <c r="F41" s="1393"/>
      <c r="G41" s="1393"/>
      <c r="H41" s="1393"/>
      <c r="I41" s="1393"/>
      <c r="J41" s="1393"/>
      <c r="K41" s="1393"/>
      <c r="L41" s="1393"/>
      <c r="M41" s="1393"/>
      <c r="N41" s="1393"/>
    </row>
    <row r="42" spans="1:14" ht="45" customHeight="1">
      <c r="A42" s="1393"/>
      <c r="B42" s="1393"/>
      <c r="C42" s="1393"/>
      <c r="D42" s="1393"/>
      <c r="E42" s="1393"/>
      <c r="F42" s="1393"/>
      <c r="G42" s="1393"/>
      <c r="H42" s="1393"/>
      <c r="I42" s="1393"/>
      <c r="J42" s="1393"/>
      <c r="K42" s="1393"/>
      <c r="L42" s="1393"/>
      <c r="M42" s="1393"/>
      <c r="N42" s="1393"/>
    </row>
    <row r="43" spans="1:14" ht="126.75" customHeight="1">
      <c r="A43" s="1393"/>
      <c r="B43" s="1393"/>
      <c r="C43" s="1393"/>
      <c r="D43" s="1393"/>
      <c r="E43" s="1393"/>
      <c r="F43" s="1393"/>
      <c r="G43" s="1393"/>
      <c r="H43" s="1393"/>
      <c r="I43" s="1393"/>
      <c r="J43" s="1393"/>
      <c r="K43" s="1393"/>
      <c r="L43" s="1393"/>
      <c r="M43" s="1393"/>
      <c r="N43" s="1393"/>
    </row>
    <row r="44" spans="1:14" ht="45" customHeight="1">
      <c r="A44" s="1393"/>
      <c r="B44" s="1393"/>
      <c r="C44" s="1393"/>
      <c r="D44" s="1393"/>
      <c r="E44" s="1393"/>
      <c r="F44" s="1393"/>
      <c r="G44" s="1393"/>
      <c r="H44" s="1393"/>
      <c r="I44" s="1393"/>
      <c r="J44" s="1393"/>
      <c r="K44" s="1393"/>
      <c r="L44" s="1393"/>
      <c r="M44" s="1393"/>
      <c r="N44" s="1393"/>
    </row>
    <row r="45" spans="1:14" ht="45" customHeight="1">
      <c r="A45" s="1393"/>
      <c r="B45" s="1393"/>
      <c r="C45" s="1393"/>
      <c r="D45" s="1393"/>
      <c r="E45" s="1393"/>
      <c r="F45" s="1393"/>
      <c r="G45" s="1393"/>
      <c r="H45" s="1393"/>
      <c r="I45" s="1393"/>
      <c r="J45" s="1393"/>
      <c r="K45" s="1393"/>
      <c r="L45" s="1393"/>
      <c r="M45" s="1393"/>
      <c r="N45" s="1393"/>
    </row>
    <row r="46" spans="1:14" ht="45" customHeight="1">
      <c r="A46" s="1393"/>
      <c r="B46" s="1393"/>
      <c r="C46" s="1393"/>
      <c r="D46" s="1393"/>
      <c r="E46" s="1393"/>
      <c r="F46" s="1393"/>
      <c r="G46" s="1393"/>
      <c r="H46" s="1393"/>
      <c r="I46" s="1393"/>
      <c r="J46" s="1393"/>
      <c r="K46" s="1393"/>
      <c r="L46" s="1393"/>
      <c r="M46" s="1393"/>
      <c r="N46" s="1393"/>
    </row>
    <row r="47" spans="1:14" ht="88.5" customHeight="1">
      <c r="A47" s="1393"/>
      <c r="B47" s="1393"/>
      <c r="C47" s="1393"/>
      <c r="D47" s="1393"/>
      <c r="E47" s="1393"/>
      <c r="F47" s="1393"/>
      <c r="G47" s="1393"/>
      <c r="H47" s="1393"/>
      <c r="I47" s="1393"/>
      <c r="J47" s="1393"/>
      <c r="K47" s="1393"/>
      <c r="L47" s="1393"/>
      <c r="M47" s="1393"/>
      <c r="N47" s="1393"/>
    </row>
    <row r="48" spans="1:14" ht="408.75" customHeight="1">
      <c r="A48" s="1393"/>
      <c r="B48" s="1393"/>
      <c r="C48" s="1393"/>
      <c r="D48" s="1393"/>
      <c r="E48" s="1393"/>
      <c r="F48" s="1393"/>
      <c r="G48" s="1393"/>
      <c r="H48" s="1393"/>
      <c r="I48" s="1393"/>
      <c r="J48" s="1393"/>
      <c r="K48" s="1393"/>
      <c r="L48" s="1393"/>
      <c r="M48" s="1393"/>
      <c r="N48" s="1393"/>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6" tint="-0.249977111117893"/>
    <pageSetUpPr fitToPage="1"/>
  </sheetPr>
  <dimension ref="A2:K37"/>
  <sheetViews>
    <sheetView showGridLines="0" view="pageBreakPreview" zoomScale="70" zoomScaleNormal="100" zoomScaleSheetLayoutView="70" workbookViewId="0">
      <selection activeCell="O25" sqref="O25"/>
    </sheetView>
  </sheetViews>
  <sheetFormatPr defaultColWidth="11.42578125" defaultRowHeight="14.25"/>
  <cols>
    <col min="1" max="3" width="11.42578125" style="254"/>
    <col min="4" max="4" width="20.7109375" style="254" customWidth="1"/>
    <col min="5" max="5" width="21.140625" style="254" customWidth="1"/>
    <col min="6" max="6" width="11.5703125" style="254" customWidth="1"/>
    <col min="7" max="7" width="24.28515625" style="254" customWidth="1"/>
    <col min="8" max="8" width="23.5703125" style="254" customWidth="1"/>
    <col min="9" max="9" width="21.5703125" style="254" customWidth="1"/>
    <col min="10" max="10" width="16" style="254" customWidth="1"/>
    <col min="11" max="11" width="11.5703125" style="254" customWidth="1"/>
    <col min="12" max="16384" width="11.42578125" style="254"/>
  </cols>
  <sheetData>
    <row r="2" spans="1:11" ht="32.25" customHeight="1"/>
    <row r="4" spans="1:11" ht="12.75" customHeight="1"/>
    <row r="5" spans="1:11">
      <c r="A5" s="1394" t="s">
        <v>399</v>
      </c>
      <c r="B5" s="1395"/>
      <c r="C5" s="1395"/>
      <c r="D5" s="1395"/>
      <c r="E5" s="1395"/>
      <c r="F5" s="1395"/>
      <c r="G5" s="1395"/>
      <c r="H5" s="1395"/>
      <c r="I5" s="1395"/>
      <c r="J5" s="1395"/>
    </row>
    <row r="6" spans="1:11">
      <c r="A6" s="1395"/>
      <c r="B6" s="1395"/>
      <c r="C6" s="1395"/>
      <c r="D6" s="1395"/>
      <c r="E6" s="1395"/>
      <c r="F6" s="1395"/>
      <c r="G6" s="1395"/>
      <c r="H6" s="1395"/>
      <c r="I6" s="1395"/>
      <c r="J6" s="1395"/>
    </row>
    <row r="7" spans="1:11">
      <c r="A7" s="1395"/>
      <c r="B7" s="1395"/>
      <c r="C7" s="1395"/>
      <c r="D7" s="1395"/>
      <c r="E7" s="1395"/>
      <c r="F7" s="1395"/>
      <c r="G7" s="1395"/>
      <c r="H7" s="1395"/>
      <c r="I7" s="1395"/>
      <c r="J7" s="1395"/>
    </row>
    <row r="8" spans="1:11" ht="12" customHeight="1">
      <c r="A8" s="1395"/>
      <c r="B8" s="1395"/>
      <c r="C8" s="1395"/>
      <c r="D8" s="1395"/>
      <c r="E8" s="1395"/>
      <c r="F8" s="1395"/>
      <c r="G8" s="1395"/>
      <c r="H8" s="1395"/>
      <c r="I8" s="1395"/>
      <c r="J8" s="1395"/>
    </row>
    <row r="9" spans="1:11" ht="16.5" customHeight="1">
      <c r="A9" s="1395"/>
      <c r="B9" s="1395"/>
      <c r="C9" s="1395"/>
      <c r="D9" s="1395"/>
      <c r="E9" s="1395"/>
      <c r="F9" s="1395"/>
      <c r="G9" s="1395"/>
      <c r="H9" s="1395"/>
      <c r="I9" s="1395"/>
      <c r="J9" s="1395"/>
    </row>
    <row r="10" spans="1:11" ht="31.5" customHeight="1">
      <c r="A10" s="1395"/>
      <c r="B10" s="1395"/>
      <c r="C10" s="1395"/>
      <c r="D10" s="1395"/>
      <c r="E10" s="1395"/>
      <c r="F10" s="1395"/>
      <c r="G10" s="1395"/>
      <c r="H10" s="1395"/>
      <c r="I10" s="1395"/>
      <c r="J10" s="1395"/>
    </row>
    <row r="11" spans="1:11">
      <c r="A11" s="1395"/>
      <c r="B11" s="1395"/>
      <c r="C11" s="1395"/>
      <c r="D11" s="1395"/>
      <c r="E11" s="1395"/>
      <c r="F11" s="1395"/>
      <c r="G11" s="1395"/>
      <c r="H11" s="1395"/>
      <c r="I11" s="1395"/>
      <c r="J11" s="1395"/>
    </row>
    <row r="12" spans="1:11">
      <c r="A12" s="1395"/>
      <c r="B12" s="1395"/>
      <c r="C12" s="1395"/>
      <c r="D12" s="1395"/>
      <c r="E12" s="1395"/>
      <c r="F12" s="1395"/>
      <c r="G12" s="1395"/>
      <c r="H12" s="1395"/>
      <c r="I12" s="1395"/>
      <c r="J12" s="1395"/>
    </row>
    <row r="13" spans="1:11" ht="29.25" customHeight="1">
      <c r="A13" s="1395"/>
      <c r="B13" s="1395"/>
      <c r="C13" s="1395"/>
      <c r="D13" s="1395"/>
      <c r="E13" s="1395"/>
      <c r="F13" s="1395"/>
      <c r="G13" s="1395"/>
      <c r="H13" s="1395"/>
      <c r="I13" s="1395"/>
      <c r="J13" s="1395"/>
      <c r="K13" s="315"/>
    </row>
    <row r="14" spans="1:11">
      <c r="A14" s="1395"/>
      <c r="B14" s="1395"/>
      <c r="C14" s="1395"/>
      <c r="D14" s="1395"/>
      <c r="E14" s="1395"/>
      <c r="F14" s="1395"/>
      <c r="G14" s="1395"/>
      <c r="H14" s="1395"/>
      <c r="I14" s="1395"/>
      <c r="J14" s="1395"/>
    </row>
    <row r="15" spans="1:11" ht="13.5" customHeight="1">
      <c r="A15" s="1395"/>
      <c r="B15" s="1395"/>
      <c r="C15" s="1395"/>
      <c r="D15" s="1395"/>
      <c r="E15" s="1395"/>
      <c r="F15" s="1395"/>
      <c r="G15" s="1395"/>
      <c r="H15" s="1395"/>
      <c r="I15" s="1395"/>
      <c r="J15" s="1395"/>
    </row>
    <row r="16" spans="1:11">
      <c r="A16" s="1395"/>
      <c r="B16" s="1395"/>
      <c r="C16" s="1395"/>
      <c r="D16" s="1395"/>
      <c r="E16" s="1395"/>
      <c r="F16" s="1395"/>
      <c r="G16" s="1395"/>
      <c r="H16" s="1395"/>
      <c r="I16" s="1395"/>
      <c r="J16" s="1395"/>
    </row>
    <row r="17" spans="1:10">
      <c r="A17" s="1395"/>
      <c r="B17" s="1395"/>
      <c r="C17" s="1395"/>
      <c r="D17" s="1395"/>
      <c r="E17" s="1395"/>
      <c r="F17" s="1395"/>
      <c r="G17" s="1395"/>
      <c r="H17" s="1395"/>
      <c r="I17" s="1395"/>
      <c r="J17" s="1395"/>
    </row>
    <row r="18" spans="1:10">
      <c r="A18" s="1395"/>
      <c r="B18" s="1395"/>
      <c r="C18" s="1395"/>
      <c r="D18" s="1395"/>
      <c r="E18" s="1395"/>
      <c r="F18" s="1395"/>
      <c r="G18" s="1395"/>
      <c r="H18" s="1395"/>
      <c r="I18" s="1395"/>
      <c r="J18" s="1395"/>
    </row>
    <row r="19" spans="1:10">
      <c r="A19" s="1395"/>
      <c r="B19" s="1395"/>
      <c r="C19" s="1395"/>
      <c r="D19" s="1395"/>
      <c r="E19" s="1395"/>
      <c r="F19" s="1395"/>
      <c r="G19" s="1395"/>
      <c r="H19" s="1395"/>
      <c r="I19" s="1395"/>
      <c r="J19" s="1395"/>
    </row>
    <row r="20" spans="1:10">
      <c r="A20" s="1395"/>
      <c r="B20" s="1395"/>
      <c r="C20" s="1395"/>
      <c r="D20" s="1395"/>
      <c r="E20" s="1395"/>
      <c r="F20" s="1395"/>
      <c r="G20" s="1395"/>
      <c r="H20" s="1395"/>
      <c r="I20" s="1395"/>
      <c r="J20" s="1395"/>
    </row>
    <row r="21" spans="1:10">
      <c r="A21" s="1395"/>
      <c r="B21" s="1395"/>
      <c r="C21" s="1395"/>
      <c r="D21" s="1395"/>
      <c r="E21" s="1395"/>
      <c r="F21" s="1395"/>
      <c r="G21" s="1395"/>
      <c r="H21" s="1395"/>
      <c r="I21" s="1395"/>
      <c r="J21" s="1395"/>
    </row>
    <row r="22" spans="1:10">
      <c r="A22" s="1395"/>
      <c r="B22" s="1395"/>
      <c r="C22" s="1395"/>
      <c r="D22" s="1395"/>
      <c r="E22" s="1395"/>
      <c r="F22" s="1395"/>
      <c r="G22" s="1395"/>
      <c r="H22" s="1395"/>
      <c r="I22" s="1395"/>
      <c r="J22" s="1395"/>
    </row>
    <row r="23" spans="1:10" ht="55.5" customHeight="1">
      <c r="A23" s="1395"/>
      <c r="B23" s="1395"/>
      <c r="C23" s="1395"/>
      <c r="D23" s="1395"/>
      <c r="E23" s="1395"/>
      <c r="F23" s="1395"/>
      <c r="G23" s="1395"/>
      <c r="H23" s="1395"/>
      <c r="I23" s="1395"/>
      <c r="J23" s="1395"/>
    </row>
    <row r="24" spans="1:10">
      <c r="A24" s="1395"/>
      <c r="B24" s="1395"/>
      <c r="C24" s="1395"/>
      <c r="D24" s="1395"/>
      <c r="E24" s="1395"/>
      <c r="F24" s="1395"/>
      <c r="G24" s="1395"/>
      <c r="H24" s="1395"/>
      <c r="I24" s="1395"/>
      <c r="J24" s="1395"/>
    </row>
    <row r="25" spans="1:10" ht="93.75" customHeight="1">
      <c r="A25" s="1395"/>
      <c r="B25" s="1395"/>
      <c r="C25" s="1395"/>
      <c r="D25" s="1395"/>
      <c r="E25" s="1395"/>
      <c r="F25" s="1395"/>
      <c r="G25" s="1395"/>
      <c r="H25" s="1395"/>
      <c r="I25" s="1395"/>
      <c r="J25" s="1395"/>
    </row>
    <row r="26" spans="1:10">
      <c r="A26" s="1395"/>
      <c r="B26" s="1395"/>
      <c r="C26" s="1395"/>
      <c r="D26" s="1395"/>
      <c r="E26" s="1395"/>
      <c r="F26" s="1395"/>
      <c r="G26" s="1395"/>
      <c r="H26" s="1395"/>
      <c r="I26" s="1395"/>
      <c r="J26" s="1395"/>
    </row>
    <row r="27" spans="1:10" ht="15" customHeight="1">
      <c r="A27" s="1395"/>
      <c r="B27" s="1395"/>
      <c r="C27" s="1395"/>
      <c r="D27" s="1395"/>
      <c r="E27" s="1395"/>
      <c r="F27" s="1395"/>
      <c r="G27" s="1395"/>
      <c r="H27" s="1395"/>
      <c r="I27" s="1395"/>
      <c r="J27" s="1395"/>
    </row>
    <row r="28" spans="1:10" ht="15" customHeight="1">
      <c r="A28" s="1395"/>
      <c r="B28" s="1395"/>
      <c r="C28" s="1395"/>
      <c r="D28" s="1395"/>
      <c r="E28" s="1395"/>
      <c r="F28" s="1395"/>
      <c r="G28" s="1395"/>
      <c r="H28" s="1395"/>
      <c r="I28" s="1395"/>
      <c r="J28" s="1395"/>
    </row>
    <row r="29" spans="1:10" ht="15" customHeight="1">
      <c r="A29" s="1395"/>
      <c r="B29" s="1395"/>
      <c r="C29" s="1395"/>
      <c r="D29" s="1395"/>
      <c r="E29" s="1395"/>
      <c r="F29" s="1395"/>
      <c r="G29" s="1395"/>
      <c r="H29" s="1395"/>
      <c r="I29" s="1395"/>
      <c r="J29" s="1395"/>
    </row>
    <row r="30" spans="1:10">
      <c r="A30" s="1395"/>
      <c r="B30" s="1395"/>
      <c r="C30" s="1395"/>
      <c r="D30" s="1395"/>
      <c r="E30" s="1395"/>
      <c r="F30" s="1395"/>
      <c r="G30" s="1395"/>
      <c r="H30" s="1395"/>
      <c r="I30" s="1395"/>
      <c r="J30" s="1395"/>
    </row>
    <row r="31" spans="1:10">
      <c r="A31" s="1395"/>
      <c r="B31" s="1395"/>
      <c r="C31" s="1395"/>
      <c r="D31" s="1395"/>
      <c r="E31" s="1395"/>
      <c r="F31" s="1395"/>
      <c r="G31" s="1395"/>
      <c r="H31" s="1395"/>
      <c r="I31" s="1395"/>
      <c r="J31" s="1395"/>
    </row>
    <row r="32" spans="1:10" ht="14.25" customHeight="1">
      <c r="A32" s="1395"/>
      <c r="B32" s="1395"/>
      <c r="C32" s="1395"/>
      <c r="D32" s="1395"/>
      <c r="E32" s="1395"/>
      <c r="F32" s="1395"/>
      <c r="G32" s="1395"/>
      <c r="H32" s="1395"/>
      <c r="I32" s="1395"/>
      <c r="J32" s="1395"/>
    </row>
    <row r="33" spans="1:10" ht="14.25" customHeight="1">
      <c r="A33" s="1395"/>
      <c r="B33" s="1395"/>
      <c r="C33" s="1395"/>
      <c r="D33" s="1395"/>
      <c r="E33" s="1395"/>
      <c r="F33" s="1395"/>
      <c r="G33" s="1395"/>
      <c r="H33" s="1395"/>
      <c r="I33" s="1395"/>
      <c r="J33" s="1395"/>
    </row>
    <row r="34" spans="1:10" ht="14.25" customHeight="1">
      <c r="A34" s="1395"/>
      <c r="B34" s="1395"/>
      <c r="C34" s="1395"/>
      <c r="D34" s="1395"/>
      <c r="E34" s="1395"/>
      <c r="F34" s="1395"/>
      <c r="G34" s="1395"/>
      <c r="H34" s="1395"/>
      <c r="I34" s="1395"/>
      <c r="J34" s="1395"/>
    </row>
    <row r="35" spans="1:10" ht="49.5" customHeight="1">
      <c r="A35" s="1395"/>
      <c r="B35" s="1395"/>
      <c r="C35" s="1395"/>
      <c r="D35" s="1395"/>
      <c r="E35" s="1395"/>
      <c r="F35" s="1395"/>
      <c r="G35" s="1395"/>
      <c r="H35" s="1395"/>
      <c r="I35" s="1395"/>
      <c r="J35" s="1395"/>
    </row>
    <row r="36" spans="1:10">
      <c r="A36" s="1395"/>
      <c r="B36" s="1395"/>
      <c r="C36" s="1395"/>
      <c r="D36" s="1395"/>
      <c r="E36" s="1395"/>
      <c r="F36" s="1395"/>
      <c r="G36" s="1395"/>
      <c r="H36" s="1395"/>
      <c r="I36" s="1395"/>
      <c r="J36" s="1395"/>
    </row>
    <row r="37" spans="1:10">
      <c r="A37" s="1395"/>
      <c r="B37" s="1395"/>
      <c r="C37" s="1395"/>
      <c r="D37" s="1395"/>
      <c r="E37" s="1395"/>
      <c r="F37" s="1395"/>
      <c r="G37" s="1395"/>
      <c r="H37" s="1395"/>
      <c r="I37" s="1395"/>
      <c r="J37" s="1395"/>
    </row>
  </sheetData>
  <mergeCells count="1">
    <mergeCell ref="A5:J37"/>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9" tint="-0.499984740745262"/>
    <pageSetUpPr fitToPage="1"/>
  </sheetPr>
  <dimension ref="A1:N39"/>
  <sheetViews>
    <sheetView showGridLines="0" view="pageBreakPreview" zoomScale="85" zoomScaleNormal="85" zoomScaleSheetLayoutView="85" workbookViewId="0">
      <selection activeCell="P23" sqref="P23"/>
    </sheetView>
  </sheetViews>
  <sheetFormatPr defaultColWidth="11.42578125" defaultRowHeight="45.75" customHeight="1"/>
  <cols>
    <col min="1" max="2" width="12.7109375" style="644" customWidth="1"/>
    <col min="3" max="3" width="11.28515625" style="644" customWidth="1"/>
    <col min="4" max="4" width="16.42578125" style="644" customWidth="1"/>
    <col min="5" max="5" width="14.140625" style="644" customWidth="1"/>
    <col min="6" max="6" width="12" style="644" customWidth="1"/>
    <col min="7" max="7" width="16.42578125" style="644" customWidth="1"/>
    <col min="8" max="8" width="14.140625" style="644" customWidth="1"/>
    <col min="9" max="9" width="16" style="644" customWidth="1"/>
    <col min="10" max="10" width="16.5703125" style="644" customWidth="1"/>
    <col min="11" max="11" width="13.85546875" style="644" customWidth="1"/>
    <col min="12" max="12" width="18" style="644" customWidth="1"/>
    <col min="13" max="14" width="9.5703125" style="644" customWidth="1"/>
    <col min="15" max="16384" width="11.42578125" style="254"/>
  </cols>
  <sheetData>
    <row r="1" spans="1:14" ht="40.5" customHeight="1">
      <c r="A1" s="1396" t="s">
        <v>400</v>
      </c>
      <c r="B1" s="1396"/>
      <c r="C1" s="1396"/>
      <c r="D1" s="1396"/>
      <c r="E1" s="1396"/>
      <c r="F1" s="1396"/>
      <c r="G1" s="1396"/>
      <c r="H1" s="1396"/>
      <c r="I1" s="1396"/>
      <c r="J1" s="1396"/>
      <c r="K1" s="1396"/>
      <c r="L1" s="1396"/>
      <c r="M1" s="1165"/>
      <c r="N1" s="1165"/>
    </row>
    <row r="2" spans="1:14" ht="24" customHeight="1">
      <c r="A2" s="1396" t="str">
        <f>+'Resumen '!O4</f>
        <v>Período:  Diciembre 2008 - Septiembre  2024</v>
      </c>
      <c r="B2" s="1396"/>
      <c r="C2" s="1396"/>
      <c r="D2" s="1396"/>
      <c r="E2" s="1396"/>
      <c r="F2" s="1396"/>
      <c r="G2" s="1396"/>
      <c r="H2" s="1396"/>
      <c r="I2" s="1396"/>
      <c r="J2" s="1396"/>
      <c r="K2" s="1396"/>
      <c r="L2" s="1396"/>
      <c r="M2" s="1165"/>
      <c r="N2" s="1165"/>
    </row>
    <row r="3" spans="1:14" ht="4.5" customHeight="1">
      <c r="A3" s="1180"/>
      <c r="B3" s="1180"/>
      <c r="C3" s="1180"/>
      <c r="D3" s="1180"/>
      <c r="E3" s="1180"/>
      <c r="F3" s="1180"/>
      <c r="G3" s="1180"/>
      <c r="H3" s="1180"/>
      <c r="I3" s="1180"/>
      <c r="J3" s="1180"/>
      <c r="K3" s="1180"/>
      <c r="L3" s="1180"/>
      <c r="M3" s="1180"/>
      <c r="N3" s="1180"/>
    </row>
    <row r="4" spans="1:14" s="258" customFormat="1" ht="52.5" customHeight="1">
      <c r="A4" s="1192" t="s">
        <v>401</v>
      </c>
      <c r="B4" s="1193" t="s">
        <v>402</v>
      </c>
      <c r="C4" s="1193" t="s">
        <v>403</v>
      </c>
      <c r="D4" s="1193" t="s">
        <v>404</v>
      </c>
      <c r="E4" s="1193" t="s">
        <v>405</v>
      </c>
      <c r="F4" s="1193" t="s">
        <v>406</v>
      </c>
      <c r="G4" s="1193" t="s">
        <v>407</v>
      </c>
      <c r="H4" s="1193" t="s">
        <v>408</v>
      </c>
      <c r="I4" s="1193" t="s">
        <v>409</v>
      </c>
      <c r="J4" s="1193" t="s">
        <v>410</v>
      </c>
      <c r="K4" s="1194" t="s">
        <v>411</v>
      </c>
      <c r="L4" s="1194" t="s">
        <v>412</v>
      </c>
      <c r="M4" s="1184"/>
      <c r="N4" s="1184"/>
    </row>
    <row r="5" spans="1:14" s="366" customFormat="1" ht="12.75" customHeight="1">
      <c r="A5" s="878" t="s">
        <v>413</v>
      </c>
      <c r="B5" s="1181">
        <v>41379</v>
      </c>
      <c r="C5" s="1181">
        <v>304</v>
      </c>
      <c r="D5" s="1181">
        <v>74</v>
      </c>
      <c r="E5" s="1182"/>
      <c r="F5" s="1190">
        <f t="shared" ref="F5:F19" si="0">SUM(B5:E5)</f>
        <v>41757</v>
      </c>
      <c r="G5" s="1187">
        <v>863333</v>
      </c>
      <c r="H5" s="1187">
        <v>123254</v>
      </c>
      <c r="I5" s="1187">
        <v>201642</v>
      </c>
      <c r="J5" s="1190">
        <f>SUM(G5:I5)+Tabla2[[#This Row],[Empresas y Empleados sin claficar]]</f>
        <v>1188229</v>
      </c>
      <c r="K5" s="1188">
        <f>+Tabla2[[#This Row],[Empresas Pendiente en Clasificar]]</f>
        <v>0</v>
      </c>
      <c r="L5" s="1191">
        <f t="shared" ref="L5:L20" si="1">J5/F5</f>
        <v>28.455803817324043</v>
      </c>
      <c r="M5" s="1185"/>
      <c r="N5" s="1185"/>
    </row>
    <row r="6" spans="1:14" s="366" customFormat="1" ht="12.75" customHeight="1">
      <c r="A6" s="878" t="s">
        <v>414</v>
      </c>
      <c r="B6" s="1181">
        <v>41179</v>
      </c>
      <c r="C6" s="1181">
        <v>412</v>
      </c>
      <c r="D6" s="1181">
        <v>80</v>
      </c>
      <c r="E6" s="1182"/>
      <c r="F6" s="1190">
        <f t="shared" si="0"/>
        <v>41671</v>
      </c>
      <c r="G6" s="1187">
        <v>869750</v>
      </c>
      <c r="H6" s="1187">
        <v>148220</v>
      </c>
      <c r="I6" s="1187">
        <v>209755</v>
      </c>
      <c r="J6" s="1190">
        <f>SUM(G6:I6)+Tabla2[[#This Row],[Empresas y Empleados sin claficar]]</f>
        <v>1227725</v>
      </c>
      <c r="K6" s="1188">
        <f>+Tabla2[[#This Row],[Empresas Pendiente en Clasificar]]</f>
        <v>0</v>
      </c>
      <c r="L6" s="1191">
        <f t="shared" si="1"/>
        <v>29.462335917064625</v>
      </c>
      <c r="M6" s="1185"/>
      <c r="N6" s="1185"/>
    </row>
    <row r="7" spans="1:14" s="366" customFormat="1" ht="12.75" customHeight="1">
      <c r="A7" s="878" t="s">
        <v>415</v>
      </c>
      <c r="B7" s="1181">
        <v>43682</v>
      </c>
      <c r="C7" s="1181">
        <v>418</v>
      </c>
      <c r="D7" s="1181">
        <v>79</v>
      </c>
      <c r="E7" s="1182"/>
      <c r="F7" s="1190">
        <f t="shared" si="0"/>
        <v>44179</v>
      </c>
      <c r="G7" s="1187">
        <v>943828</v>
      </c>
      <c r="H7" s="1187">
        <v>136553</v>
      </c>
      <c r="I7" s="1187">
        <v>218706</v>
      </c>
      <c r="J7" s="1190">
        <f>SUM(G7:I7)+Tabla2[[#This Row],[Empresas y Empleados sin claficar]]</f>
        <v>1299087</v>
      </c>
      <c r="K7" s="1188">
        <f>+Tabla2[[#This Row],[Empresas Pendiente en Clasificar]]</f>
        <v>0</v>
      </c>
      <c r="L7" s="1191">
        <f t="shared" si="1"/>
        <v>29.405079336336268</v>
      </c>
      <c r="M7" s="1185"/>
      <c r="N7" s="1185"/>
    </row>
    <row r="8" spans="1:14" s="366" customFormat="1" ht="12.75" customHeight="1">
      <c r="A8" s="878" t="s">
        <v>416</v>
      </c>
      <c r="B8" s="1181">
        <v>46674</v>
      </c>
      <c r="C8" s="1181">
        <v>469</v>
      </c>
      <c r="D8" s="1181">
        <v>79</v>
      </c>
      <c r="E8" s="1182"/>
      <c r="F8" s="1190">
        <f t="shared" si="0"/>
        <v>47222</v>
      </c>
      <c r="G8" s="1187">
        <v>996469</v>
      </c>
      <c r="H8" s="1187">
        <v>142319</v>
      </c>
      <c r="I8" s="1187">
        <v>225133</v>
      </c>
      <c r="J8" s="1190">
        <f>SUM(G8:I8)+Tabla2[[#This Row],[Empresas y Empleados sin claficar]]</f>
        <v>1363921</v>
      </c>
      <c r="K8" s="1188">
        <f>+Tabla2[[#This Row],[Empresas Pendiente en Clasificar]]</f>
        <v>0</v>
      </c>
      <c r="L8" s="1191">
        <f t="shared" si="1"/>
        <v>28.883168861971114</v>
      </c>
      <c r="M8" s="1185"/>
      <c r="N8" s="1185"/>
    </row>
    <row r="9" spans="1:14" s="366" customFormat="1" ht="12.75" customHeight="1">
      <c r="A9" s="878" t="s">
        <v>417</v>
      </c>
      <c r="B9" s="1181">
        <v>50784</v>
      </c>
      <c r="C9" s="1181">
        <v>488</v>
      </c>
      <c r="D9" s="1181">
        <v>79</v>
      </c>
      <c r="E9" s="1182"/>
      <c r="F9" s="1190">
        <f t="shared" si="0"/>
        <v>51351</v>
      </c>
      <c r="G9" s="1187">
        <v>1035050</v>
      </c>
      <c r="H9" s="1187">
        <v>156354</v>
      </c>
      <c r="I9" s="1187">
        <v>236498</v>
      </c>
      <c r="J9" s="1190">
        <f>SUM(G9:I9)+Tabla2[[#This Row],[Empresas y Empleados sin claficar]]</f>
        <v>1427902</v>
      </c>
      <c r="K9" s="1188">
        <f>+Tabla2[[#This Row],[Empresas Pendiente en Clasificar]]</f>
        <v>0</v>
      </c>
      <c r="L9" s="1191">
        <f t="shared" si="1"/>
        <v>27.806702887967127</v>
      </c>
      <c r="M9" s="1185"/>
      <c r="N9" s="1185"/>
    </row>
    <row r="10" spans="1:14" s="366" customFormat="1" ht="12.75" customHeight="1">
      <c r="A10" s="878" t="s">
        <v>418</v>
      </c>
      <c r="B10" s="1181">
        <v>58768</v>
      </c>
      <c r="C10" s="1181">
        <v>489</v>
      </c>
      <c r="D10" s="1181">
        <v>78</v>
      </c>
      <c r="E10" s="1182"/>
      <c r="F10" s="1190">
        <f t="shared" si="0"/>
        <v>59335</v>
      </c>
      <c r="G10" s="1187">
        <v>1110841</v>
      </c>
      <c r="H10" s="1187">
        <v>166811</v>
      </c>
      <c r="I10" s="1187">
        <v>249006</v>
      </c>
      <c r="J10" s="1190">
        <f>SUM(G10:I10)+Tabla2[[#This Row],[Empresas y Empleados sin claficar]]</f>
        <v>1526658</v>
      </c>
      <c r="K10" s="1188">
        <f>+Tabla2[[#This Row],[Empresas Pendiente en Clasificar]]</f>
        <v>0</v>
      </c>
      <c r="L10" s="1191">
        <f t="shared" si="1"/>
        <v>25.729468273363107</v>
      </c>
      <c r="M10" s="1185"/>
      <c r="N10" s="1185"/>
    </row>
    <row r="11" spans="1:14" s="366" customFormat="1" ht="12.75" customHeight="1">
      <c r="A11" s="878" t="s">
        <v>419</v>
      </c>
      <c r="B11" s="1181">
        <v>65073</v>
      </c>
      <c r="C11" s="1181">
        <v>519</v>
      </c>
      <c r="D11" s="1181">
        <v>74</v>
      </c>
      <c r="E11" s="1182"/>
      <c r="F11" s="1190">
        <f t="shared" si="0"/>
        <v>65666</v>
      </c>
      <c r="G11" s="1187">
        <v>1193568</v>
      </c>
      <c r="H11" s="1187">
        <v>176595</v>
      </c>
      <c r="I11" s="1187">
        <v>281039</v>
      </c>
      <c r="J11" s="1190">
        <f>SUM(G11:I11)+Tabla2[[#This Row],[Empresas y Empleados sin claficar]]</f>
        <v>1651202</v>
      </c>
      <c r="K11" s="1188">
        <f>+Tabla2[[#This Row],[Empresas Pendiente en Clasificar]]</f>
        <v>0</v>
      </c>
      <c r="L11" s="1191">
        <f t="shared" si="1"/>
        <v>25.145463405719855</v>
      </c>
      <c r="M11" s="1185"/>
      <c r="N11" s="1185"/>
    </row>
    <row r="12" spans="1:14" s="366" customFormat="1" ht="12.75" customHeight="1">
      <c r="A12" s="878" t="s">
        <v>420</v>
      </c>
      <c r="B12" s="1181">
        <v>69404</v>
      </c>
      <c r="C12" s="1181">
        <v>542</v>
      </c>
      <c r="D12" s="1181">
        <v>73</v>
      </c>
      <c r="E12" s="1182"/>
      <c r="F12" s="1190">
        <f t="shared" si="0"/>
        <v>70019</v>
      </c>
      <c r="G12" s="1187">
        <v>1268556</v>
      </c>
      <c r="H12" s="1187">
        <v>189220</v>
      </c>
      <c r="I12" s="1187">
        <v>301682</v>
      </c>
      <c r="J12" s="1190">
        <f>SUM(G12:I12)+Tabla2[[#This Row],[Empresas y Empleados sin claficar]]</f>
        <v>1759458</v>
      </c>
      <c r="K12" s="1188">
        <f>+Tabla2[[#This Row],[Empresas Pendiente en Clasificar]]</f>
        <v>0</v>
      </c>
      <c r="L12" s="1191">
        <f t="shared" si="1"/>
        <v>25.128293748839599</v>
      </c>
      <c r="M12" s="1185"/>
      <c r="N12" s="1185"/>
    </row>
    <row r="13" spans="1:14" s="366" customFormat="1" ht="12.75" customHeight="1">
      <c r="A13" s="878" t="s">
        <v>421</v>
      </c>
      <c r="B13" s="1181">
        <v>74225</v>
      </c>
      <c r="C13" s="1181">
        <v>524</v>
      </c>
      <c r="D13" s="1181">
        <v>73</v>
      </c>
      <c r="E13" s="1182"/>
      <c r="F13" s="1190">
        <f t="shared" si="0"/>
        <v>74822</v>
      </c>
      <c r="G13" s="1187">
        <v>1365808</v>
      </c>
      <c r="H13" s="1187">
        <v>234553</v>
      </c>
      <c r="I13" s="1187">
        <v>287877</v>
      </c>
      <c r="J13" s="1190">
        <f>SUM(G13:I13)+Tabla2[[#This Row],[Empresas y Empleados sin claficar]]</f>
        <v>1888238</v>
      </c>
      <c r="K13" s="1188">
        <f>+Tabla2[[#This Row],[Empresas Pendiente en Clasificar]]</f>
        <v>0</v>
      </c>
      <c r="L13" s="1191">
        <f t="shared" si="1"/>
        <v>25.236401058512204</v>
      </c>
      <c r="M13" s="1185"/>
      <c r="N13" s="1185"/>
    </row>
    <row r="14" spans="1:14" s="366" customFormat="1" ht="12.75" customHeight="1">
      <c r="A14" s="878" t="s">
        <v>422</v>
      </c>
      <c r="B14" s="1181">
        <v>78962</v>
      </c>
      <c r="C14" s="1181">
        <v>564</v>
      </c>
      <c r="D14" s="1181">
        <v>76</v>
      </c>
      <c r="E14" s="1182"/>
      <c r="F14" s="1190">
        <f t="shared" si="0"/>
        <v>79602</v>
      </c>
      <c r="G14" s="1187">
        <v>1446555</v>
      </c>
      <c r="H14" s="1187">
        <v>281553</v>
      </c>
      <c r="I14" s="1187">
        <v>322214</v>
      </c>
      <c r="J14" s="1190">
        <f>SUM(G14:I14)+Tabla2[[#This Row],[Empresas y Empleados sin claficar]]</f>
        <v>2050322</v>
      </c>
      <c r="K14" s="1188">
        <f>+Tabla2[[#This Row],[Empresas Pendiente en Clasificar]]</f>
        <v>0</v>
      </c>
      <c r="L14" s="1191">
        <f t="shared" si="1"/>
        <v>25.757166905354136</v>
      </c>
      <c r="M14" s="1185"/>
      <c r="N14" s="1185"/>
    </row>
    <row r="15" spans="1:14" s="366" customFormat="1" ht="12.75" customHeight="1">
      <c r="A15" s="878" t="s">
        <v>423</v>
      </c>
      <c r="B15" s="1181">
        <v>84840</v>
      </c>
      <c r="C15" s="1181">
        <v>597</v>
      </c>
      <c r="D15" s="1181">
        <v>76</v>
      </c>
      <c r="E15" s="1182"/>
      <c r="F15" s="1190">
        <f t="shared" si="0"/>
        <v>85513</v>
      </c>
      <c r="G15" s="1187">
        <v>1546593</v>
      </c>
      <c r="H15" s="1187">
        <v>294564</v>
      </c>
      <c r="I15" s="1187">
        <v>332833</v>
      </c>
      <c r="J15" s="1190">
        <f>SUM(G15:I15)+Tabla2[[#This Row],[Empresas y Empleados sin claficar]]</f>
        <v>2173990</v>
      </c>
      <c r="K15" s="1188">
        <f>+Tabla2[[#This Row],[Empresas Pendiente en Clasificar]]</f>
        <v>0</v>
      </c>
      <c r="L15" s="1191">
        <f t="shared" si="1"/>
        <v>25.422918152795482</v>
      </c>
      <c r="M15" s="1185"/>
      <c r="N15" s="1185"/>
    </row>
    <row r="16" spans="1:14" s="366" customFormat="1" ht="12.75" customHeight="1">
      <c r="A16" s="878" t="s">
        <v>424</v>
      </c>
      <c r="B16" s="1181">
        <v>90771</v>
      </c>
      <c r="C16" s="1181">
        <v>615</v>
      </c>
      <c r="D16" s="1181">
        <v>77</v>
      </c>
      <c r="E16" s="1182"/>
      <c r="F16" s="1190">
        <f t="shared" si="0"/>
        <v>91463</v>
      </c>
      <c r="G16" s="1187">
        <v>1600281</v>
      </c>
      <c r="H16" s="1187">
        <v>312660</v>
      </c>
      <c r="I16" s="1187">
        <v>342772</v>
      </c>
      <c r="J16" s="1190">
        <f>SUM(G16:I16)+Tabla2[[#This Row],[Empresas y Empleados sin claficar]]</f>
        <v>2255713</v>
      </c>
      <c r="K16" s="1188">
        <f>+Tabla2[[#This Row],[Empresas Pendiente en Clasificar]]</f>
        <v>0</v>
      </c>
      <c r="L16" s="1191">
        <f t="shared" si="1"/>
        <v>24.662573937001849</v>
      </c>
      <c r="M16" s="1185"/>
      <c r="N16" s="1185"/>
    </row>
    <row r="17" spans="1:14" s="366" customFormat="1" ht="12.75" customHeight="1">
      <c r="A17" s="878" t="s">
        <v>425</v>
      </c>
      <c r="B17" s="1181">
        <v>91648</v>
      </c>
      <c r="C17" s="1181">
        <v>599</v>
      </c>
      <c r="D17" s="1181">
        <v>76</v>
      </c>
      <c r="E17" s="1182"/>
      <c r="F17" s="1190">
        <f t="shared" si="0"/>
        <v>92323</v>
      </c>
      <c r="G17" s="1187">
        <v>1465738</v>
      </c>
      <c r="H17" s="1187">
        <v>321920</v>
      </c>
      <c r="I17" s="1187">
        <v>329392</v>
      </c>
      <c r="J17" s="1190">
        <f>SUM(G17:I17)+Tabla2[[#This Row],[Empresas y Empleados sin claficar]]</f>
        <v>2117050</v>
      </c>
      <c r="K17" s="1188">
        <f>+Tabla2[[#This Row],[Empresas Pendiente en Clasificar]]</f>
        <v>0</v>
      </c>
      <c r="L17" s="1191">
        <f t="shared" si="1"/>
        <v>22.930905624817218</v>
      </c>
      <c r="M17" s="1185"/>
      <c r="N17" s="1185"/>
    </row>
    <row r="18" spans="1:14" s="366" customFormat="1" ht="12.75" customHeight="1">
      <c r="A18" s="878" t="s">
        <v>426</v>
      </c>
      <c r="B18" s="1181">
        <v>103388</v>
      </c>
      <c r="C18" s="1181">
        <v>592</v>
      </c>
      <c r="D18" s="1181">
        <v>73</v>
      </c>
      <c r="E18" s="1181">
        <v>92</v>
      </c>
      <c r="F18" s="1190">
        <f t="shared" si="0"/>
        <v>104145</v>
      </c>
      <c r="G18" s="1187">
        <v>1659980</v>
      </c>
      <c r="H18" s="1187">
        <v>330733</v>
      </c>
      <c r="I18" s="1187">
        <v>361238</v>
      </c>
      <c r="J18" s="1190">
        <f>SUM(G18:I18)+Tabla2[[#This Row],[Empresas y Empleados sin claficar]]</f>
        <v>2352043</v>
      </c>
      <c r="K18" s="1188">
        <f>+Tabla2[[#This Row],[Empresas Pendiente en Clasificar]]</f>
        <v>92</v>
      </c>
      <c r="L18" s="1191">
        <f t="shared" si="1"/>
        <v>22.584310336550001</v>
      </c>
      <c r="M18" s="1185"/>
      <c r="N18" s="1185"/>
    </row>
    <row r="19" spans="1:14" s="366" customFormat="1" ht="12.75" customHeight="1">
      <c r="A19" s="879" t="s">
        <v>427</v>
      </c>
      <c r="B19" s="1183">
        <v>98194</v>
      </c>
      <c r="C19" s="1183">
        <v>602</v>
      </c>
      <c r="D19" s="1183">
        <v>71</v>
      </c>
      <c r="E19" s="1181">
        <v>590</v>
      </c>
      <c r="F19" s="1190">
        <f t="shared" si="0"/>
        <v>99457</v>
      </c>
      <c r="G19" s="1189">
        <v>1664403</v>
      </c>
      <c r="H19" s="1189">
        <v>367589</v>
      </c>
      <c r="I19" s="1189">
        <v>372457</v>
      </c>
      <c r="J19" s="1190">
        <f>SUM(G19:I19)+Tabla2[[#This Row],[Empresas y Empleados sin claficar]]</f>
        <v>2405039</v>
      </c>
      <c r="K19" s="1188">
        <f>+Tabla2[[#This Row],[Empresas Pendiente en Clasificar]]</f>
        <v>590</v>
      </c>
      <c r="L19" s="1191">
        <f t="shared" si="1"/>
        <v>24.181696612606451</v>
      </c>
      <c r="M19" s="1185"/>
      <c r="N19" s="1185"/>
    </row>
    <row r="20" spans="1:14" s="366" customFormat="1" ht="12.75" customHeight="1">
      <c r="A20" s="879" t="s">
        <v>428</v>
      </c>
      <c r="B20" s="1183">
        <v>104505</v>
      </c>
      <c r="C20" s="1183">
        <v>601</v>
      </c>
      <c r="D20" s="1183">
        <v>70</v>
      </c>
      <c r="E20" s="1181">
        <v>0</v>
      </c>
      <c r="F20" s="1190">
        <f>SUM(B20:E20)</f>
        <v>105176</v>
      </c>
      <c r="G20" s="1189">
        <v>1715040</v>
      </c>
      <c r="H20" s="1189">
        <v>345736</v>
      </c>
      <c r="I20" s="1189">
        <v>385192</v>
      </c>
      <c r="J20" s="1190">
        <f>SUM(G20:I20)+Tabla2[[#This Row],[Empresas y Empleados sin claficar]]</f>
        <v>2445968</v>
      </c>
      <c r="K20" s="1188">
        <f>+Tabla2[[#This Row],[Empresas Pendiente en Clasificar]]</f>
        <v>0</v>
      </c>
      <c r="L20" s="1191">
        <f t="shared" si="1"/>
        <v>23.255951928196545</v>
      </c>
      <c r="M20" s="1185"/>
      <c r="N20" s="1185"/>
    </row>
    <row r="21" spans="1:14" s="366" customFormat="1" ht="12.75" customHeight="1">
      <c r="A21" s="879" t="str">
        <f>+'Resumen '!O5</f>
        <v>Ene-Sep.24</v>
      </c>
      <c r="B21" s="1183">
        <f>+'Resumen '!B10</f>
        <v>108855</v>
      </c>
      <c r="C21" s="1183">
        <f>+'Resumen '!B11</f>
        <v>589</v>
      </c>
      <c r="D21" s="1183">
        <f>+'Resumen '!B12</f>
        <v>69</v>
      </c>
      <c r="E21" s="1181">
        <v>0</v>
      </c>
      <c r="F21" s="1190">
        <f>SUM(B21:E21)</f>
        <v>109513</v>
      </c>
      <c r="G21" s="1189">
        <f>+'Resumen '!D10</f>
        <v>1744897</v>
      </c>
      <c r="H21" s="1189">
        <f>+'Resumen '!D11</f>
        <v>347338</v>
      </c>
      <c r="I21" s="1189">
        <f>+'Resumen '!D12</f>
        <v>391407</v>
      </c>
      <c r="J21" s="1190">
        <f>SUM(G21:I21)+Tabla2[[#This Row],[Empresas y Empleados sin claficar]]</f>
        <v>2483642</v>
      </c>
      <c r="K21" s="1188">
        <f>+Tabla2[[#This Row],[Empresas Pendiente en Clasificar]]</f>
        <v>0</v>
      </c>
      <c r="L21" s="1191">
        <f>J21/F21</f>
        <v>22.678969620045109</v>
      </c>
      <c r="M21" s="1185"/>
      <c r="N21" s="1185"/>
    </row>
    <row r="22" spans="1:14" s="880" customFormat="1" ht="32.25" customHeight="1">
      <c r="A22" s="1397" t="s">
        <v>429</v>
      </c>
      <c r="B22" s="1398"/>
      <c r="C22" s="1398"/>
      <c r="D22" s="1398"/>
      <c r="E22" s="1398"/>
      <c r="F22" s="1398"/>
      <c r="G22" s="1398"/>
      <c r="H22" s="1398"/>
      <c r="I22" s="1398"/>
      <c r="J22" s="1398"/>
      <c r="K22" s="1398"/>
      <c r="L22" s="1398"/>
      <c r="M22" s="1186"/>
      <c r="N22" s="1186"/>
    </row>
    <row r="23" spans="1:14" ht="64.5" customHeight="1"/>
    <row r="24" spans="1:14" ht="19.5" customHeight="1"/>
    <row r="25" spans="1:14" ht="19.5" customHeight="1"/>
    <row r="26" spans="1:14" ht="19.5" customHeight="1"/>
    <row r="27" spans="1:14" ht="19.5" customHeight="1"/>
    <row r="28" spans="1:14" ht="19.5" customHeight="1"/>
    <row r="29" spans="1:14" ht="19.5" customHeight="1"/>
    <row r="30" spans="1:14" ht="19.5" customHeight="1"/>
    <row r="31" spans="1:14" ht="19.5" customHeight="1"/>
    <row r="32" spans="1:14"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687"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9" tint="-0.499984740745262"/>
    <pageSetUpPr fitToPage="1"/>
  </sheetPr>
  <dimension ref="A1:S50"/>
  <sheetViews>
    <sheetView showGridLines="0" view="pageBreakPreview" zoomScale="55" zoomScaleNormal="85" zoomScaleSheetLayoutView="55" workbookViewId="0">
      <selection activeCell="N38" sqref="N38"/>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63" customWidth="1"/>
    <col min="12" max="16384" width="11.42578125" style="18"/>
  </cols>
  <sheetData>
    <row r="1" spans="1:11" ht="68.25" customHeight="1">
      <c r="A1" s="1400" t="s">
        <v>430</v>
      </c>
      <c r="B1" s="1400"/>
      <c r="C1" s="1400"/>
      <c r="D1" s="1400"/>
      <c r="E1" s="1400"/>
      <c r="F1" s="1400"/>
      <c r="G1" s="1400"/>
      <c r="H1" s="1400"/>
      <c r="I1" s="1400"/>
    </row>
    <row r="2" spans="1:11" ht="28.5" customHeight="1">
      <c r="A2" s="1401" t="str">
        <f>+'Resumen '!O3</f>
        <v>Período: Septiembre 2024</v>
      </c>
      <c r="B2" s="1401"/>
      <c r="C2" s="1401"/>
      <c r="D2" s="1401"/>
      <c r="E2" s="1401"/>
      <c r="F2" s="1401"/>
      <c r="G2" s="1401"/>
      <c r="H2" s="1401"/>
      <c r="I2" s="1401"/>
    </row>
    <row r="3" spans="1:11" ht="16.5" customHeight="1">
      <c r="A3" s="1399"/>
      <c r="B3" s="1399"/>
      <c r="C3" s="1399"/>
      <c r="D3" s="1399"/>
      <c r="E3" s="1399"/>
      <c r="F3" s="1399"/>
      <c r="G3" s="1399"/>
      <c r="H3" s="1399"/>
      <c r="I3" s="1399"/>
    </row>
    <row r="4" spans="1:11" s="61" customFormat="1" ht="49.5" customHeight="1">
      <c r="A4" s="626" t="s">
        <v>431</v>
      </c>
      <c r="B4" s="627" t="s">
        <v>432</v>
      </c>
      <c r="C4" s="627" t="s">
        <v>433</v>
      </c>
      <c r="D4" s="627" t="s">
        <v>434</v>
      </c>
      <c r="E4" s="628" t="s">
        <v>435</v>
      </c>
      <c r="F4" s="59"/>
      <c r="G4" s="59"/>
      <c r="H4" s="59"/>
      <c r="I4" s="59"/>
      <c r="J4" s="60"/>
      <c r="K4" s="964"/>
    </row>
    <row r="5" spans="1:11" ht="19.5" customHeight="1">
      <c r="A5" s="629" t="s">
        <v>436</v>
      </c>
      <c r="B5" s="630">
        <f>+'Resumen '!L53</f>
        <v>67523</v>
      </c>
      <c r="C5" s="631">
        <f t="shared" ref="C5:C13" si="0">+B5/$B$14</f>
        <v>0.6165752011176755</v>
      </c>
      <c r="D5" s="630">
        <f>+'Resumen '!M53</f>
        <v>168466</v>
      </c>
      <c r="E5" s="632">
        <f>+D5/$D$14</f>
        <v>6.7830226739602567E-2</v>
      </c>
      <c r="F5" s="31"/>
      <c r="G5" s="31"/>
      <c r="H5" s="31"/>
      <c r="I5" s="31"/>
      <c r="J5" s="52"/>
    </row>
    <row r="6" spans="1:11" ht="19.5" customHeight="1">
      <c r="A6" s="629" t="s">
        <v>437</v>
      </c>
      <c r="B6" s="630">
        <f>+'Resumen '!L54</f>
        <v>19130</v>
      </c>
      <c r="C6" s="633">
        <f t="shared" si="0"/>
        <v>0.17468245779039931</v>
      </c>
      <c r="D6" s="630">
        <f>+'Resumen '!M54</f>
        <v>145046</v>
      </c>
      <c r="E6" s="634">
        <f t="shared" ref="E6:E12" si="1">+D6/$D$14</f>
        <v>5.8400526323842163E-2</v>
      </c>
      <c r="F6" s="31"/>
      <c r="G6" s="31"/>
      <c r="H6" s="31"/>
      <c r="I6" s="31"/>
      <c r="J6" s="52"/>
    </row>
    <row r="7" spans="1:11" ht="19.5" customHeight="1">
      <c r="A7" s="629" t="s">
        <v>438</v>
      </c>
      <c r="B7" s="630">
        <f>+'Resumen '!L55</f>
        <v>10979</v>
      </c>
      <c r="C7" s="633">
        <f t="shared" si="0"/>
        <v>0.10025293800735986</v>
      </c>
      <c r="D7" s="630">
        <f>+'Resumen '!M55</f>
        <v>158554</v>
      </c>
      <c r="E7" s="634">
        <f t="shared" si="1"/>
        <v>6.3839313395408839E-2</v>
      </c>
      <c r="H7" s="31"/>
      <c r="I7" s="31"/>
      <c r="J7" s="52"/>
    </row>
    <row r="8" spans="1:11" ht="19.5" customHeight="1">
      <c r="A8" s="629" t="s">
        <v>439</v>
      </c>
      <c r="B8" s="630">
        <f>+'Resumen '!L56</f>
        <v>7478</v>
      </c>
      <c r="C8" s="633">
        <f t="shared" si="0"/>
        <v>6.8284130651155572E-2</v>
      </c>
      <c r="D8" s="630">
        <f>+'Resumen '!M56</f>
        <v>238614</v>
      </c>
      <c r="E8" s="634">
        <f t="shared" si="1"/>
        <v>9.6074232920847685E-2</v>
      </c>
      <c r="F8" s="53"/>
      <c r="G8" s="53"/>
      <c r="H8" s="53"/>
      <c r="I8" s="53"/>
      <c r="J8" s="52"/>
    </row>
    <row r="9" spans="1:11" ht="19.5" customHeight="1">
      <c r="A9" s="629" t="s">
        <v>440</v>
      </c>
      <c r="B9" s="630">
        <f>+'Resumen '!L57</f>
        <v>2063</v>
      </c>
      <c r="C9" s="633">
        <f t="shared" si="0"/>
        <v>1.8837946179905581E-2</v>
      </c>
      <c r="D9" s="630">
        <f>+'Resumen '!M57</f>
        <v>145054</v>
      </c>
      <c r="E9" s="634">
        <f t="shared" si="1"/>
        <v>5.8403747399987598E-2</v>
      </c>
      <c r="F9" s="54"/>
      <c r="G9" s="54"/>
      <c r="H9" s="54"/>
      <c r="I9" s="54"/>
      <c r="J9" s="52"/>
    </row>
    <row r="10" spans="1:11" ht="19.5" customHeight="1">
      <c r="A10" s="629" t="s">
        <v>441</v>
      </c>
      <c r="B10" s="630">
        <f>+'Resumen '!L58</f>
        <v>1795</v>
      </c>
      <c r="C10" s="633">
        <f t="shared" si="0"/>
        <v>1.6390748130358953E-2</v>
      </c>
      <c r="D10" s="630">
        <f>+'Resumen '!M58</f>
        <v>374972</v>
      </c>
      <c r="E10" s="634">
        <f t="shared" si="1"/>
        <v>0.15097667055074765</v>
      </c>
      <c r="F10" s="31"/>
      <c r="G10" s="31"/>
      <c r="H10" s="31"/>
      <c r="I10" s="31"/>
      <c r="J10" s="52"/>
    </row>
    <row r="11" spans="1:11" ht="19.5" customHeight="1">
      <c r="A11" s="629" t="s">
        <v>442</v>
      </c>
      <c r="B11" s="630">
        <f>+'Resumen '!L59</f>
        <v>276</v>
      </c>
      <c r="C11" s="633">
        <f t="shared" si="0"/>
        <v>2.5202487375927973E-3</v>
      </c>
      <c r="D11" s="630">
        <f>+'Resumen '!M59</f>
        <v>197817</v>
      </c>
      <c r="E11" s="634">
        <f t="shared" si="1"/>
        <v>7.9647952482684706E-2</v>
      </c>
      <c r="F11" s="31"/>
      <c r="G11" s="31"/>
      <c r="H11" s="31"/>
      <c r="I11" s="31"/>
      <c r="J11" s="52"/>
    </row>
    <row r="12" spans="1:11" ht="19.5" customHeight="1">
      <c r="A12" s="629" t="s">
        <v>443</v>
      </c>
      <c r="B12" s="630">
        <f>+'Resumen '!L60</f>
        <v>260</v>
      </c>
      <c r="C12" s="633">
        <f t="shared" si="0"/>
        <v>2.3741473615004611E-3</v>
      </c>
      <c r="D12" s="630">
        <f>+'Resumen '!M60</f>
        <v>598492</v>
      </c>
      <c r="E12" s="634">
        <f t="shared" si="1"/>
        <v>0.24097353805419622</v>
      </c>
      <c r="J12" s="54"/>
    </row>
    <row r="13" spans="1:11" ht="19.5" customHeight="1">
      <c r="A13" s="629" t="s">
        <v>444</v>
      </c>
      <c r="B13" s="630">
        <f>+'Resumen '!L61</f>
        <v>9</v>
      </c>
      <c r="C13" s="633">
        <f t="shared" si="0"/>
        <v>8.2182024051939036E-5</v>
      </c>
      <c r="D13" s="630">
        <f>+'Resumen '!M61</f>
        <v>456627</v>
      </c>
      <c r="E13" s="634">
        <f>+D13/$D$14</f>
        <v>0.18385379213268258</v>
      </c>
      <c r="F13" s="18" t="s">
        <v>0</v>
      </c>
      <c r="J13" s="52"/>
    </row>
    <row r="14" spans="1:11" ht="22.5" customHeight="1">
      <c r="A14" s="635" t="s">
        <v>187</v>
      </c>
      <c r="B14" s="636">
        <f>SUM(B5:B13)</f>
        <v>109513</v>
      </c>
      <c r="C14" s="637">
        <f>SUM(C5:C13)</f>
        <v>1</v>
      </c>
      <c r="D14" s="636">
        <f>SUM(D5:D13)</f>
        <v>2483642</v>
      </c>
      <c r="E14" s="638">
        <f>SUM(E5:E13)</f>
        <v>1</v>
      </c>
      <c r="J14" s="52"/>
    </row>
    <row r="16" spans="1:11" ht="23.25"/>
    <row r="17" spans="11:19" ht="23.25"/>
    <row r="25" spans="11:19" ht="13.5" customHeight="1">
      <c r="K25" s="1223"/>
      <c r="L25" s="1223"/>
      <c r="M25" s="1223"/>
      <c r="N25" s="1223"/>
      <c r="O25" s="1223"/>
      <c r="P25" s="1223"/>
      <c r="Q25" s="1223"/>
      <c r="R25" s="1223"/>
      <c r="S25" s="1223"/>
    </row>
    <row r="26" spans="11:19" ht="13.5" customHeight="1">
      <c r="K26" s="1223"/>
      <c r="L26" s="1223"/>
      <c r="M26" s="1223"/>
      <c r="N26" s="1223"/>
      <c r="O26" s="1223"/>
      <c r="P26" s="1223"/>
      <c r="Q26" s="1223"/>
      <c r="R26" s="1223"/>
      <c r="S26" s="1223"/>
    </row>
    <row r="27" spans="11:19" ht="13.5" customHeight="1">
      <c r="K27" s="1223"/>
      <c r="L27" s="1223"/>
      <c r="M27" s="1223"/>
      <c r="N27" s="1223"/>
      <c r="O27" s="1223"/>
      <c r="P27" s="1223"/>
      <c r="Q27" s="1223"/>
      <c r="R27" s="1223"/>
      <c r="S27" s="1223"/>
    </row>
    <row r="28" spans="11:19" ht="13.5" customHeight="1">
      <c r="K28" s="1223"/>
      <c r="L28" s="1223"/>
      <c r="M28" s="1223"/>
      <c r="N28" s="1223"/>
      <c r="O28" s="1223"/>
      <c r="P28" s="1223"/>
      <c r="Q28" s="1223"/>
      <c r="R28" s="1223"/>
      <c r="S28" s="1223"/>
    </row>
    <row r="29" spans="11:19" ht="13.5" customHeight="1">
      <c r="K29" s="1223"/>
      <c r="L29" s="1223"/>
      <c r="M29" s="1223"/>
      <c r="N29" s="1223"/>
      <c r="O29" s="1223"/>
      <c r="P29" s="1223"/>
      <c r="Q29" s="1223"/>
      <c r="R29" s="1223"/>
      <c r="S29" s="1223"/>
    </row>
    <row r="30" spans="11:19" ht="13.5" customHeight="1">
      <c r="K30" s="1223"/>
      <c r="L30" s="1223"/>
      <c r="M30" s="1223"/>
      <c r="N30" s="1223"/>
      <c r="O30" s="1223"/>
      <c r="P30" s="1223"/>
      <c r="Q30" s="1223"/>
      <c r="R30" s="1223"/>
      <c r="S30" s="1223"/>
    </row>
    <row r="31" spans="11:19" ht="13.5" customHeight="1">
      <c r="K31" s="1223"/>
      <c r="L31" s="1223"/>
      <c r="M31" s="1223"/>
      <c r="N31" s="1223"/>
      <c r="O31" s="1223"/>
      <c r="P31" s="1223"/>
      <c r="Q31" s="1223"/>
      <c r="R31" s="1223"/>
      <c r="S31" s="1223"/>
    </row>
    <row r="32" spans="11:19" ht="13.5" customHeight="1">
      <c r="K32" s="1223"/>
      <c r="L32" s="1223"/>
      <c r="M32" s="1223"/>
      <c r="N32" s="1223"/>
      <c r="O32" s="1223"/>
      <c r="P32" s="1223"/>
      <c r="Q32" s="1223"/>
      <c r="R32" s="1223"/>
      <c r="S32" s="1223"/>
    </row>
    <row r="33" spans="11:19" ht="47.25" customHeight="1">
      <c r="K33" s="1223"/>
      <c r="L33" s="1223"/>
      <c r="M33" s="1223"/>
      <c r="N33" s="1223"/>
      <c r="O33" s="1223"/>
      <c r="P33" s="1223"/>
      <c r="Q33" s="1223"/>
      <c r="R33" s="1223"/>
      <c r="S33" s="1223"/>
    </row>
    <row r="34" spans="11:19" ht="13.5" customHeight="1">
      <c r="K34" s="1223"/>
      <c r="L34" s="1223"/>
      <c r="M34" s="1223"/>
      <c r="N34" s="1223"/>
      <c r="O34" s="1223"/>
      <c r="P34" s="1223"/>
      <c r="Q34" s="1223"/>
      <c r="R34" s="1223"/>
      <c r="S34" s="1223"/>
    </row>
    <row r="35" spans="11:19" ht="13.5" customHeight="1">
      <c r="K35" s="1223"/>
      <c r="L35" s="1223"/>
      <c r="M35" s="1223"/>
      <c r="N35" s="1223"/>
      <c r="O35" s="1223"/>
      <c r="P35" s="1223"/>
      <c r="Q35" s="1223"/>
      <c r="R35" s="1223"/>
      <c r="S35" s="1223"/>
    </row>
    <row r="36" spans="11:19" ht="13.5" customHeight="1">
      <c r="K36" s="1223"/>
      <c r="L36" s="1223"/>
      <c r="M36" s="1223"/>
      <c r="N36" s="1223"/>
      <c r="O36" s="1223"/>
      <c r="P36" s="1223"/>
      <c r="Q36" s="1223"/>
      <c r="R36" s="1223"/>
      <c r="S36" s="1223"/>
    </row>
    <row r="37" spans="11:19" ht="13.5" customHeight="1">
      <c r="K37" s="1223"/>
      <c r="L37" s="1223"/>
      <c r="M37" s="1223"/>
      <c r="N37" s="1223"/>
      <c r="O37" s="1223"/>
      <c r="P37" s="1223"/>
      <c r="Q37" s="1223"/>
      <c r="R37" s="1223"/>
      <c r="S37" s="1223"/>
    </row>
    <row r="38" spans="11:19" ht="13.5" customHeight="1">
      <c r="K38" s="1223"/>
      <c r="L38" s="1223"/>
      <c r="M38" s="1223"/>
      <c r="N38" s="1223"/>
      <c r="O38" s="1223"/>
      <c r="P38" s="1223"/>
      <c r="Q38" s="1223"/>
      <c r="R38" s="1223"/>
      <c r="S38" s="1223"/>
    </row>
    <row r="39" spans="11:19" ht="13.5" customHeight="1">
      <c r="K39" s="1223"/>
      <c r="L39" s="1223"/>
      <c r="M39" s="1223"/>
      <c r="N39" s="1223"/>
      <c r="O39" s="1223"/>
      <c r="P39" s="1223"/>
      <c r="Q39" s="1223"/>
      <c r="R39" s="1223"/>
      <c r="S39" s="1223"/>
    </row>
    <row r="40" spans="11:19" ht="13.5" customHeight="1">
      <c r="K40" s="1223"/>
      <c r="L40" s="1223"/>
      <c r="M40" s="1223"/>
      <c r="N40" s="1223"/>
      <c r="O40" s="1223"/>
      <c r="P40" s="1223"/>
      <c r="Q40" s="1223"/>
      <c r="R40" s="1223"/>
      <c r="S40" s="1223"/>
    </row>
    <row r="41" spans="11:19" ht="13.5" customHeight="1">
      <c r="K41" s="1223"/>
      <c r="L41" s="1223"/>
      <c r="M41" s="1223"/>
      <c r="N41" s="1223"/>
      <c r="O41" s="1223"/>
      <c r="P41" s="1223"/>
      <c r="Q41" s="1223"/>
      <c r="R41" s="1223"/>
      <c r="S41" s="1223"/>
    </row>
    <row r="42" spans="11:19" ht="13.5" customHeight="1">
      <c r="K42" s="1223"/>
      <c r="L42" s="1223"/>
      <c r="M42" s="1223"/>
      <c r="N42" s="1223"/>
      <c r="O42" s="1223"/>
      <c r="P42" s="1223"/>
      <c r="Q42" s="1223"/>
      <c r="R42" s="1223"/>
      <c r="S42" s="1223"/>
    </row>
    <row r="43" spans="11:19" ht="13.5" customHeight="1">
      <c r="K43" s="1223"/>
      <c r="L43" s="1223"/>
      <c r="M43" s="1223"/>
      <c r="N43" s="1223"/>
      <c r="O43" s="1223"/>
      <c r="P43" s="1223"/>
      <c r="Q43" s="1223"/>
      <c r="R43" s="1223"/>
      <c r="S43" s="1223"/>
    </row>
    <row r="44" spans="11:19" ht="13.5" customHeight="1">
      <c r="K44" s="1223"/>
      <c r="L44" s="1223"/>
      <c r="M44" s="1223"/>
      <c r="N44" s="1223"/>
      <c r="O44" s="1223"/>
      <c r="P44" s="1223"/>
      <c r="Q44" s="1223"/>
      <c r="R44" s="1223"/>
      <c r="S44" s="1223"/>
    </row>
    <row r="45" spans="11:19" ht="13.5" customHeight="1">
      <c r="K45" s="1223"/>
      <c r="L45" s="1223"/>
      <c r="M45" s="1223"/>
      <c r="N45" s="1223"/>
      <c r="O45" s="1223"/>
      <c r="P45" s="1223"/>
      <c r="Q45" s="1223"/>
      <c r="R45" s="1223"/>
      <c r="S45" s="1223"/>
    </row>
    <row r="46" spans="11:19" ht="13.5" customHeight="1">
      <c r="K46" s="1223"/>
      <c r="L46" s="1223"/>
      <c r="M46" s="1223"/>
      <c r="N46" s="1223"/>
      <c r="O46" s="1223"/>
      <c r="P46" s="1223"/>
      <c r="Q46" s="1223"/>
      <c r="R46" s="1223"/>
      <c r="S46" s="1223"/>
    </row>
    <row r="47" spans="11:19" ht="13.5" customHeight="1">
      <c r="K47" s="1223"/>
      <c r="L47" s="1223"/>
      <c r="M47" s="1223"/>
      <c r="N47" s="1223"/>
      <c r="O47" s="1223"/>
      <c r="P47" s="1223"/>
      <c r="Q47" s="1223"/>
      <c r="R47" s="1223"/>
      <c r="S47" s="1223"/>
    </row>
    <row r="48" spans="11:19" ht="13.5" customHeight="1">
      <c r="K48" s="1223"/>
      <c r="L48" s="1223"/>
      <c r="M48" s="1223"/>
      <c r="N48" s="1223"/>
      <c r="O48" s="1223"/>
      <c r="P48" s="1223"/>
      <c r="Q48" s="1223"/>
      <c r="R48" s="1223"/>
      <c r="S48" s="1223"/>
    </row>
    <row r="49" spans="11:19" ht="13.5" customHeight="1">
      <c r="K49" s="1223"/>
      <c r="L49" s="1223"/>
      <c r="M49" s="1223"/>
      <c r="N49" s="1223"/>
      <c r="O49" s="1223"/>
      <c r="P49" s="1223"/>
      <c r="Q49" s="1223"/>
      <c r="R49" s="1223"/>
      <c r="S49" s="1223"/>
    </row>
    <row r="50" spans="11:19" ht="13.5" customHeight="1">
      <c r="K50" s="1223"/>
      <c r="L50" s="1223"/>
      <c r="M50" s="1223"/>
      <c r="N50" s="1223"/>
      <c r="O50" s="1223"/>
      <c r="P50" s="1223"/>
      <c r="Q50" s="1223"/>
      <c r="R50" s="1223"/>
      <c r="S50" s="1223"/>
    </row>
  </sheetData>
  <mergeCells count="3">
    <mergeCell ref="A3:I3"/>
    <mergeCell ref="A1:I1"/>
    <mergeCell ref="A2:I2"/>
  </mergeCells>
  <conditionalFormatting sqref="B5:E13">
    <cfRule type="cellIs" dxfId="669" priority="2" operator="equal">
      <formula>0</formula>
    </cfRule>
  </conditionalFormatting>
  <conditionalFormatting sqref="A4:E10 B6:B13 D6:D13">
    <cfRule type="cellIs" dxfId="668" priority="1"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2"/>
    <col min="6" max="6" width="15.140625" style="232" customWidth="1"/>
    <col min="7" max="7" width="29.85546875" style="232" customWidth="1"/>
    <col min="8" max="8" width="15.140625" style="232"/>
    <col min="9" max="9" width="22.28515625" style="232" customWidth="1"/>
    <col min="10" max="10" width="18.7109375" style="232" customWidth="1"/>
    <col min="11" max="11" width="35" style="232" customWidth="1"/>
    <col min="12" max="12" width="35.42578125" style="232" customWidth="1"/>
    <col min="13" max="16" width="15.140625" style="232"/>
    <col min="17" max="17" width="47.140625" style="232" customWidth="1"/>
    <col min="18" max="20" width="15.140625" style="232"/>
    <col min="21" max="21" width="32.7109375" style="235" bestFit="1" customWidth="1"/>
    <col min="22" max="16384" width="15.140625" style="232"/>
  </cols>
  <sheetData>
    <row r="1" spans="2:9" ht="42" customHeight="1"/>
    <row r="8" spans="2:9">
      <c r="B8" s="1302" t="s">
        <v>1</v>
      </c>
      <c r="C8" s="1303"/>
      <c r="D8" s="1303"/>
      <c r="E8" s="1303"/>
      <c r="F8" s="1303"/>
      <c r="G8" s="1303"/>
      <c r="H8" s="1303"/>
      <c r="I8" s="1303"/>
    </row>
    <row r="9" spans="2:9">
      <c r="B9" s="1303"/>
      <c r="C9" s="1303"/>
      <c r="D9" s="1303"/>
      <c r="E9" s="1303"/>
      <c r="F9" s="1303"/>
      <c r="G9" s="1303"/>
      <c r="H9" s="1303"/>
      <c r="I9" s="1303"/>
    </row>
    <row r="10" spans="2:9">
      <c r="B10" s="1303"/>
      <c r="C10" s="1303"/>
      <c r="D10" s="1303"/>
      <c r="E10" s="1303"/>
      <c r="F10" s="1303"/>
      <c r="G10" s="1303"/>
      <c r="H10" s="1303"/>
      <c r="I10" s="1303"/>
    </row>
    <row r="11" spans="2:9">
      <c r="B11" s="1303"/>
      <c r="C11" s="1303"/>
      <c r="D11" s="1303"/>
      <c r="E11" s="1303"/>
      <c r="F11" s="1303"/>
      <c r="G11" s="1303"/>
      <c r="H11" s="1303"/>
      <c r="I11" s="1303"/>
    </row>
    <row r="12" spans="2:9">
      <c r="B12" s="1303"/>
      <c r="C12" s="1303"/>
      <c r="D12" s="1303"/>
      <c r="E12" s="1303"/>
      <c r="F12" s="1303"/>
      <c r="G12" s="1303"/>
      <c r="H12" s="1303"/>
      <c r="I12" s="1303"/>
    </row>
    <row r="13" spans="2:9">
      <c r="B13" s="1303"/>
      <c r="C13" s="1303"/>
      <c r="D13" s="1303"/>
      <c r="E13" s="1303"/>
      <c r="F13" s="1303"/>
      <c r="G13" s="1303"/>
      <c r="H13" s="1303"/>
      <c r="I13" s="1303"/>
    </row>
    <row r="14" spans="2:9">
      <c r="B14" s="1303"/>
      <c r="C14" s="1303"/>
      <c r="D14" s="1303"/>
      <c r="E14" s="1303"/>
      <c r="F14" s="1303"/>
      <c r="G14" s="1303"/>
      <c r="H14" s="1303"/>
      <c r="I14" s="1303"/>
    </row>
    <row r="15" spans="2:9" ht="69.75" customHeight="1">
      <c r="B15" s="1303"/>
      <c r="C15" s="1303"/>
      <c r="D15" s="1303"/>
      <c r="E15" s="1303"/>
      <c r="F15" s="1303"/>
      <c r="G15" s="1303"/>
      <c r="H15" s="1303"/>
      <c r="I15" s="1303"/>
    </row>
    <row r="16" spans="2:9">
      <c r="B16" s="1303"/>
      <c r="C16" s="1303"/>
      <c r="D16" s="1303"/>
      <c r="E16" s="1303"/>
      <c r="F16" s="1303"/>
      <c r="G16" s="1303"/>
      <c r="H16" s="1303"/>
      <c r="I16" s="1303"/>
    </row>
    <row r="17" spans="2:19">
      <c r="B17" s="1303"/>
      <c r="C17" s="1303"/>
      <c r="D17" s="1303"/>
      <c r="E17" s="1303"/>
      <c r="F17" s="1303"/>
      <c r="G17" s="1303"/>
      <c r="H17" s="1303"/>
      <c r="I17" s="1303"/>
    </row>
    <row r="18" spans="2:19">
      <c r="B18" s="1303"/>
      <c r="C18" s="1303"/>
      <c r="D18" s="1303"/>
      <c r="E18" s="1303"/>
      <c r="F18" s="1303"/>
      <c r="G18" s="1303"/>
      <c r="H18" s="1303"/>
      <c r="I18" s="1303"/>
      <c r="N18" s="233" t="s">
        <v>0</v>
      </c>
    </row>
    <row r="19" spans="2:19">
      <c r="B19" s="1303"/>
      <c r="C19" s="1303"/>
      <c r="D19" s="1303"/>
      <c r="E19" s="1303"/>
      <c r="F19" s="1303"/>
      <c r="G19" s="1303"/>
      <c r="H19" s="1303"/>
      <c r="I19" s="1303"/>
    </row>
    <row r="20" spans="2:19">
      <c r="B20" s="1303"/>
      <c r="C20" s="1303"/>
      <c r="D20" s="1303"/>
      <c r="E20" s="1303"/>
      <c r="F20" s="1303"/>
      <c r="G20" s="1303"/>
      <c r="H20" s="1303"/>
      <c r="I20" s="1303"/>
    </row>
    <row r="21" spans="2:19">
      <c r="B21" s="1303"/>
      <c r="C21" s="1303"/>
      <c r="D21" s="1303"/>
      <c r="E21" s="1303"/>
      <c r="F21" s="1303"/>
      <c r="G21" s="1303"/>
      <c r="H21" s="1303"/>
      <c r="I21" s="1303"/>
    </row>
    <row r="22" spans="2:19">
      <c r="B22" s="1303"/>
      <c r="C22" s="1303"/>
      <c r="D22" s="1303"/>
      <c r="E22" s="1303"/>
      <c r="F22" s="1303"/>
      <c r="G22" s="1303"/>
      <c r="H22" s="1303"/>
      <c r="I22" s="1303"/>
    </row>
    <row r="23" spans="2:19">
      <c r="B23" s="1303"/>
      <c r="C23" s="1303"/>
      <c r="D23" s="1303"/>
      <c r="E23" s="1303"/>
      <c r="F23" s="1303"/>
      <c r="G23" s="1303"/>
      <c r="H23" s="1303"/>
      <c r="I23" s="1303"/>
    </row>
    <row r="24" spans="2:19">
      <c r="B24" s="1303"/>
      <c r="C24" s="1303"/>
      <c r="D24" s="1303"/>
      <c r="E24" s="1303"/>
      <c r="F24" s="1303"/>
      <c r="G24" s="1303"/>
      <c r="H24" s="1303"/>
      <c r="I24" s="1303"/>
    </row>
    <row r="25" spans="2:19">
      <c r="B25" s="1303"/>
      <c r="C25" s="1303"/>
      <c r="D25" s="1303"/>
      <c r="E25" s="1303"/>
      <c r="F25" s="1303"/>
      <c r="G25" s="1303"/>
      <c r="H25" s="1303"/>
      <c r="I25" s="1303"/>
    </row>
    <row r="26" spans="2:19">
      <c r="B26" s="1303"/>
      <c r="C26" s="1303"/>
      <c r="D26" s="1303"/>
      <c r="E26" s="1303"/>
      <c r="F26" s="1303"/>
      <c r="G26" s="1303"/>
      <c r="H26" s="1303"/>
      <c r="I26" s="1303"/>
    </row>
    <row r="28" spans="2:19">
      <c r="Q28" s="234"/>
      <c r="R28" s="233"/>
    </row>
    <row r="29" spans="2:19">
      <c r="Q29" s="234"/>
    </row>
    <row r="30" spans="2:19">
      <c r="Q30" s="234"/>
    </row>
    <row r="31" spans="2:19">
      <c r="Q31" s="234"/>
      <c r="R31" s="234"/>
      <c r="S31" s="234"/>
    </row>
    <row r="32" spans="2:19">
      <c r="Q32" s="234"/>
      <c r="R32" s="234"/>
      <c r="S32" s="234"/>
    </row>
    <row r="33" spans="15:19">
      <c r="Q33" s="234"/>
      <c r="R33" s="234"/>
      <c r="S33" s="234"/>
    </row>
    <row r="34" spans="15:19">
      <c r="Q34" s="234"/>
      <c r="R34" s="234"/>
      <c r="S34" s="234"/>
    </row>
    <row r="35" spans="15:19">
      <c r="Q35" s="234"/>
      <c r="R35" s="234"/>
      <c r="S35" s="234"/>
    </row>
    <row r="36" spans="15:19">
      <c r="Q36" s="234"/>
      <c r="R36" s="234"/>
      <c r="S36" s="234"/>
    </row>
    <row r="37" spans="15:19">
      <c r="Q37" s="234"/>
      <c r="R37" s="234"/>
      <c r="S37" s="234"/>
    </row>
    <row r="38" spans="15:19">
      <c r="Q38" s="234"/>
      <c r="R38" s="234"/>
      <c r="S38" s="234"/>
    </row>
    <row r="39" spans="15:19">
      <c r="Q39" s="234"/>
      <c r="R39" s="234"/>
      <c r="S39" s="234"/>
    </row>
    <row r="40" spans="15:19">
      <c r="Q40" s="234"/>
      <c r="R40" s="234"/>
      <c r="S40" s="234"/>
    </row>
    <row r="41" spans="15:19">
      <c r="Q41" s="234"/>
      <c r="R41" s="234"/>
      <c r="S41" s="234"/>
    </row>
    <row r="42" spans="15:19">
      <c r="O42" s="233" t="s">
        <v>0</v>
      </c>
      <c r="Q42" s="234"/>
      <c r="R42" s="234"/>
      <c r="S42" s="234"/>
    </row>
    <row r="43" spans="15:19">
      <c r="Q43" s="234" t="s">
        <v>0</v>
      </c>
      <c r="R43" s="234"/>
      <c r="S43" s="234"/>
    </row>
    <row r="44" spans="15:19">
      <c r="Q44" s="234"/>
      <c r="R44" s="234"/>
      <c r="S44" s="234"/>
    </row>
    <row r="45" spans="15:19">
      <c r="Q45" s="234"/>
      <c r="R45" s="234"/>
      <c r="S45" s="234"/>
    </row>
    <row r="46" spans="15:19">
      <c r="Q46" s="234"/>
      <c r="R46" s="234"/>
      <c r="S46" s="234"/>
    </row>
    <row r="47" spans="15:19">
      <c r="Q47" s="234"/>
      <c r="R47" s="234"/>
      <c r="S47" s="234"/>
    </row>
    <row r="48" spans="15:19">
      <c r="Q48" s="234"/>
      <c r="R48" s="234"/>
      <c r="S48" s="234"/>
    </row>
    <row r="49" spans="17:19">
      <c r="Q49" s="234"/>
      <c r="R49" s="234"/>
      <c r="S49" s="234"/>
    </row>
    <row r="50" spans="17:19">
      <c r="R50" s="234"/>
      <c r="S50" s="234"/>
    </row>
    <row r="51" spans="17:19">
      <c r="Q51" s="234"/>
      <c r="R51" s="234"/>
      <c r="S51" s="234"/>
    </row>
    <row r="52" spans="17:19">
      <c r="Q52" s="234"/>
      <c r="R52" s="234"/>
      <c r="S52" s="234"/>
    </row>
    <row r="53" spans="17:19">
      <c r="Q53" s="234"/>
      <c r="R53" s="234"/>
      <c r="S53" s="234"/>
    </row>
    <row r="54" spans="17:19">
      <c r="Q54" s="234" t="s">
        <v>0</v>
      </c>
      <c r="R54" s="234"/>
      <c r="S54" s="234"/>
    </row>
    <row r="55" spans="17:19" ht="77.25" customHeight="1">
      <c r="Q55" s="234"/>
      <c r="R55" s="234"/>
      <c r="S55" s="234"/>
    </row>
    <row r="56" spans="17:19" ht="77.25" customHeight="1">
      <c r="Q56" s="234"/>
      <c r="R56" s="234"/>
      <c r="S56" s="234"/>
    </row>
    <row r="57" spans="17:19" ht="77.25" customHeight="1">
      <c r="Q57" s="234"/>
      <c r="R57" s="234"/>
      <c r="S57" s="234"/>
    </row>
    <row r="58" spans="17:19" ht="77.25" customHeight="1">
      <c r="Q58" s="234"/>
      <c r="R58" s="234"/>
      <c r="S58" s="234"/>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4"/>
    <col min="2" max="5" width="26.140625" style="259" customWidth="1"/>
    <col min="6" max="6" width="33" style="259" customWidth="1"/>
    <col min="7" max="13" width="19.42578125" style="259" customWidth="1"/>
    <col min="14" max="16384" width="11.42578125" style="254"/>
  </cols>
  <sheetData>
    <row r="5" spans="1:13" ht="24.75" customHeight="1"/>
    <row r="6" spans="1:13" ht="409.5" customHeight="1">
      <c r="A6" s="1402" t="s">
        <v>445</v>
      </c>
      <c r="B6" s="1402"/>
      <c r="C6" s="1402"/>
      <c r="D6" s="1402"/>
      <c r="E6" s="1402"/>
      <c r="F6" s="1402"/>
      <c r="G6" s="1402"/>
      <c r="H6" s="1402"/>
      <c r="I6" s="1402"/>
      <c r="J6" s="1402"/>
      <c r="K6" s="1402"/>
      <c r="L6" s="1402"/>
      <c r="M6" s="1402"/>
    </row>
    <row r="7" spans="1:13" ht="14.25">
      <c r="A7" s="1402"/>
      <c r="B7" s="1402"/>
      <c r="C7" s="1402"/>
      <c r="D7" s="1402"/>
      <c r="E7" s="1402"/>
      <c r="F7" s="1402"/>
      <c r="G7" s="1402"/>
      <c r="H7" s="1402"/>
      <c r="I7" s="1402"/>
      <c r="J7" s="1402"/>
      <c r="K7" s="1402"/>
      <c r="L7" s="1402"/>
      <c r="M7" s="1402"/>
    </row>
    <row r="8" spans="1:13" ht="14.25">
      <c r="A8" s="1402"/>
      <c r="B8" s="1402"/>
      <c r="C8" s="1402"/>
      <c r="D8" s="1402"/>
      <c r="E8" s="1402"/>
      <c r="F8" s="1402"/>
      <c r="G8" s="1402"/>
      <c r="H8" s="1402"/>
      <c r="I8" s="1402"/>
      <c r="J8" s="1402"/>
      <c r="K8" s="1402"/>
      <c r="L8" s="1402"/>
      <c r="M8" s="1402"/>
    </row>
    <row r="9" spans="1:13" ht="14.25">
      <c r="A9" s="1402"/>
      <c r="B9" s="1402"/>
      <c r="C9" s="1402"/>
      <c r="D9" s="1402"/>
      <c r="E9" s="1402"/>
      <c r="F9" s="1402"/>
      <c r="G9" s="1402"/>
      <c r="H9" s="1402"/>
      <c r="I9" s="1402"/>
      <c r="J9" s="1402"/>
      <c r="K9" s="1402"/>
      <c r="L9" s="1402"/>
      <c r="M9" s="1402"/>
    </row>
    <row r="10" spans="1:13" ht="14.25">
      <c r="A10" s="1402"/>
      <c r="B10" s="1402"/>
      <c r="C10" s="1402"/>
      <c r="D10" s="1402"/>
      <c r="E10" s="1402"/>
      <c r="F10" s="1402"/>
      <c r="G10" s="1402"/>
      <c r="H10" s="1402"/>
      <c r="I10" s="1402"/>
      <c r="J10" s="1402"/>
      <c r="K10" s="1402"/>
      <c r="L10" s="1402"/>
      <c r="M10" s="1402"/>
    </row>
    <row r="11" spans="1:13" ht="14.25">
      <c r="A11" s="1402"/>
      <c r="B11" s="1402"/>
      <c r="C11" s="1402"/>
      <c r="D11" s="1402"/>
      <c r="E11" s="1402"/>
      <c r="F11" s="1402"/>
      <c r="G11" s="1402"/>
      <c r="H11" s="1402"/>
      <c r="I11" s="1402"/>
      <c r="J11" s="1402"/>
      <c r="K11" s="1402"/>
      <c r="L11" s="1402"/>
      <c r="M11" s="1402"/>
    </row>
    <row r="12" spans="1:13" ht="14.25">
      <c r="A12" s="1402"/>
      <c r="B12" s="1402"/>
      <c r="C12" s="1402"/>
      <c r="D12" s="1402"/>
      <c r="E12" s="1402"/>
      <c r="F12" s="1402"/>
      <c r="G12" s="1402"/>
      <c r="H12" s="1402"/>
      <c r="I12" s="1402"/>
      <c r="J12" s="1402"/>
      <c r="K12" s="1402"/>
      <c r="L12" s="1402"/>
      <c r="M12" s="1402"/>
    </row>
    <row r="13" spans="1:13" ht="14.25">
      <c r="A13" s="1402"/>
      <c r="B13" s="1402"/>
      <c r="C13" s="1402"/>
      <c r="D13" s="1402"/>
      <c r="E13" s="1402"/>
      <c r="F13" s="1402"/>
      <c r="G13" s="1402"/>
      <c r="H13" s="1402"/>
      <c r="I13" s="1402"/>
      <c r="J13" s="1402"/>
      <c r="K13" s="1402"/>
      <c r="L13" s="1402"/>
      <c r="M13" s="1402"/>
    </row>
    <row r="14" spans="1:13" ht="14.25">
      <c r="A14" s="1402"/>
      <c r="B14" s="1402"/>
      <c r="C14" s="1402"/>
      <c r="D14" s="1402"/>
      <c r="E14" s="1402"/>
      <c r="F14" s="1402"/>
      <c r="G14" s="1402"/>
      <c r="H14" s="1402"/>
      <c r="I14" s="1402"/>
      <c r="J14" s="1402"/>
      <c r="K14" s="1402"/>
      <c r="L14" s="1402"/>
      <c r="M14" s="1402"/>
    </row>
    <row r="15" spans="1:13" ht="14.25">
      <c r="A15" s="1402"/>
      <c r="B15" s="1402"/>
      <c r="C15" s="1402"/>
      <c r="D15" s="1402"/>
      <c r="E15" s="1402"/>
      <c r="F15" s="1402"/>
      <c r="G15" s="1402"/>
      <c r="H15" s="1402"/>
      <c r="I15" s="1402"/>
      <c r="J15" s="1402"/>
      <c r="K15" s="1402"/>
      <c r="L15" s="1402"/>
      <c r="M15" s="1402"/>
    </row>
    <row r="16" spans="1:13" ht="14.25">
      <c r="A16" s="1402"/>
      <c r="B16" s="1402"/>
      <c r="C16" s="1402"/>
      <c r="D16" s="1402"/>
      <c r="E16" s="1402"/>
      <c r="F16" s="1402"/>
      <c r="G16" s="1402"/>
      <c r="H16" s="1402"/>
      <c r="I16" s="1402"/>
      <c r="J16" s="1402"/>
      <c r="K16" s="1402"/>
      <c r="L16" s="1402"/>
      <c r="M16" s="1402"/>
    </row>
    <row r="17" spans="1:13" ht="14.25">
      <c r="A17" s="1402"/>
      <c r="B17" s="1402"/>
      <c r="C17" s="1402"/>
      <c r="D17" s="1402"/>
      <c r="E17" s="1402"/>
      <c r="F17" s="1402"/>
      <c r="G17" s="1402"/>
      <c r="H17" s="1402"/>
      <c r="I17" s="1402"/>
      <c r="J17" s="1402"/>
      <c r="K17" s="1402"/>
      <c r="L17" s="1402"/>
      <c r="M17" s="1402"/>
    </row>
    <row r="18" spans="1:13" ht="14.25">
      <c r="A18" s="1402"/>
      <c r="B18" s="1402"/>
      <c r="C18" s="1402"/>
      <c r="D18" s="1402"/>
      <c r="E18" s="1402"/>
      <c r="F18" s="1402"/>
      <c r="G18" s="1402"/>
      <c r="H18" s="1402"/>
      <c r="I18" s="1402"/>
      <c r="J18" s="1402"/>
      <c r="K18" s="1402"/>
      <c r="L18" s="1402"/>
      <c r="M18" s="1402"/>
    </row>
    <row r="19" spans="1:13" ht="14.25">
      <c r="A19" s="1402"/>
      <c r="B19" s="1402"/>
      <c r="C19" s="1402"/>
      <c r="D19" s="1402"/>
      <c r="E19" s="1402"/>
      <c r="F19" s="1402"/>
      <c r="G19" s="1402"/>
      <c r="H19" s="1402"/>
      <c r="I19" s="1402"/>
      <c r="J19" s="1402"/>
      <c r="K19" s="1402"/>
      <c r="L19" s="1402"/>
      <c r="M19" s="1402"/>
    </row>
    <row r="20" spans="1:13" ht="14.25">
      <c r="A20" s="1402"/>
      <c r="B20" s="1402"/>
      <c r="C20" s="1402"/>
      <c r="D20" s="1402"/>
      <c r="E20" s="1402"/>
      <c r="F20" s="1402"/>
      <c r="G20" s="1402"/>
      <c r="H20" s="1402"/>
      <c r="I20" s="1402"/>
      <c r="J20" s="1402"/>
      <c r="K20" s="1402"/>
      <c r="L20" s="1402"/>
      <c r="M20" s="1402"/>
    </row>
    <row r="21" spans="1:13" ht="14.25">
      <c r="A21" s="1402"/>
      <c r="B21" s="1402"/>
      <c r="C21" s="1402"/>
      <c r="D21" s="1402"/>
      <c r="E21" s="1402"/>
      <c r="F21" s="1402"/>
      <c r="G21" s="1402"/>
      <c r="H21" s="1402"/>
      <c r="I21" s="1402"/>
      <c r="J21" s="1402"/>
      <c r="K21" s="1402"/>
      <c r="L21" s="1402"/>
      <c r="M21" s="1402"/>
    </row>
    <row r="22" spans="1:13" ht="14.25">
      <c r="A22" s="1402"/>
      <c r="B22" s="1402"/>
      <c r="C22" s="1402"/>
      <c r="D22" s="1402"/>
      <c r="E22" s="1402"/>
      <c r="F22" s="1402"/>
      <c r="G22" s="1402"/>
      <c r="H22" s="1402"/>
      <c r="I22" s="1402"/>
      <c r="J22" s="1402"/>
      <c r="K22" s="1402"/>
      <c r="L22" s="1402"/>
      <c r="M22" s="1402"/>
    </row>
    <row r="23" spans="1:13" ht="14.25">
      <c r="A23" s="1402"/>
      <c r="B23" s="1402"/>
      <c r="C23" s="1402"/>
      <c r="D23" s="1402"/>
      <c r="E23" s="1402"/>
      <c r="F23" s="1402"/>
      <c r="G23" s="1402"/>
      <c r="H23" s="1402"/>
      <c r="I23" s="1402"/>
      <c r="J23" s="1402"/>
      <c r="K23" s="1402"/>
      <c r="L23" s="1402"/>
      <c r="M23" s="1402"/>
    </row>
    <row r="24" spans="1:13" ht="14.25">
      <c r="A24" s="1402"/>
      <c r="B24" s="1402"/>
      <c r="C24" s="1402"/>
      <c r="D24" s="1402"/>
      <c r="E24" s="1402"/>
      <c r="F24" s="1402"/>
      <c r="G24" s="1402"/>
      <c r="H24" s="1402"/>
      <c r="I24" s="1402"/>
      <c r="J24" s="1402"/>
      <c r="K24" s="1402"/>
      <c r="L24" s="1402"/>
      <c r="M24" s="1402"/>
    </row>
    <row r="25" spans="1:13" ht="14.25">
      <c r="A25" s="1402"/>
      <c r="B25" s="1402"/>
      <c r="C25" s="1402"/>
      <c r="D25" s="1402"/>
      <c r="E25" s="1402"/>
      <c r="F25" s="1402"/>
      <c r="G25" s="1402"/>
      <c r="H25" s="1402"/>
      <c r="I25" s="1402"/>
      <c r="J25" s="1402"/>
      <c r="K25" s="1402"/>
      <c r="L25" s="1402"/>
      <c r="M25" s="1402"/>
    </row>
    <row r="26" spans="1:13" ht="14.25">
      <c r="A26" s="1402"/>
      <c r="B26" s="1402"/>
      <c r="C26" s="1402"/>
      <c r="D26" s="1402"/>
      <c r="E26" s="1402"/>
      <c r="F26" s="1402"/>
      <c r="G26" s="1402"/>
      <c r="H26" s="1402"/>
      <c r="I26" s="1402"/>
      <c r="J26" s="1402"/>
      <c r="K26" s="1402"/>
      <c r="L26" s="1402"/>
      <c r="M26" s="1402"/>
    </row>
    <row r="27" spans="1:13" ht="14.25">
      <c r="A27" s="1402"/>
      <c r="B27" s="1402"/>
      <c r="C27" s="1402"/>
      <c r="D27" s="1402"/>
      <c r="E27" s="1402"/>
      <c r="F27" s="1402"/>
      <c r="G27" s="1402"/>
      <c r="H27" s="1402"/>
      <c r="I27" s="1402"/>
      <c r="J27" s="1402"/>
      <c r="K27" s="1402"/>
      <c r="L27" s="1402"/>
      <c r="M27" s="1402"/>
    </row>
    <row r="28" spans="1:13" ht="14.25">
      <c r="A28" s="1402"/>
      <c r="B28" s="1402"/>
      <c r="C28" s="1402"/>
      <c r="D28" s="1402"/>
      <c r="E28" s="1402"/>
      <c r="F28" s="1402"/>
      <c r="G28" s="1402"/>
      <c r="H28" s="1402"/>
      <c r="I28" s="1402"/>
      <c r="J28" s="1402"/>
      <c r="K28" s="1402"/>
      <c r="L28" s="1402"/>
      <c r="M28" s="1402"/>
    </row>
    <row r="29" spans="1:13" ht="14.25">
      <c r="A29" s="1402"/>
      <c r="B29" s="1402"/>
      <c r="C29" s="1402"/>
      <c r="D29" s="1402"/>
      <c r="E29" s="1402"/>
      <c r="F29" s="1402"/>
      <c r="G29" s="1402"/>
      <c r="H29" s="1402"/>
      <c r="I29" s="1402"/>
      <c r="J29" s="1402"/>
      <c r="K29" s="1402"/>
      <c r="L29" s="1402"/>
      <c r="M29" s="1402"/>
    </row>
    <row r="30" spans="1:13" ht="14.25">
      <c r="A30" s="1402"/>
      <c r="B30" s="1402"/>
      <c r="C30" s="1402"/>
      <c r="D30" s="1402"/>
      <c r="E30" s="1402"/>
      <c r="F30" s="1402"/>
      <c r="G30" s="1402"/>
      <c r="H30" s="1402"/>
      <c r="I30" s="1402"/>
      <c r="J30" s="1402"/>
      <c r="K30" s="1402"/>
      <c r="L30" s="1402"/>
      <c r="M30" s="1402"/>
    </row>
    <row r="31" spans="1:13" ht="14.25">
      <c r="A31" s="1402"/>
      <c r="B31" s="1402"/>
      <c r="C31" s="1402"/>
      <c r="D31" s="1402"/>
      <c r="E31" s="1402"/>
      <c r="F31" s="1402"/>
      <c r="G31" s="1402"/>
      <c r="H31" s="1402"/>
      <c r="I31" s="1402"/>
      <c r="J31" s="1402"/>
      <c r="K31" s="1402"/>
      <c r="L31" s="1402"/>
      <c r="M31" s="1402"/>
    </row>
    <row r="32" spans="1:13" ht="14.25">
      <c r="A32" s="1402"/>
      <c r="B32" s="1402"/>
      <c r="C32" s="1402"/>
      <c r="D32" s="1402"/>
      <c r="E32" s="1402"/>
      <c r="F32" s="1402"/>
      <c r="G32" s="1402"/>
      <c r="H32" s="1402"/>
      <c r="I32" s="1402"/>
      <c r="J32" s="1402"/>
      <c r="K32" s="1402"/>
      <c r="L32" s="1402"/>
      <c r="M32" s="1402"/>
    </row>
    <row r="33" spans="1:13" ht="14.25">
      <c r="A33" s="1402"/>
      <c r="B33" s="1402"/>
      <c r="C33" s="1402"/>
      <c r="D33" s="1402"/>
      <c r="E33" s="1402"/>
      <c r="F33" s="1402"/>
      <c r="G33" s="1402"/>
      <c r="H33" s="1402"/>
      <c r="I33" s="1402"/>
      <c r="J33" s="1402"/>
      <c r="K33" s="1402"/>
      <c r="L33" s="1402"/>
      <c r="M33" s="1402"/>
    </row>
    <row r="34" spans="1:13" ht="14.25">
      <c r="A34" s="1402"/>
      <c r="B34" s="1402"/>
      <c r="C34" s="1402"/>
      <c r="D34" s="1402"/>
      <c r="E34" s="1402"/>
      <c r="F34" s="1402"/>
      <c r="G34" s="1402"/>
      <c r="H34" s="1402"/>
      <c r="I34" s="1402"/>
      <c r="J34" s="1402"/>
      <c r="K34" s="1402"/>
      <c r="L34" s="1402"/>
      <c r="M34" s="1402"/>
    </row>
    <row r="35" spans="1:13" ht="14.25">
      <c r="A35" s="1402"/>
      <c r="B35" s="1402"/>
      <c r="C35" s="1402"/>
      <c r="D35" s="1402"/>
      <c r="E35" s="1402"/>
      <c r="F35" s="1402"/>
      <c r="G35" s="1402"/>
      <c r="H35" s="1402"/>
      <c r="I35" s="1402"/>
      <c r="J35" s="1402"/>
      <c r="K35" s="1402"/>
      <c r="L35" s="1402"/>
      <c r="M35" s="1402"/>
    </row>
    <row r="36" spans="1:13" ht="14.25">
      <c r="A36" s="1402"/>
      <c r="B36" s="1402"/>
      <c r="C36" s="1402"/>
      <c r="D36" s="1402"/>
      <c r="E36" s="1402"/>
      <c r="F36" s="1402"/>
      <c r="G36" s="1402"/>
      <c r="H36" s="1402"/>
      <c r="I36" s="1402"/>
      <c r="J36" s="1402"/>
      <c r="K36" s="1402"/>
      <c r="L36" s="1402"/>
      <c r="M36" s="1402"/>
    </row>
    <row r="37" spans="1:13" ht="14.25">
      <c r="A37" s="1402"/>
      <c r="B37" s="1402"/>
      <c r="C37" s="1402"/>
      <c r="D37" s="1402"/>
      <c r="E37" s="1402"/>
      <c r="F37" s="1402"/>
      <c r="G37" s="1402"/>
      <c r="H37" s="1402"/>
      <c r="I37" s="1402"/>
      <c r="J37" s="1402"/>
      <c r="K37" s="1402"/>
      <c r="L37" s="1402"/>
      <c r="M37" s="1402"/>
    </row>
    <row r="38" spans="1:13" ht="14.25">
      <c r="A38" s="1402"/>
      <c r="B38" s="1402"/>
      <c r="C38" s="1402"/>
      <c r="D38" s="1402"/>
      <c r="E38" s="1402"/>
      <c r="F38" s="1402"/>
      <c r="G38" s="1402"/>
      <c r="H38" s="1402"/>
      <c r="I38" s="1402"/>
      <c r="J38" s="1402"/>
      <c r="K38" s="1402"/>
      <c r="L38" s="1402"/>
      <c r="M38" s="1402"/>
    </row>
    <row r="39" spans="1:13" ht="14.25">
      <c r="A39" s="1402"/>
      <c r="B39" s="1402"/>
      <c r="C39" s="1402"/>
      <c r="D39" s="1402"/>
      <c r="E39" s="1402"/>
      <c r="F39" s="1402"/>
      <c r="G39" s="1402"/>
      <c r="H39" s="1402"/>
      <c r="I39" s="1402"/>
      <c r="J39" s="1402"/>
      <c r="K39" s="1402"/>
      <c r="L39" s="1402"/>
      <c r="M39" s="1402"/>
    </row>
    <row r="40" spans="1:13" ht="14.25">
      <c r="A40" s="1402"/>
      <c r="B40" s="1402"/>
      <c r="C40" s="1402"/>
      <c r="D40" s="1402"/>
      <c r="E40" s="1402"/>
      <c r="F40" s="1402"/>
      <c r="G40" s="1402"/>
      <c r="H40" s="1402"/>
      <c r="I40" s="1402"/>
      <c r="J40" s="1402"/>
      <c r="K40" s="1402"/>
      <c r="L40" s="1402"/>
      <c r="M40" s="1402"/>
    </row>
    <row r="41" spans="1:13" ht="14.25">
      <c r="A41" s="1402"/>
      <c r="B41" s="1402"/>
      <c r="C41" s="1402"/>
      <c r="D41" s="1402"/>
      <c r="E41" s="1402"/>
      <c r="F41" s="1402"/>
      <c r="G41" s="1402"/>
      <c r="H41" s="1402"/>
      <c r="I41" s="1402"/>
      <c r="J41" s="1402"/>
      <c r="K41" s="1402"/>
      <c r="L41" s="1402"/>
      <c r="M41" s="1402"/>
    </row>
    <row r="42" spans="1:13" ht="64.5" customHeight="1">
      <c r="A42" s="1402"/>
      <c r="B42" s="1402"/>
      <c r="C42" s="1402"/>
      <c r="D42" s="1402"/>
      <c r="E42" s="1402"/>
      <c r="F42" s="1402"/>
      <c r="G42" s="1402"/>
      <c r="H42" s="1402"/>
      <c r="I42" s="1402"/>
      <c r="J42" s="1402"/>
      <c r="K42" s="1402"/>
      <c r="L42" s="1402"/>
      <c r="M42" s="1402"/>
    </row>
    <row r="43" spans="1:13" ht="171" customHeight="1">
      <c r="A43" s="1402"/>
      <c r="B43" s="1402"/>
      <c r="C43" s="1402"/>
      <c r="D43" s="1402"/>
      <c r="E43" s="1402"/>
      <c r="F43" s="1402"/>
      <c r="G43" s="1402"/>
      <c r="H43" s="1402"/>
      <c r="I43" s="1402"/>
      <c r="J43" s="1402"/>
      <c r="K43" s="1402"/>
      <c r="L43" s="1402"/>
      <c r="M43" s="1402"/>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8" tint="-0.249977111117893"/>
    <pageSetUpPr fitToPage="1"/>
  </sheetPr>
  <dimension ref="A2:R51"/>
  <sheetViews>
    <sheetView showGridLines="0" view="pageBreakPreview" zoomScale="40" zoomScaleNormal="100" zoomScaleSheetLayoutView="40" workbookViewId="0">
      <selection activeCell="U37" sqref="U37"/>
    </sheetView>
  </sheetViews>
  <sheetFormatPr defaultColWidth="11.42578125" defaultRowHeight="14.25"/>
  <cols>
    <col min="1" max="1" width="11.42578125" style="254"/>
    <col min="2" max="3" width="13.7109375" style="254" customWidth="1"/>
    <col min="4" max="9" width="40.42578125" style="254" customWidth="1"/>
    <col min="10" max="10" width="24.140625" style="254" customWidth="1"/>
    <col min="11" max="12" width="22" style="254" customWidth="1"/>
    <col min="13" max="13" width="17.85546875" style="254" customWidth="1"/>
    <col min="14" max="16384" width="11.42578125" style="254"/>
  </cols>
  <sheetData>
    <row r="2" spans="1:13" ht="21.75" customHeight="1"/>
    <row r="3" spans="1:13" ht="36.75" customHeight="1"/>
    <row r="4" spans="1:13" ht="22.5" customHeight="1"/>
    <row r="5" spans="1:13">
      <c r="A5" s="1403" t="s">
        <v>446</v>
      </c>
      <c r="B5" s="1404"/>
      <c r="C5" s="1404"/>
      <c r="D5" s="1404"/>
      <c r="E5" s="1404"/>
      <c r="F5" s="1404"/>
      <c r="G5" s="1404"/>
      <c r="H5" s="1404"/>
      <c r="I5" s="1404"/>
      <c r="J5" s="1404"/>
      <c r="K5" s="1404"/>
      <c r="L5" s="1404"/>
      <c r="M5" s="1404"/>
    </row>
    <row r="6" spans="1:13">
      <c r="A6" s="1404"/>
      <c r="B6" s="1404"/>
      <c r="C6" s="1404"/>
      <c r="D6" s="1404"/>
      <c r="E6" s="1404"/>
      <c r="F6" s="1404"/>
      <c r="G6" s="1404"/>
      <c r="H6" s="1404"/>
      <c r="I6" s="1404"/>
      <c r="J6" s="1404"/>
      <c r="K6" s="1404"/>
      <c r="L6" s="1404"/>
      <c r="M6" s="1404"/>
    </row>
    <row r="7" spans="1:13">
      <c r="A7" s="1404"/>
      <c r="B7" s="1404"/>
      <c r="C7" s="1404"/>
      <c r="D7" s="1404"/>
      <c r="E7" s="1404"/>
      <c r="F7" s="1404"/>
      <c r="G7" s="1404"/>
      <c r="H7" s="1404"/>
      <c r="I7" s="1404"/>
      <c r="J7" s="1404"/>
      <c r="K7" s="1404"/>
      <c r="L7" s="1404"/>
      <c r="M7" s="1404"/>
    </row>
    <row r="8" spans="1:13">
      <c r="A8" s="1404"/>
      <c r="B8" s="1404"/>
      <c r="C8" s="1404"/>
      <c r="D8" s="1404"/>
      <c r="E8" s="1404"/>
      <c r="F8" s="1404"/>
      <c r="G8" s="1404"/>
      <c r="H8" s="1404"/>
      <c r="I8" s="1404"/>
      <c r="J8" s="1404"/>
      <c r="K8" s="1404"/>
      <c r="L8" s="1404"/>
      <c r="M8" s="1404"/>
    </row>
    <row r="9" spans="1:13">
      <c r="A9" s="1404"/>
      <c r="B9" s="1404"/>
      <c r="C9" s="1404"/>
      <c r="D9" s="1404"/>
      <c r="E9" s="1404"/>
      <c r="F9" s="1404"/>
      <c r="G9" s="1404"/>
      <c r="H9" s="1404"/>
      <c r="I9" s="1404"/>
      <c r="J9" s="1404"/>
      <c r="K9" s="1404"/>
      <c r="L9" s="1404"/>
      <c r="M9" s="1404"/>
    </row>
    <row r="10" spans="1:13">
      <c r="A10" s="1404"/>
      <c r="B10" s="1404"/>
      <c r="C10" s="1404"/>
      <c r="D10" s="1404"/>
      <c r="E10" s="1404"/>
      <c r="F10" s="1404"/>
      <c r="G10" s="1404"/>
      <c r="H10" s="1404"/>
      <c r="I10" s="1404"/>
      <c r="J10" s="1404"/>
      <c r="K10" s="1404"/>
      <c r="L10" s="1404"/>
      <c r="M10" s="1404"/>
    </row>
    <row r="11" spans="1:13">
      <c r="A11" s="1404"/>
      <c r="B11" s="1404"/>
      <c r="C11" s="1404"/>
      <c r="D11" s="1404"/>
      <c r="E11" s="1404"/>
      <c r="F11" s="1404"/>
      <c r="G11" s="1404"/>
      <c r="H11" s="1404"/>
      <c r="I11" s="1404"/>
      <c r="J11" s="1404"/>
      <c r="K11" s="1404"/>
      <c r="L11" s="1404"/>
      <c r="M11" s="1404"/>
    </row>
    <row r="12" spans="1:13">
      <c r="A12" s="1404"/>
      <c r="B12" s="1404"/>
      <c r="C12" s="1404"/>
      <c r="D12" s="1404"/>
      <c r="E12" s="1404"/>
      <c r="F12" s="1404"/>
      <c r="G12" s="1404"/>
      <c r="H12" s="1404"/>
      <c r="I12" s="1404"/>
      <c r="J12" s="1404"/>
      <c r="K12" s="1404"/>
      <c r="L12" s="1404"/>
      <c r="M12" s="1404"/>
    </row>
    <row r="13" spans="1:13">
      <c r="A13" s="1404"/>
      <c r="B13" s="1404"/>
      <c r="C13" s="1404"/>
      <c r="D13" s="1404"/>
      <c r="E13" s="1404"/>
      <c r="F13" s="1404"/>
      <c r="G13" s="1404"/>
      <c r="H13" s="1404"/>
      <c r="I13" s="1404"/>
      <c r="J13" s="1404"/>
      <c r="K13" s="1404"/>
      <c r="L13" s="1404"/>
      <c r="M13" s="1404"/>
    </row>
    <row r="14" spans="1:13">
      <c r="A14" s="1404"/>
      <c r="B14" s="1404"/>
      <c r="C14" s="1404"/>
      <c r="D14" s="1404"/>
      <c r="E14" s="1404"/>
      <c r="F14" s="1404"/>
      <c r="G14" s="1404"/>
      <c r="H14" s="1404"/>
      <c r="I14" s="1404"/>
      <c r="J14" s="1404"/>
      <c r="K14" s="1404"/>
      <c r="L14" s="1404"/>
      <c r="M14" s="1404"/>
    </row>
    <row r="15" spans="1:13">
      <c r="A15" s="1404"/>
      <c r="B15" s="1404"/>
      <c r="C15" s="1404"/>
      <c r="D15" s="1404"/>
      <c r="E15" s="1404"/>
      <c r="F15" s="1404"/>
      <c r="G15" s="1404"/>
      <c r="H15" s="1404"/>
      <c r="I15" s="1404"/>
      <c r="J15" s="1404"/>
      <c r="K15" s="1404"/>
      <c r="L15" s="1404"/>
      <c r="M15" s="1404"/>
    </row>
    <row r="16" spans="1:13">
      <c r="A16" s="1404"/>
      <c r="B16" s="1404"/>
      <c r="C16" s="1404"/>
      <c r="D16" s="1404"/>
      <c r="E16" s="1404"/>
      <c r="F16" s="1404"/>
      <c r="G16" s="1404"/>
      <c r="H16" s="1404"/>
      <c r="I16" s="1404"/>
      <c r="J16" s="1404"/>
      <c r="K16" s="1404"/>
      <c r="L16" s="1404"/>
      <c r="M16" s="1404"/>
    </row>
    <row r="17" spans="1:18">
      <c r="A17" s="1404"/>
      <c r="B17" s="1404"/>
      <c r="C17" s="1404"/>
      <c r="D17" s="1404"/>
      <c r="E17" s="1404"/>
      <c r="F17" s="1404"/>
      <c r="G17" s="1404"/>
      <c r="H17" s="1404"/>
      <c r="I17" s="1404"/>
      <c r="J17" s="1404"/>
      <c r="K17" s="1404"/>
      <c r="L17" s="1404"/>
      <c r="M17" s="1404"/>
    </row>
    <row r="18" spans="1:18" ht="99" customHeight="1">
      <c r="A18" s="1404"/>
      <c r="B18" s="1404"/>
      <c r="C18" s="1404"/>
      <c r="D18" s="1404"/>
      <c r="E18" s="1404"/>
      <c r="F18" s="1404"/>
      <c r="G18" s="1404"/>
      <c r="H18" s="1404"/>
      <c r="I18" s="1404"/>
      <c r="J18" s="1404"/>
      <c r="K18" s="1404"/>
      <c r="L18" s="1404"/>
      <c r="M18" s="1404"/>
    </row>
    <row r="19" spans="1:18">
      <c r="A19" s="1404"/>
      <c r="B19" s="1404"/>
      <c r="C19" s="1404"/>
      <c r="D19" s="1404"/>
      <c r="E19" s="1404"/>
      <c r="F19" s="1404"/>
      <c r="G19" s="1404"/>
      <c r="H19" s="1404"/>
      <c r="I19" s="1404"/>
      <c r="J19" s="1404"/>
      <c r="K19" s="1404"/>
      <c r="L19" s="1404"/>
      <c r="M19" s="1404"/>
    </row>
    <row r="20" spans="1:18">
      <c r="A20" s="1404"/>
      <c r="B20" s="1404"/>
      <c r="C20" s="1404"/>
      <c r="D20" s="1404"/>
      <c r="E20" s="1404"/>
      <c r="F20" s="1404"/>
      <c r="G20" s="1404"/>
      <c r="H20" s="1404"/>
      <c r="I20" s="1404"/>
      <c r="J20" s="1404"/>
      <c r="K20" s="1404"/>
      <c r="L20" s="1404"/>
      <c r="M20" s="1404"/>
    </row>
    <row r="21" spans="1:18">
      <c r="A21" s="1404"/>
      <c r="B21" s="1404"/>
      <c r="C21" s="1404"/>
      <c r="D21" s="1404"/>
      <c r="E21" s="1404"/>
      <c r="F21" s="1404"/>
      <c r="G21" s="1404"/>
      <c r="H21" s="1404"/>
      <c r="I21" s="1404"/>
      <c r="J21" s="1404"/>
      <c r="K21" s="1404"/>
      <c r="L21" s="1404"/>
      <c r="M21" s="1404"/>
    </row>
    <row r="22" spans="1:18">
      <c r="A22" s="1404"/>
      <c r="B22" s="1404"/>
      <c r="C22" s="1404"/>
      <c r="D22" s="1404"/>
      <c r="E22" s="1404"/>
      <c r="F22" s="1404"/>
      <c r="G22" s="1404"/>
      <c r="H22" s="1404"/>
      <c r="I22" s="1404"/>
      <c r="J22" s="1404"/>
      <c r="K22" s="1404"/>
      <c r="L22" s="1404"/>
      <c r="M22" s="1404"/>
    </row>
    <row r="23" spans="1:18">
      <c r="A23" s="1404"/>
      <c r="B23" s="1404"/>
      <c r="C23" s="1404"/>
      <c r="D23" s="1404"/>
      <c r="E23" s="1404"/>
      <c r="F23" s="1404"/>
      <c r="G23" s="1404"/>
      <c r="H23" s="1404"/>
      <c r="I23" s="1404"/>
      <c r="J23" s="1404"/>
      <c r="K23" s="1404"/>
      <c r="L23" s="1404"/>
      <c r="M23" s="1404"/>
    </row>
    <row r="24" spans="1:18">
      <c r="A24" s="1404"/>
      <c r="B24" s="1404"/>
      <c r="C24" s="1404"/>
      <c r="D24" s="1404"/>
      <c r="E24" s="1404"/>
      <c r="F24" s="1404"/>
      <c r="G24" s="1404"/>
      <c r="H24" s="1404"/>
      <c r="I24" s="1404"/>
      <c r="J24" s="1404"/>
      <c r="K24" s="1404"/>
      <c r="L24" s="1404"/>
      <c r="M24" s="1404"/>
    </row>
    <row r="25" spans="1:18" ht="59.25" customHeight="1">
      <c r="A25" s="1404"/>
      <c r="B25" s="1404"/>
      <c r="C25" s="1404"/>
      <c r="D25" s="1404"/>
      <c r="E25" s="1404"/>
      <c r="F25" s="1404"/>
      <c r="G25" s="1404"/>
      <c r="H25" s="1404"/>
      <c r="I25" s="1404"/>
      <c r="J25" s="1404"/>
      <c r="K25" s="1404"/>
      <c r="L25" s="1404"/>
      <c r="M25" s="1404"/>
      <c r="R25" s="301"/>
    </row>
    <row r="26" spans="1:18">
      <c r="A26" s="1404"/>
      <c r="B26" s="1404"/>
      <c r="C26" s="1404"/>
      <c r="D26" s="1404"/>
      <c r="E26" s="1404"/>
      <c r="F26" s="1404"/>
      <c r="G26" s="1404"/>
      <c r="H26" s="1404"/>
      <c r="I26" s="1404"/>
      <c r="J26" s="1404"/>
      <c r="K26" s="1404"/>
      <c r="L26" s="1404"/>
      <c r="M26" s="1404"/>
    </row>
    <row r="27" spans="1:18">
      <c r="A27" s="1404"/>
      <c r="B27" s="1404"/>
      <c r="C27" s="1404"/>
      <c r="D27" s="1404"/>
      <c r="E27" s="1404"/>
      <c r="F27" s="1404"/>
      <c r="G27" s="1404"/>
      <c r="H27" s="1404"/>
      <c r="I27" s="1404"/>
      <c r="J27" s="1404"/>
      <c r="K27" s="1404"/>
      <c r="L27" s="1404"/>
      <c r="M27" s="1404"/>
    </row>
    <row r="28" spans="1:18">
      <c r="A28" s="1404"/>
      <c r="B28" s="1404"/>
      <c r="C28" s="1404"/>
      <c r="D28" s="1404"/>
      <c r="E28" s="1404"/>
      <c r="F28" s="1404"/>
      <c r="G28" s="1404"/>
      <c r="H28" s="1404"/>
      <c r="I28" s="1404"/>
      <c r="J28" s="1404"/>
      <c r="K28" s="1404"/>
      <c r="L28" s="1404"/>
      <c r="M28" s="1404"/>
    </row>
    <row r="29" spans="1:18">
      <c r="A29" s="1404"/>
      <c r="B29" s="1404"/>
      <c r="C29" s="1404"/>
      <c r="D29" s="1404"/>
      <c r="E29" s="1404"/>
      <c r="F29" s="1404"/>
      <c r="G29" s="1404"/>
      <c r="H29" s="1404"/>
      <c r="I29" s="1404"/>
      <c r="J29" s="1404"/>
      <c r="K29" s="1404"/>
      <c r="L29" s="1404"/>
      <c r="M29" s="1404"/>
    </row>
    <row r="30" spans="1:18" ht="51" customHeight="1">
      <c r="A30" s="1404"/>
      <c r="B30" s="1404"/>
      <c r="C30" s="1404"/>
      <c r="D30" s="1404"/>
      <c r="E30" s="1404"/>
      <c r="F30" s="1404"/>
      <c r="G30" s="1404"/>
      <c r="H30" s="1404"/>
      <c r="I30" s="1404"/>
      <c r="J30" s="1404"/>
      <c r="K30" s="1404"/>
      <c r="L30" s="1404"/>
      <c r="M30" s="1404"/>
    </row>
    <row r="31" spans="1:18" ht="51" customHeight="1">
      <c r="A31" s="1404"/>
      <c r="B31" s="1404"/>
      <c r="C31" s="1404"/>
      <c r="D31" s="1404"/>
      <c r="E31" s="1404"/>
      <c r="F31" s="1404"/>
      <c r="G31" s="1404"/>
      <c r="H31" s="1404"/>
      <c r="I31" s="1404"/>
      <c r="J31" s="1404"/>
      <c r="K31" s="1404"/>
      <c r="L31" s="1404"/>
      <c r="M31" s="1404"/>
    </row>
    <row r="32" spans="1:18" ht="51" customHeight="1">
      <c r="A32" s="1404"/>
      <c r="B32" s="1404"/>
      <c r="C32" s="1404"/>
      <c r="D32" s="1404"/>
      <c r="E32" s="1404"/>
      <c r="F32" s="1404"/>
      <c r="G32" s="1404"/>
      <c r="H32" s="1404"/>
      <c r="I32" s="1404"/>
      <c r="J32" s="1404"/>
      <c r="K32" s="1404"/>
      <c r="L32" s="1404"/>
      <c r="M32" s="1404"/>
    </row>
    <row r="33" spans="1:13" ht="51" customHeight="1">
      <c r="A33" s="1404"/>
      <c r="B33" s="1404"/>
      <c r="C33" s="1404"/>
      <c r="D33" s="1404"/>
      <c r="E33" s="1404"/>
      <c r="F33" s="1404"/>
      <c r="G33" s="1404"/>
      <c r="H33" s="1404"/>
      <c r="I33" s="1404"/>
      <c r="J33" s="1404"/>
      <c r="K33" s="1404"/>
      <c r="L33" s="1404"/>
      <c r="M33" s="1404"/>
    </row>
    <row r="34" spans="1:13" ht="51" customHeight="1">
      <c r="A34" s="1404"/>
      <c r="B34" s="1404"/>
      <c r="C34" s="1404"/>
      <c r="D34" s="1404"/>
      <c r="E34" s="1404"/>
      <c r="F34" s="1404"/>
      <c r="G34" s="1404"/>
      <c r="H34" s="1404"/>
      <c r="I34" s="1404"/>
      <c r="J34" s="1404"/>
      <c r="K34" s="1404"/>
      <c r="L34" s="1404"/>
      <c r="M34" s="1404"/>
    </row>
    <row r="35" spans="1:13" ht="32.25" customHeight="1">
      <c r="A35" s="1404"/>
      <c r="B35" s="1404"/>
      <c r="C35" s="1404"/>
      <c r="D35" s="1404"/>
      <c r="E35" s="1404"/>
      <c r="F35" s="1404"/>
      <c r="G35" s="1404"/>
      <c r="H35" s="1404"/>
      <c r="I35" s="1404"/>
      <c r="J35" s="1404"/>
      <c r="K35" s="1404"/>
      <c r="L35" s="1404"/>
      <c r="M35" s="1404"/>
    </row>
    <row r="36" spans="1:13">
      <c r="A36" s="1404"/>
      <c r="B36" s="1404"/>
      <c r="C36" s="1404"/>
      <c r="D36" s="1404"/>
      <c r="E36" s="1404"/>
      <c r="F36" s="1404"/>
      <c r="G36" s="1404"/>
      <c r="H36" s="1404"/>
      <c r="I36" s="1404"/>
      <c r="J36" s="1404"/>
      <c r="K36" s="1404"/>
      <c r="L36" s="1404"/>
      <c r="M36" s="1404"/>
    </row>
    <row r="37" spans="1:13" ht="64.5" customHeight="1">
      <c r="A37" s="1404"/>
      <c r="B37" s="1404"/>
      <c r="C37" s="1404"/>
      <c r="D37" s="1404"/>
      <c r="E37" s="1404"/>
      <c r="F37" s="1404"/>
      <c r="G37" s="1404"/>
      <c r="H37" s="1404"/>
      <c r="I37" s="1404"/>
      <c r="J37" s="1404"/>
      <c r="K37" s="1404"/>
      <c r="L37" s="1404"/>
      <c r="M37" s="1404"/>
    </row>
    <row r="38" spans="1:13" ht="79.5" customHeight="1">
      <c r="A38" s="1404"/>
      <c r="B38" s="1404"/>
      <c r="C38" s="1404"/>
      <c r="D38" s="1404"/>
      <c r="E38" s="1404"/>
      <c r="F38" s="1404"/>
      <c r="G38" s="1404"/>
      <c r="H38" s="1404"/>
      <c r="I38" s="1404"/>
      <c r="J38" s="1404"/>
      <c r="K38" s="1404"/>
      <c r="L38" s="1404"/>
      <c r="M38" s="1404"/>
    </row>
    <row r="39" spans="1:13" ht="79.5" customHeight="1">
      <c r="A39" s="1404"/>
      <c r="B39" s="1404"/>
      <c r="C39" s="1404"/>
      <c r="D39" s="1404"/>
      <c r="E39" s="1404"/>
      <c r="F39" s="1404"/>
      <c r="G39" s="1404"/>
      <c r="H39" s="1404"/>
      <c r="I39" s="1404"/>
      <c r="J39" s="1404"/>
      <c r="K39" s="1404"/>
      <c r="L39" s="1404"/>
      <c r="M39" s="1404"/>
    </row>
    <row r="40" spans="1:13" ht="79.5" customHeight="1">
      <c r="A40" s="1404"/>
      <c r="B40" s="1404"/>
      <c r="C40" s="1404"/>
      <c r="D40" s="1404"/>
      <c r="E40" s="1404"/>
      <c r="F40" s="1404"/>
      <c r="G40" s="1404"/>
      <c r="H40" s="1404"/>
      <c r="I40" s="1404"/>
      <c r="J40" s="1404"/>
      <c r="K40" s="1404"/>
      <c r="L40" s="1404"/>
      <c r="M40" s="1404"/>
    </row>
    <row r="41" spans="1:13" ht="195.75" customHeight="1">
      <c r="A41" s="1404"/>
      <c r="B41" s="1404"/>
      <c r="C41" s="1404"/>
      <c r="D41" s="1404"/>
      <c r="E41" s="1404"/>
      <c r="F41" s="1404"/>
      <c r="G41" s="1404"/>
      <c r="H41" s="1404"/>
      <c r="I41" s="1404"/>
      <c r="J41" s="1404"/>
      <c r="K41" s="1404"/>
      <c r="L41" s="1404"/>
      <c r="M41" s="1404"/>
    </row>
    <row r="42" spans="1:13" ht="79.5" customHeight="1">
      <c r="A42" s="1404"/>
      <c r="B42" s="1404"/>
      <c r="C42" s="1404"/>
      <c r="D42" s="1404"/>
      <c r="E42" s="1404"/>
      <c r="F42" s="1404"/>
      <c r="G42" s="1404"/>
      <c r="H42" s="1404"/>
      <c r="I42" s="1404"/>
      <c r="J42" s="1404"/>
      <c r="K42" s="1404"/>
      <c r="L42" s="1404"/>
      <c r="M42" s="1404"/>
    </row>
    <row r="43" spans="1:13" ht="251.25" customHeight="1">
      <c r="A43" s="1404"/>
      <c r="B43" s="1404"/>
      <c r="C43" s="1404"/>
      <c r="D43" s="1404"/>
      <c r="E43" s="1404"/>
      <c r="F43" s="1404"/>
      <c r="G43" s="1404"/>
      <c r="H43" s="1404"/>
      <c r="I43" s="1404"/>
      <c r="J43" s="1404"/>
      <c r="K43" s="1404"/>
      <c r="L43" s="1404"/>
      <c r="M43" s="1404"/>
    </row>
    <row r="44" spans="1:13" ht="79.5" customHeight="1">
      <c r="A44" s="1404"/>
      <c r="B44" s="1404"/>
      <c r="C44" s="1404"/>
      <c r="D44" s="1404"/>
      <c r="E44" s="1404"/>
      <c r="F44" s="1404"/>
      <c r="G44" s="1404"/>
      <c r="H44" s="1404"/>
      <c r="I44" s="1404"/>
      <c r="J44" s="1404"/>
      <c r="K44" s="1404"/>
      <c r="L44" s="1404"/>
      <c r="M44" s="1404"/>
    </row>
    <row r="45" spans="1:13" ht="70.5" customHeight="1">
      <c r="A45" s="1404"/>
      <c r="B45" s="1404"/>
      <c r="C45" s="1404"/>
      <c r="D45" s="1404"/>
      <c r="E45" s="1404"/>
      <c r="F45" s="1404"/>
      <c r="G45" s="1404"/>
      <c r="H45" s="1404"/>
      <c r="I45" s="1404"/>
      <c r="J45" s="1404"/>
      <c r="K45" s="1404"/>
      <c r="L45" s="1404"/>
      <c r="M45" s="1404"/>
    </row>
    <row r="46" spans="1:13" ht="59.25" customHeight="1">
      <c r="A46" s="1404"/>
      <c r="B46" s="1404"/>
      <c r="C46" s="1404"/>
      <c r="D46" s="1404"/>
      <c r="E46" s="1404"/>
      <c r="F46" s="1404"/>
      <c r="G46" s="1404"/>
      <c r="H46" s="1404"/>
      <c r="I46" s="1404"/>
      <c r="J46" s="1404"/>
      <c r="K46" s="1404"/>
      <c r="L46" s="1404"/>
      <c r="M46" s="1404"/>
    </row>
    <row r="47" spans="1:13" ht="59.25" customHeight="1">
      <c r="A47" s="1404"/>
      <c r="B47" s="1404"/>
      <c r="C47" s="1404"/>
      <c r="D47" s="1404"/>
      <c r="E47" s="1404"/>
      <c r="F47" s="1404"/>
      <c r="G47" s="1404"/>
      <c r="H47" s="1404"/>
      <c r="I47" s="1404"/>
      <c r="J47" s="1404"/>
      <c r="K47" s="1404"/>
      <c r="L47" s="1404"/>
      <c r="M47" s="1404"/>
    </row>
    <row r="48" spans="1:13" ht="59.25" customHeight="1">
      <c r="A48" s="1404"/>
      <c r="B48" s="1404"/>
      <c r="C48" s="1404"/>
      <c r="D48" s="1404"/>
      <c r="E48" s="1404"/>
      <c r="F48" s="1404"/>
      <c r="G48" s="1404"/>
      <c r="H48" s="1404"/>
      <c r="I48" s="1404"/>
      <c r="J48" s="1404"/>
      <c r="K48" s="1404"/>
      <c r="L48" s="1404"/>
      <c r="M48" s="1404"/>
    </row>
    <row r="49" spans="1:15" ht="59.25" customHeight="1">
      <c r="A49" s="1404"/>
      <c r="B49" s="1404"/>
      <c r="C49" s="1404"/>
      <c r="D49" s="1404"/>
      <c r="E49" s="1404"/>
      <c r="F49" s="1404"/>
      <c r="G49" s="1404"/>
      <c r="H49" s="1404"/>
      <c r="I49" s="1404"/>
      <c r="J49" s="1404"/>
      <c r="K49" s="1404"/>
      <c r="L49" s="1404"/>
      <c r="M49" s="1404"/>
      <c r="O49" s="254" t="s">
        <v>0</v>
      </c>
    </row>
    <row r="50" spans="1:15" ht="59.25" customHeight="1">
      <c r="A50" s="1404"/>
      <c r="B50" s="1404"/>
      <c r="C50" s="1404"/>
      <c r="D50" s="1404"/>
      <c r="E50" s="1404"/>
      <c r="F50" s="1404"/>
      <c r="G50" s="1404"/>
      <c r="H50" s="1404"/>
      <c r="I50" s="1404"/>
      <c r="J50" s="1404"/>
      <c r="K50" s="1404"/>
      <c r="L50" s="1404"/>
      <c r="M50" s="1404"/>
    </row>
    <row r="51" spans="1:15" ht="62.25" customHeight="1">
      <c r="A51" s="1404"/>
      <c r="B51" s="1404"/>
      <c r="C51" s="1404"/>
      <c r="D51" s="1404"/>
      <c r="E51" s="1404"/>
      <c r="F51" s="1404"/>
      <c r="G51" s="1404"/>
      <c r="H51" s="1404"/>
      <c r="I51" s="1404"/>
      <c r="J51" s="1404"/>
      <c r="K51" s="1404"/>
      <c r="L51" s="1404"/>
      <c r="M51" s="1404"/>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8" tint="-0.249977111117893"/>
    <pageSetUpPr fitToPage="1"/>
  </sheetPr>
  <dimension ref="A3:M56"/>
  <sheetViews>
    <sheetView showGridLines="0" view="pageBreakPreview" zoomScale="40" zoomScaleNormal="100" zoomScaleSheetLayoutView="40" workbookViewId="0">
      <pane ySplit="3" topLeftCell="A4" activePane="bottomLeft" state="frozen"/>
      <selection pane="bottomLeft" activeCell="Q46" sqref="Q46"/>
      <selection activeCell="Q40" sqref="Q40"/>
    </sheetView>
  </sheetViews>
  <sheetFormatPr defaultColWidth="11.42578125" defaultRowHeight="14.25"/>
  <cols>
    <col min="1" max="1" width="16.28515625" style="254" customWidth="1"/>
    <col min="2" max="2" width="15.42578125" style="254" customWidth="1"/>
    <col min="3" max="3" width="11.42578125" style="254"/>
    <col min="4" max="4" width="16.42578125" style="254" customWidth="1"/>
    <col min="5" max="5" width="14.85546875" style="254" customWidth="1"/>
    <col min="6" max="6" width="20.140625" style="254" customWidth="1"/>
    <col min="7" max="7" width="17.28515625" style="254" customWidth="1"/>
    <col min="8" max="8" width="45.7109375" style="254" customWidth="1"/>
    <col min="9" max="9" width="42.42578125" style="254" customWidth="1"/>
    <col min="10" max="10" width="37.42578125" style="254" customWidth="1"/>
    <col min="11" max="11" width="24.140625" style="254" customWidth="1"/>
    <col min="12" max="12" width="20.140625" style="254" customWidth="1"/>
    <col min="13" max="13" width="7" style="254" customWidth="1"/>
    <col min="14" max="16384" width="11.42578125" style="254"/>
  </cols>
  <sheetData>
    <row r="3" spans="1:13" ht="81" customHeight="1"/>
    <row r="4" spans="1:13" ht="10.5" customHeight="1">
      <c r="A4" s="1405" t="s">
        <v>447</v>
      </c>
      <c r="B4" s="1405"/>
      <c r="C4" s="1405"/>
      <c r="D4" s="1405"/>
      <c r="E4" s="1405"/>
      <c r="F4" s="1405"/>
      <c r="G4" s="1405"/>
      <c r="H4" s="1405"/>
      <c r="I4" s="1405"/>
      <c r="J4" s="1405"/>
      <c r="K4" s="1405"/>
      <c r="L4" s="1405"/>
      <c r="M4" s="1235"/>
    </row>
    <row r="5" spans="1:13" ht="14.25" customHeight="1">
      <c r="A5" s="1405"/>
      <c r="B5" s="1405"/>
      <c r="C5" s="1405"/>
      <c r="D5" s="1405"/>
      <c r="E5" s="1405"/>
      <c r="F5" s="1405"/>
      <c r="G5" s="1405"/>
      <c r="H5" s="1405"/>
      <c r="I5" s="1405"/>
      <c r="J5" s="1405"/>
      <c r="K5" s="1405"/>
      <c r="L5" s="1405"/>
      <c r="M5" s="1235"/>
    </row>
    <row r="6" spans="1:13" ht="14.25" customHeight="1">
      <c r="A6" s="1405"/>
      <c r="B6" s="1405"/>
      <c r="C6" s="1405"/>
      <c r="D6" s="1405"/>
      <c r="E6" s="1405"/>
      <c r="F6" s="1405"/>
      <c r="G6" s="1405"/>
      <c r="H6" s="1405"/>
      <c r="I6" s="1405"/>
      <c r="J6" s="1405"/>
      <c r="K6" s="1405"/>
      <c r="L6" s="1405"/>
      <c r="M6" s="1235"/>
    </row>
    <row r="7" spans="1:13" ht="14.25" customHeight="1">
      <c r="A7" s="1405"/>
      <c r="B7" s="1405"/>
      <c r="C7" s="1405"/>
      <c r="D7" s="1405"/>
      <c r="E7" s="1405"/>
      <c r="F7" s="1405"/>
      <c r="G7" s="1405"/>
      <c r="H7" s="1405"/>
      <c r="I7" s="1405"/>
      <c r="J7" s="1405"/>
      <c r="K7" s="1405"/>
      <c r="L7" s="1405"/>
      <c r="M7" s="1235"/>
    </row>
    <row r="8" spans="1:13" ht="14.25" customHeight="1">
      <c r="A8" s="1405"/>
      <c r="B8" s="1405"/>
      <c r="C8" s="1405"/>
      <c r="D8" s="1405"/>
      <c r="E8" s="1405"/>
      <c r="F8" s="1405"/>
      <c r="G8" s="1405"/>
      <c r="H8" s="1405"/>
      <c r="I8" s="1405"/>
      <c r="J8" s="1405"/>
      <c r="K8" s="1405"/>
      <c r="L8" s="1405"/>
      <c r="M8" s="1235"/>
    </row>
    <row r="9" spans="1:13" ht="14.25" customHeight="1">
      <c r="A9" s="1405"/>
      <c r="B9" s="1405"/>
      <c r="C9" s="1405"/>
      <c r="D9" s="1405"/>
      <c r="E9" s="1405"/>
      <c r="F9" s="1405"/>
      <c r="G9" s="1405"/>
      <c r="H9" s="1405"/>
      <c r="I9" s="1405"/>
      <c r="J9" s="1405"/>
      <c r="K9" s="1405"/>
      <c r="L9" s="1405"/>
      <c r="M9" s="1235"/>
    </row>
    <row r="10" spans="1:13" ht="45.75" customHeight="1">
      <c r="A10" s="1405"/>
      <c r="B10" s="1405"/>
      <c r="C10" s="1405"/>
      <c r="D10" s="1405"/>
      <c r="E10" s="1405"/>
      <c r="F10" s="1405"/>
      <c r="G10" s="1405"/>
      <c r="H10" s="1405"/>
      <c r="I10" s="1405"/>
      <c r="J10" s="1405"/>
      <c r="K10" s="1405"/>
      <c r="L10" s="1405"/>
      <c r="M10" s="1235"/>
    </row>
    <row r="11" spans="1:13" ht="14.25" customHeight="1">
      <c r="A11" s="1405"/>
      <c r="B11" s="1405"/>
      <c r="C11" s="1405"/>
      <c r="D11" s="1405"/>
      <c r="E11" s="1405"/>
      <c r="F11" s="1405"/>
      <c r="G11" s="1405"/>
      <c r="H11" s="1405"/>
      <c r="I11" s="1405"/>
      <c r="J11" s="1405"/>
      <c r="K11" s="1405"/>
      <c r="L11" s="1405"/>
      <c r="M11" s="1235"/>
    </row>
    <row r="12" spans="1:13" ht="14.25" customHeight="1">
      <c r="A12" s="1405"/>
      <c r="B12" s="1405"/>
      <c r="C12" s="1405"/>
      <c r="D12" s="1405"/>
      <c r="E12" s="1405"/>
      <c r="F12" s="1405"/>
      <c r="G12" s="1405"/>
      <c r="H12" s="1405"/>
      <c r="I12" s="1405"/>
      <c r="J12" s="1405"/>
      <c r="K12" s="1405"/>
      <c r="L12" s="1405"/>
      <c r="M12" s="1235"/>
    </row>
    <row r="13" spans="1:13" ht="14.25" customHeight="1">
      <c r="A13" s="1405"/>
      <c r="B13" s="1405"/>
      <c r="C13" s="1405"/>
      <c r="D13" s="1405"/>
      <c r="E13" s="1405"/>
      <c r="F13" s="1405"/>
      <c r="G13" s="1405"/>
      <c r="H13" s="1405"/>
      <c r="I13" s="1405"/>
      <c r="J13" s="1405"/>
      <c r="K13" s="1405"/>
      <c r="L13" s="1405"/>
      <c r="M13" s="1235"/>
    </row>
    <row r="14" spans="1:13" ht="14.25" customHeight="1">
      <c r="A14" s="1405"/>
      <c r="B14" s="1405"/>
      <c r="C14" s="1405"/>
      <c r="D14" s="1405"/>
      <c r="E14" s="1405"/>
      <c r="F14" s="1405"/>
      <c r="G14" s="1405"/>
      <c r="H14" s="1405"/>
      <c r="I14" s="1405"/>
      <c r="J14" s="1405"/>
      <c r="K14" s="1405"/>
      <c r="L14" s="1405"/>
      <c r="M14" s="1235"/>
    </row>
    <row r="15" spans="1:13" ht="14.25" customHeight="1">
      <c r="A15" s="1405"/>
      <c r="B15" s="1405"/>
      <c r="C15" s="1405"/>
      <c r="D15" s="1405"/>
      <c r="E15" s="1405"/>
      <c r="F15" s="1405"/>
      <c r="G15" s="1405"/>
      <c r="H15" s="1405"/>
      <c r="I15" s="1405"/>
      <c r="J15" s="1405"/>
      <c r="K15" s="1405"/>
      <c r="L15" s="1405"/>
      <c r="M15" s="1235"/>
    </row>
    <row r="16" spans="1:13" ht="14.25" customHeight="1">
      <c r="A16" s="1405"/>
      <c r="B16" s="1405"/>
      <c r="C16" s="1405"/>
      <c r="D16" s="1405"/>
      <c r="E16" s="1405"/>
      <c r="F16" s="1405"/>
      <c r="G16" s="1405"/>
      <c r="H16" s="1405"/>
      <c r="I16" s="1405"/>
      <c r="J16" s="1405"/>
      <c r="K16" s="1405"/>
      <c r="L16" s="1405"/>
      <c r="M16" s="1235"/>
    </row>
    <row r="17" spans="1:13" ht="14.25" customHeight="1">
      <c r="A17" s="1405"/>
      <c r="B17" s="1405"/>
      <c r="C17" s="1405"/>
      <c r="D17" s="1405"/>
      <c r="E17" s="1405"/>
      <c r="F17" s="1405"/>
      <c r="G17" s="1405"/>
      <c r="H17" s="1405"/>
      <c r="I17" s="1405"/>
      <c r="J17" s="1405"/>
      <c r="K17" s="1405"/>
      <c r="L17" s="1405"/>
      <c r="M17" s="1235"/>
    </row>
    <row r="18" spans="1:13" ht="14.25" customHeight="1">
      <c r="A18" s="1405"/>
      <c r="B18" s="1405"/>
      <c r="C18" s="1405"/>
      <c r="D18" s="1405"/>
      <c r="E18" s="1405"/>
      <c r="F18" s="1405"/>
      <c r="G18" s="1405"/>
      <c r="H18" s="1405"/>
      <c r="I18" s="1405"/>
      <c r="J18" s="1405"/>
      <c r="K18" s="1405"/>
      <c r="L18" s="1405"/>
      <c r="M18" s="1235"/>
    </row>
    <row r="19" spans="1:13" ht="14.25" customHeight="1">
      <c r="A19" s="1405"/>
      <c r="B19" s="1405"/>
      <c r="C19" s="1405"/>
      <c r="D19" s="1405"/>
      <c r="E19" s="1405"/>
      <c r="F19" s="1405"/>
      <c r="G19" s="1405"/>
      <c r="H19" s="1405"/>
      <c r="I19" s="1405"/>
      <c r="J19" s="1405"/>
      <c r="K19" s="1405"/>
      <c r="L19" s="1405"/>
      <c r="M19" s="1235"/>
    </row>
    <row r="20" spans="1:13" ht="14.25" customHeight="1">
      <c r="A20" s="1405"/>
      <c r="B20" s="1405"/>
      <c r="C20" s="1405"/>
      <c r="D20" s="1405"/>
      <c r="E20" s="1405"/>
      <c r="F20" s="1405"/>
      <c r="G20" s="1405"/>
      <c r="H20" s="1405"/>
      <c r="I20" s="1405"/>
      <c r="J20" s="1405"/>
      <c r="K20" s="1405"/>
      <c r="L20" s="1405"/>
      <c r="M20" s="1235"/>
    </row>
    <row r="21" spans="1:13" ht="14.25" customHeight="1">
      <c r="A21" s="1405"/>
      <c r="B21" s="1405"/>
      <c r="C21" s="1405"/>
      <c r="D21" s="1405"/>
      <c r="E21" s="1405"/>
      <c r="F21" s="1405"/>
      <c r="G21" s="1405"/>
      <c r="H21" s="1405"/>
      <c r="I21" s="1405"/>
      <c r="J21" s="1405"/>
      <c r="K21" s="1405"/>
      <c r="L21" s="1405"/>
      <c r="M21" s="1235"/>
    </row>
    <row r="22" spans="1:13" ht="15" customHeight="1">
      <c r="A22" s="1405"/>
      <c r="B22" s="1405"/>
      <c r="C22" s="1405"/>
      <c r="D22" s="1405"/>
      <c r="E22" s="1405"/>
      <c r="F22" s="1405"/>
      <c r="G22" s="1405"/>
      <c r="H22" s="1405"/>
      <c r="I22" s="1405"/>
      <c r="J22" s="1405"/>
      <c r="K22" s="1405"/>
      <c r="L22" s="1405"/>
      <c r="M22" s="1235"/>
    </row>
    <row r="23" spans="1:13" ht="15" customHeight="1">
      <c r="A23" s="1405"/>
      <c r="B23" s="1405"/>
      <c r="C23" s="1405"/>
      <c r="D23" s="1405"/>
      <c r="E23" s="1405"/>
      <c r="F23" s="1405"/>
      <c r="G23" s="1405"/>
      <c r="H23" s="1405"/>
      <c r="I23" s="1405"/>
      <c r="J23" s="1405"/>
      <c r="K23" s="1405"/>
      <c r="L23" s="1405"/>
      <c r="M23" s="1235"/>
    </row>
    <row r="24" spans="1:13" ht="15" customHeight="1">
      <c r="A24" s="1405"/>
      <c r="B24" s="1405"/>
      <c r="C24" s="1405"/>
      <c r="D24" s="1405"/>
      <c r="E24" s="1405"/>
      <c r="F24" s="1405"/>
      <c r="G24" s="1405"/>
      <c r="H24" s="1405"/>
      <c r="I24" s="1405"/>
      <c r="J24" s="1405"/>
      <c r="K24" s="1405"/>
      <c r="L24" s="1405"/>
      <c r="M24" s="1235"/>
    </row>
    <row r="25" spans="1:13" ht="15" customHeight="1">
      <c r="A25" s="1405"/>
      <c r="B25" s="1405"/>
      <c r="C25" s="1405"/>
      <c r="D25" s="1405"/>
      <c r="E25" s="1405"/>
      <c r="F25" s="1405"/>
      <c r="G25" s="1405"/>
      <c r="H25" s="1405"/>
      <c r="I25" s="1405"/>
      <c r="J25" s="1405"/>
      <c r="K25" s="1405"/>
      <c r="L25" s="1405"/>
      <c r="M25" s="1235"/>
    </row>
    <row r="26" spans="1:13" ht="15" customHeight="1">
      <c r="A26" s="1405"/>
      <c r="B26" s="1405"/>
      <c r="C26" s="1405"/>
      <c r="D26" s="1405"/>
      <c r="E26" s="1405"/>
      <c r="F26" s="1405"/>
      <c r="G26" s="1405"/>
      <c r="H26" s="1405"/>
      <c r="I26" s="1405"/>
      <c r="J26" s="1405"/>
      <c r="K26" s="1405"/>
      <c r="L26" s="1405"/>
      <c r="M26" s="1235"/>
    </row>
    <row r="27" spans="1:13" ht="14.25" customHeight="1">
      <c r="A27" s="1405"/>
      <c r="B27" s="1405"/>
      <c r="C27" s="1405"/>
      <c r="D27" s="1405"/>
      <c r="E27" s="1405"/>
      <c r="F27" s="1405"/>
      <c r="G27" s="1405"/>
      <c r="H27" s="1405"/>
      <c r="I27" s="1405"/>
      <c r="J27" s="1405"/>
      <c r="K27" s="1405"/>
      <c r="L27" s="1405"/>
      <c r="M27" s="1235"/>
    </row>
    <row r="28" spans="1:13" ht="93.75" customHeight="1">
      <c r="A28" s="1405"/>
      <c r="B28" s="1405"/>
      <c r="C28" s="1405"/>
      <c r="D28" s="1405"/>
      <c r="E28" s="1405"/>
      <c r="F28" s="1405"/>
      <c r="G28" s="1405"/>
      <c r="H28" s="1405"/>
      <c r="I28" s="1405"/>
      <c r="J28" s="1405"/>
      <c r="K28" s="1405"/>
      <c r="L28" s="1405"/>
      <c r="M28" s="1235"/>
    </row>
    <row r="29" spans="1:13" ht="14.25" customHeight="1">
      <c r="A29" s="1405"/>
      <c r="B29" s="1405"/>
      <c r="C29" s="1405"/>
      <c r="D29" s="1405"/>
      <c r="E29" s="1405"/>
      <c r="F29" s="1405"/>
      <c r="G29" s="1405"/>
      <c r="H29" s="1405"/>
      <c r="I29" s="1405"/>
      <c r="J29" s="1405"/>
      <c r="K29" s="1405"/>
      <c r="L29" s="1405"/>
      <c r="M29" s="1235"/>
    </row>
    <row r="30" spans="1:13" ht="14.25" customHeight="1">
      <c r="A30" s="1405"/>
      <c r="B30" s="1405"/>
      <c r="C30" s="1405"/>
      <c r="D30" s="1405"/>
      <c r="E30" s="1405"/>
      <c r="F30" s="1405"/>
      <c r="G30" s="1405"/>
      <c r="H30" s="1405"/>
      <c r="I30" s="1405"/>
      <c r="J30" s="1405"/>
      <c r="K30" s="1405"/>
      <c r="L30" s="1405"/>
      <c r="M30" s="1235"/>
    </row>
    <row r="31" spans="1:13" ht="30">
      <c r="A31" s="1405"/>
      <c r="B31" s="1405"/>
      <c r="C31" s="1405"/>
      <c r="D31" s="1405"/>
      <c r="E31" s="1405"/>
      <c r="F31" s="1405"/>
      <c r="G31" s="1405"/>
      <c r="H31" s="1405"/>
      <c r="I31" s="1405"/>
      <c r="J31" s="1405"/>
      <c r="K31" s="1405"/>
      <c r="L31" s="1405"/>
      <c r="M31" s="1235"/>
    </row>
    <row r="32" spans="1:13" ht="14.25" customHeight="1">
      <c r="A32" s="1405"/>
      <c r="B32" s="1405"/>
      <c r="C32" s="1405"/>
      <c r="D32" s="1405"/>
      <c r="E32" s="1405"/>
      <c r="F32" s="1405"/>
      <c r="G32" s="1405"/>
      <c r="H32" s="1405"/>
      <c r="I32" s="1405"/>
      <c r="J32" s="1405"/>
      <c r="K32" s="1405"/>
      <c r="L32" s="1405"/>
      <c r="M32" s="1235"/>
    </row>
    <row r="33" spans="1:13" ht="14.25" customHeight="1">
      <c r="A33" s="1405"/>
      <c r="B33" s="1405"/>
      <c r="C33" s="1405"/>
      <c r="D33" s="1405"/>
      <c r="E33" s="1405"/>
      <c r="F33" s="1405"/>
      <c r="G33" s="1405"/>
      <c r="H33" s="1405"/>
      <c r="I33" s="1405"/>
      <c r="J33" s="1405"/>
      <c r="K33" s="1405"/>
      <c r="L33" s="1405"/>
      <c r="M33" s="1235"/>
    </row>
    <row r="34" spans="1:13" ht="42.75" customHeight="1">
      <c r="A34" s="1405"/>
      <c r="B34" s="1405"/>
      <c r="C34" s="1405"/>
      <c r="D34" s="1405"/>
      <c r="E34" s="1405"/>
      <c r="F34" s="1405"/>
      <c r="G34" s="1405"/>
      <c r="H34" s="1405"/>
      <c r="I34" s="1405"/>
      <c r="J34" s="1405"/>
      <c r="K34" s="1405"/>
      <c r="L34" s="1405"/>
      <c r="M34" s="1235"/>
    </row>
    <row r="35" spans="1:13" ht="14.25" customHeight="1">
      <c r="A35" s="1405"/>
      <c r="B35" s="1405"/>
      <c r="C35" s="1405"/>
      <c r="D35" s="1405"/>
      <c r="E35" s="1405"/>
      <c r="F35" s="1405"/>
      <c r="G35" s="1405"/>
      <c r="H35" s="1405"/>
      <c r="I35" s="1405"/>
      <c r="J35" s="1405"/>
      <c r="K35" s="1405"/>
      <c r="L35" s="1405"/>
      <c r="M35" s="1235"/>
    </row>
    <row r="36" spans="1:13" ht="19.5" customHeight="1">
      <c r="A36" s="1405"/>
      <c r="B36" s="1405"/>
      <c r="C36" s="1405"/>
      <c r="D36" s="1405"/>
      <c r="E36" s="1405"/>
      <c r="F36" s="1405"/>
      <c r="G36" s="1405"/>
      <c r="H36" s="1405"/>
      <c r="I36" s="1405"/>
      <c r="J36" s="1405"/>
      <c r="K36" s="1405"/>
      <c r="L36" s="1405"/>
      <c r="M36" s="1235"/>
    </row>
    <row r="37" spans="1:13" ht="76.5" customHeight="1">
      <c r="A37" s="1405"/>
      <c r="B37" s="1405"/>
      <c r="C37" s="1405"/>
      <c r="D37" s="1405"/>
      <c r="E37" s="1405"/>
      <c r="F37" s="1405"/>
      <c r="G37" s="1405"/>
      <c r="H37" s="1405"/>
      <c r="I37" s="1405"/>
      <c r="J37" s="1405"/>
      <c r="K37" s="1405"/>
      <c r="L37" s="1405"/>
      <c r="M37" s="1235"/>
    </row>
    <row r="38" spans="1:13" ht="30">
      <c r="A38" s="1405"/>
      <c r="B38" s="1405"/>
      <c r="C38" s="1405"/>
      <c r="D38" s="1405"/>
      <c r="E38" s="1405"/>
      <c r="F38" s="1405"/>
      <c r="G38" s="1405"/>
      <c r="H38" s="1405"/>
      <c r="I38" s="1405"/>
      <c r="J38" s="1405"/>
      <c r="K38" s="1405"/>
      <c r="L38" s="1405"/>
      <c r="M38" s="1235"/>
    </row>
    <row r="39" spans="1:13" ht="30">
      <c r="A39" s="1405"/>
      <c r="B39" s="1405"/>
      <c r="C39" s="1405"/>
      <c r="D39" s="1405"/>
      <c r="E39" s="1405"/>
      <c r="F39" s="1405"/>
      <c r="G39" s="1405"/>
      <c r="H39" s="1405"/>
      <c r="I39" s="1405"/>
      <c r="J39" s="1405"/>
      <c r="K39" s="1405"/>
      <c r="L39" s="1405"/>
      <c r="M39" s="1235"/>
    </row>
    <row r="40" spans="1:13" ht="27">
      <c r="A40" s="1405"/>
      <c r="B40" s="1405"/>
      <c r="C40" s="1405"/>
      <c r="D40" s="1405"/>
      <c r="E40" s="1405"/>
      <c r="F40" s="1405"/>
      <c r="G40" s="1405"/>
      <c r="H40" s="1405"/>
      <c r="I40" s="1405"/>
      <c r="J40" s="1405"/>
      <c r="K40" s="1405"/>
      <c r="L40" s="1405"/>
      <c r="M40" s="1236"/>
    </row>
    <row r="41" spans="1:13" ht="27">
      <c r="A41" s="1405"/>
      <c r="B41" s="1405"/>
      <c r="C41" s="1405"/>
      <c r="D41" s="1405"/>
      <c r="E41" s="1405"/>
      <c r="F41" s="1405"/>
      <c r="G41" s="1405"/>
      <c r="H41" s="1405"/>
      <c r="I41" s="1405"/>
      <c r="J41" s="1405"/>
      <c r="K41" s="1405"/>
      <c r="L41" s="1405"/>
      <c r="M41" s="1236"/>
    </row>
    <row r="42" spans="1:13" ht="30.75" customHeight="1">
      <c r="A42" s="1405"/>
      <c r="B42" s="1405"/>
      <c r="C42" s="1405"/>
      <c r="D42" s="1405"/>
      <c r="E42" s="1405"/>
      <c r="F42" s="1405"/>
      <c r="G42" s="1405"/>
      <c r="H42" s="1405"/>
      <c r="I42" s="1405"/>
      <c r="J42" s="1405"/>
      <c r="K42" s="1405"/>
      <c r="L42" s="1405"/>
      <c r="M42" s="1236"/>
    </row>
    <row r="43" spans="1:13" ht="27">
      <c r="A43" s="1405"/>
      <c r="B43" s="1405"/>
      <c r="C43" s="1405"/>
      <c r="D43" s="1405"/>
      <c r="E43" s="1405"/>
      <c r="F43" s="1405"/>
      <c r="G43" s="1405"/>
      <c r="H43" s="1405"/>
      <c r="I43" s="1405"/>
      <c r="J43" s="1405"/>
      <c r="K43" s="1405"/>
      <c r="L43" s="1405"/>
      <c r="M43" s="1236"/>
    </row>
    <row r="44" spans="1:13" ht="27">
      <c r="A44" s="1405"/>
      <c r="B44" s="1405"/>
      <c r="C44" s="1405"/>
      <c r="D44" s="1405"/>
      <c r="E44" s="1405"/>
      <c r="F44" s="1405"/>
      <c r="G44" s="1405"/>
      <c r="H44" s="1405"/>
      <c r="I44" s="1405"/>
      <c r="J44" s="1405"/>
      <c r="K44" s="1405"/>
      <c r="L44" s="1405"/>
      <c r="M44" s="1236"/>
    </row>
    <row r="45" spans="1:13" ht="27">
      <c r="A45" s="1405"/>
      <c r="B45" s="1405"/>
      <c r="C45" s="1405"/>
      <c r="D45" s="1405"/>
      <c r="E45" s="1405"/>
      <c r="F45" s="1405"/>
      <c r="G45" s="1405"/>
      <c r="H45" s="1405"/>
      <c r="I45" s="1405"/>
      <c r="J45" s="1405"/>
      <c r="K45" s="1405"/>
      <c r="L45" s="1405"/>
      <c r="M45" s="1236"/>
    </row>
    <row r="46" spans="1:13" ht="27">
      <c r="A46" s="1405"/>
      <c r="B46" s="1405"/>
      <c r="C46" s="1405"/>
      <c r="D46" s="1405"/>
      <c r="E46" s="1405"/>
      <c r="F46" s="1405"/>
      <c r="G46" s="1405"/>
      <c r="H46" s="1405"/>
      <c r="I46" s="1405"/>
      <c r="J46" s="1405"/>
      <c r="K46" s="1405"/>
      <c r="L46" s="1405"/>
      <c r="M46" s="1236"/>
    </row>
    <row r="47" spans="1:13" ht="27">
      <c r="A47" s="1405"/>
      <c r="B47" s="1405"/>
      <c r="C47" s="1405"/>
      <c r="D47" s="1405"/>
      <c r="E47" s="1405"/>
      <c r="F47" s="1405"/>
      <c r="G47" s="1405"/>
      <c r="H47" s="1405"/>
      <c r="I47" s="1405"/>
      <c r="J47" s="1405"/>
      <c r="K47" s="1405"/>
      <c r="L47" s="1405"/>
      <c r="M47" s="1236"/>
    </row>
    <row r="48" spans="1:13" ht="27">
      <c r="A48" s="1405"/>
      <c r="B48" s="1405"/>
      <c r="C48" s="1405"/>
      <c r="D48" s="1405"/>
      <c r="E48" s="1405"/>
      <c r="F48" s="1405"/>
      <c r="G48" s="1405"/>
      <c r="H48" s="1405"/>
      <c r="I48" s="1405"/>
      <c r="J48" s="1405"/>
      <c r="K48" s="1405"/>
      <c r="L48" s="1405"/>
      <c r="M48" s="1236"/>
    </row>
    <row r="49" spans="1:13" ht="27">
      <c r="A49" s="1405"/>
      <c r="B49" s="1405"/>
      <c r="C49" s="1405"/>
      <c r="D49" s="1405"/>
      <c r="E49" s="1405"/>
      <c r="F49" s="1405"/>
      <c r="G49" s="1405"/>
      <c r="H49" s="1405"/>
      <c r="I49" s="1405"/>
      <c r="J49" s="1405"/>
      <c r="K49" s="1405"/>
      <c r="L49" s="1405"/>
      <c r="M49" s="1236"/>
    </row>
    <row r="50" spans="1:13" ht="27">
      <c r="A50" s="1405"/>
      <c r="B50" s="1405"/>
      <c r="C50" s="1405"/>
      <c r="D50" s="1405"/>
      <c r="E50" s="1405"/>
      <c r="F50" s="1405"/>
      <c r="G50" s="1405"/>
      <c r="H50" s="1405"/>
      <c r="I50" s="1405"/>
      <c r="J50" s="1405"/>
      <c r="K50" s="1405"/>
      <c r="L50" s="1405"/>
      <c r="M50" s="1236"/>
    </row>
    <row r="51" spans="1:13" ht="27">
      <c r="A51" s="1405"/>
      <c r="B51" s="1405"/>
      <c r="C51" s="1405"/>
      <c r="D51" s="1405"/>
      <c r="E51" s="1405"/>
      <c r="F51" s="1405"/>
      <c r="G51" s="1405"/>
      <c r="H51" s="1405"/>
      <c r="I51" s="1405"/>
      <c r="J51" s="1405"/>
      <c r="K51" s="1405"/>
      <c r="L51" s="1405"/>
      <c r="M51" s="1236"/>
    </row>
    <row r="52" spans="1:13" ht="27">
      <c r="A52" s="1405"/>
      <c r="B52" s="1405"/>
      <c r="C52" s="1405"/>
      <c r="D52" s="1405"/>
      <c r="E52" s="1405"/>
      <c r="F52" s="1405"/>
      <c r="G52" s="1405"/>
      <c r="H52" s="1405"/>
      <c r="I52" s="1405"/>
      <c r="J52" s="1405"/>
      <c r="K52" s="1405"/>
      <c r="L52" s="1405"/>
      <c r="M52" s="1236"/>
    </row>
    <row r="53" spans="1:13" ht="27">
      <c r="A53" s="1405"/>
      <c r="B53" s="1405"/>
      <c r="C53" s="1405"/>
      <c r="D53" s="1405"/>
      <c r="E53" s="1405"/>
      <c r="F53" s="1405"/>
      <c r="G53" s="1405"/>
      <c r="H53" s="1405"/>
      <c r="I53" s="1405"/>
      <c r="J53" s="1405"/>
      <c r="K53" s="1405"/>
      <c r="L53" s="1405"/>
      <c r="M53" s="1236"/>
    </row>
    <row r="54" spans="1:13" ht="27">
      <c r="A54" s="1405"/>
      <c r="B54" s="1405"/>
      <c r="C54" s="1405"/>
      <c r="D54" s="1405"/>
      <c r="E54" s="1405"/>
      <c r="F54" s="1405"/>
      <c r="G54" s="1405"/>
      <c r="H54" s="1405"/>
      <c r="I54" s="1405"/>
      <c r="J54" s="1405"/>
      <c r="K54" s="1405"/>
      <c r="L54" s="1405"/>
      <c r="M54" s="1236"/>
    </row>
    <row r="55" spans="1:13" ht="27">
      <c r="A55" s="1405"/>
      <c r="B55" s="1405"/>
      <c r="C55" s="1405"/>
      <c r="D55" s="1405"/>
      <c r="E55" s="1405"/>
      <c r="F55" s="1405"/>
      <c r="G55" s="1405"/>
      <c r="H55" s="1405"/>
      <c r="I55" s="1405"/>
      <c r="J55" s="1405"/>
      <c r="K55" s="1405"/>
      <c r="L55" s="1405"/>
      <c r="M55" s="1236"/>
    </row>
    <row r="56" spans="1:13" ht="27">
      <c r="A56" s="1405"/>
      <c r="B56" s="1405"/>
      <c r="C56" s="1405"/>
      <c r="D56" s="1405"/>
      <c r="E56" s="1405"/>
      <c r="F56" s="1405"/>
      <c r="G56" s="1405"/>
      <c r="H56" s="1405"/>
      <c r="I56" s="1405"/>
      <c r="J56" s="1405"/>
      <c r="K56" s="1405"/>
      <c r="L56" s="1405"/>
      <c r="M56" s="1236"/>
    </row>
  </sheetData>
  <mergeCells count="1">
    <mergeCell ref="A4:L56"/>
  </mergeCells>
  <pageMargins left="0.70866141732283472" right="0.70866141732283472" top="0.74803149606299213" bottom="0.74803149606299213" header="0.31496062992125984" footer="0.31496062992125984"/>
  <pageSetup paperSize="119"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tabColor theme="8" tint="-0.249977111117893"/>
    <pageSetUpPr fitToPage="1"/>
  </sheetPr>
  <dimension ref="A1:J55"/>
  <sheetViews>
    <sheetView showGridLines="0" view="pageBreakPreview" zoomScale="25" zoomScaleNormal="100" zoomScaleSheetLayoutView="25" workbookViewId="0">
      <selection activeCell="AT56" sqref="AR56:AT56"/>
    </sheetView>
  </sheetViews>
  <sheetFormatPr defaultColWidth="11.42578125" defaultRowHeight="20.25" customHeight="1"/>
  <cols>
    <col min="1" max="1" width="40.85546875" style="268" bestFit="1" customWidth="1"/>
    <col min="2" max="2" width="29.85546875" style="254" customWidth="1"/>
    <col min="3" max="3" width="42.140625" style="254" customWidth="1"/>
    <col min="4" max="4" width="47.28515625" style="254" customWidth="1"/>
    <col min="5" max="5" width="40.85546875" style="254" customWidth="1"/>
    <col min="6" max="6" width="31.42578125" style="254" customWidth="1"/>
    <col min="7" max="7" width="45" style="254" customWidth="1"/>
    <col min="8" max="8" width="37.7109375" style="254" customWidth="1"/>
    <col min="9" max="9" width="37.140625" style="254" customWidth="1"/>
    <col min="10" max="10" width="31.42578125" style="254" customWidth="1"/>
    <col min="11" max="16384" width="11.42578125" style="254"/>
  </cols>
  <sheetData>
    <row r="1" spans="1:10" ht="91.5" customHeight="1">
      <c r="A1" s="1406" t="s">
        <v>448</v>
      </c>
      <c r="B1" s="1406"/>
      <c r="C1" s="1406"/>
      <c r="D1" s="1406"/>
      <c r="E1" s="1406"/>
      <c r="F1" s="1406"/>
      <c r="G1" s="1406"/>
      <c r="H1" s="1406"/>
      <c r="I1" s="1406"/>
      <c r="J1" s="1406"/>
    </row>
    <row r="2" spans="1:10" ht="57.75" customHeight="1">
      <c r="A2" s="1410" t="str">
        <f>+'III.1.4.Afil. SFS'!A2:K2</f>
        <v>Período:  Diciembre 2008 - Septiembre  2024</v>
      </c>
      <c r="B2" s="1410"/>
      <c r="C2" s="1410"/>
      <c r="D2" s="1410"/>
      <c r="E2" s="1410"/>
      <c r="F2" s="1410"/>
      <c r="G2" s="1410"/>
      <c r="H2" s="1410"/>
      <c r="I2" s="1410"/>
      <c r="J2" s="1410"/>
    </row>
    <row r="3" spans="1:10" ht="48.75" customHeight="1">
      <c r="A3" s="260"/>
      <c r="B3" s="260"/>
      <c r="C3" s="260"/>
      <c r="D3" s="260"/>
      <c r="E3" s="260"/>
      <c r="F3" s="260"/>
      <c r="G3" s="260"/>
      <c r="H3" s="260"/>
      <c r="I3" s="260"/>
      <c r="J3" s="260"/>
    </row>
    <row r="4" spans="1:10" s="262" customFormat="1" ht="83.25" customHeight="1">
      <c r="A4" s="881" t="s">
        <v>401</v>
      </c>
      <c r="B4" s="678" t="s">
        <v>449</v>
      </c>
      <c r="C4" s="678" t="s">
        <v>450</v>
      </c>
      <c r="D4" s="678" t="s">
        <v>451</v>
      </c>
      <c r="E4" s="679" t="s">
        <v>452</v>
      </c>
      <c r="F4" s="645"/>
      <c r="H4" s="261"/>
      <c r="I4" s="261"/>
      <c r="J4" s="261"/>
    </row>
    <row r="5" spans="1:10" s="262" customFormat="1" ht="35.25" customHeight="1">
      <c r="A5" s="676" t="s">
        <v>453</v>
      </c>
      <c r="B5" s="882">
        <v>2916902</v>
      </c>
      <c r="C5" s="883">
        <v>9327818</v>
      </c>
      <c r="D5" s="884">
        <f t="shared" ref="D5:D14" si="0">B5/C5</f>
        <v>0.31271000356139023</v>
      </c>
      <c r="E5" s="885"/>
      <c r="H5" s="261"/>
      <c r="I5" s="261"/>
      <c r="J5" s="261"/>
    </row>
    <row r="6" spans="1:10" s="262" customFormat="1" ht="35.25" customHeight="1">
      <c r="A6" s="676" t="s">
        <v>454</v>
      </c>
      <c r="B6" s="882">
        <v>3514506</v>
      </c>
      <c r="C6" s="883">
        <v>9428533.4999999963</v>
      </c>
      <c r="D6" s="884">
        <f t="shared" si="0"/>
        <v>0.37275213584381933</v>
      </c>
      <c r="E6" s="885">
        <f>+(B6-B5)/B5</f>
        <v>0.20487626941186232</v>
      </c>
    </row>
    <row r="7" spans="1:10" s="262" customFormat="1" ht="35.25" customHeight="1">
      <c r="A7" s="676" t="s">
        <v>455</v>
      </c>
      <c r="B7" s="882">
        <v>4404974</v>
      </c>
      <c r="C7" s="883">
        <v>9529297.5000000037</v>
      </c>
      <c r="D7" s="884">
        <f t="shared" si="0"/>
        <v>0.46225590081535373</v>
      </c>
      <c r="E7" s="885">
        <f t="shared" ref="E7:E19" si="1">+(B7-B6)/B6</f>
        <v>0.25336932132140333</v>
      </c>
      <c r="F7" s="264"/>
      <c r="H7" s="261"/>
      <c r="I7" s="261"/>
      <c r="J7" s="261"/>
    </row>
    <row r="8" spans="1:10" s="262" customFormat="1" ht="35.25" customHeight="1">
      <c r="A8" s="676" t="s">
        <v>456</v>
      </c>
      <c r="B8" s="882">
        <v>4550576</v>
      </c>
      <c r="C8" s="883">
        <v>9630258.5</v>
      </c>
      <c r="D8" s="884">
        <f t="shared" si="0"/>
        <v>0.47252895651762616</v>
      </c>
      <c r="E8" s="885">
        <f t="shared" si="1"/>
        <v>3.3053997594537449E-2</v>
      </c>
    </row>
    <row r="9" spans="1:10" s="262" customFormat="1" ht="35.25" customHeight="1">
      <c r="A9" s="886" t="s">
        <v>457</v>
      </c>
      <c r="B9" s="882">
        <v>5022465</v>
      </c>
      <c r="C9" s="887">
        <v>9730638.5</v>
      </c>
      <c r="D9" s="888">
        <f t="shared" si="0"/>
        <v>0.51614958257877941</v>
      </c>
      <c r="E9" s="885">
        <f t="shared" si="1"/>
        <v>0.10369874055504183</v>
      </c>
      <c r="H9" s="261"/>
      <c r="I9" s="261"/>
      <c r="J9" s="261"/>
    </row>
    <row r="10" spans="1:10" s="262" customFormat="1" ht="35.25" customHeight="1">
      <c r="A10" s="886" t="s">
        <v>458</v>
      </c>
      <c r="B10" s="882">
        <v>5638332</v>
      </c>
      <c r="C10" s="887">
        <v>9830624</v>
      </c>
      <c r="D10" s="888">
        <f t="shared" si="0"/>
        <v>0.57354772189435788</v>
      </c>
      <c r="E10" s="885">
        <f t="shared" si="1"/>
        <v>0.122622457299354</v>
      </c>
    </row>
    <row r="11" spans="1:10" s="262" customFormat="1" ht="35.25" customHeight="1">
      <c r="A11" s="886" t="s">
        <v>459</v>
      </c>
      <c r="B11" s="882">
        <v>6187615</v>
      </c>
      <c r="C11" s="887">
        <v>9930374</v>
      </c>
      <c r="D11" s="888">
        <f t="shared" si="0"/>
        <v>0.62309989533123322</v>
      </c>
      <c r="E11" s="885">
        <f t="shared" si="1"/>
        <v>9.7419414110414215E-2</v>
      </c>
      <c r="H11" s="261"/>
      <c r="I11" s="261"/>
      <c r="J11" s="261"/>
    </row>
    <row r="12" spans="1:10" s="262" customFormat="1" ht="35.25" customHeight="1">
      <c r="A12" s="676" t="s">
        <v>460</v>
      </c>
      <c r="B12" s="882">
        <v>6687772</v>
      </c>
      <c r="C12" s="887">
        <v>10028012</v>
      </c>
      <c r="D12" s="888">
        <f t="shared" si="0"/>
        <v>0.66690905435693537</v>
      </c>
      <c r="E12" s="885">
        <f t="shared" si="1"/>
        <v>8.0831952214221472E-2</v>
      </c>
    </row>
    <row r="13" spans="1:10" s="262" customFormat="1" ht="35.25" customHeight="1">
      <c r="A13" s="676" t="s">
        <v>461</v>
      </c>
      <c r="B13" s="882">
        <v>6981264</v>
      </c>
      <c r="C13" s="887">
        <v>10123139</v>
      </c>
      <c r="D13" s="888">
        <f t="shared" si="0"/>
        <v>0.68963431204491021</v>
      </c>
      <c r="E13" s="885">
        <f t="shared" si="1"/>
        <v>4.3884869280830748E-2</v>
      </c>
      <c r="H13" s="261"/>
      <c r="I13" s="261"/>
      <c r="J13" s="261"/>
    </row>
    <row r="14" spans="1:10" s="262" customFormat="1" ht="35.25" customHeight="1">
      <c r="A14" s="676" t="s">
        <v>462</v>
      </c>
      <c r="B14" s="882">
        <v>7523996</v>
      </c>
      <c r="C14" s="887">
        <v>10217441</v>
      </c>
      <c r="D14" s="888">
        <f t="shared" si="0"/>
        <v>0.73638751620880416</v>
      </c>
      <c r="E14" s="885">
        <f t="shared" si="1"/>
        <v>7.7741222792892514E-2</v>
      </c>
    </row>
    <row r="15" spans="1:10" s="262" customFormat="1" ht="35.25" customHeight="1">
      <c r="A15" s="886" t="s">
        <v>463</v>
      </c>
      <c r="B15" s="882">
        <v>7868032</v>
      </c>
      <c r="C15" s="887">
        <v>10310703</v>
      </c>
      <c r="D15" s="888">
        <f t="shared" ref="D15:D21" si="2">B15/C15</f>
        <v>0.76309365132522966</v>
      </c>
      <c r="E15" s="885">
        <f t="shared" si="1"/>
        <v>4.5725170507799312E-2</v>
      </c>
    </row>
    <row r="16" spans="1:10" s="262" customFormat="1" ht="35.25" customHeight="1">
      <c r="A16" s="886" t="s">
        <v>464</v>
      </c>
      <c r="B16" s="882">
        <v>8123784</v>
      </c>
      <c r="C16" s="887">
        <v>10402759</v>
      </c>
      <c r="D16" s="888">
        <f t="shared" si="2"/>
        <v>0.78092590629082148</v>
      </c>
      <c r="E16" s="885">
        <f t="shared" si="1"/>
        <v>3.2505205876132683E-2</v>
      </c>
    </row>
    <row r="17" spans="1:5" s="262" customFormat="1" ht="35.25" customHeight="1">
      <c r="A17" s="886" t="s">
        <v>465</v>
      </c>
      <c r="B17" s="882">
        <v>10057667</v>
      </c>
      <c r="C17" s="887">
        <v>10492017</v>
      </c>
      <c r="D17" s="888">
        <f t="shared" si="2"/>
        <v>0.9586018589180707</v>
      </c>
      <c r="E17" s="885">
        <f t="shared" si="1"/>
        <v>0.2380519964587931</v>
      </c>
    </row>
    <row r="18" spans="1:5" s="262" customFormat="1" ht="35.25" customHeight="1">
      <c r="A18" s="886" t="s">
        <v>466</v>
      </c>
      <c r="B18" s="882">
        <v>10130724</v>
      </c>
      <c r="C18" s="887">
        <v>10578737</v>
      </c>
      <c r="D18" s="888">
        <f t="shared" si="2"/>
        <v>0.9576496702772741</v>
      </c>
      <c r="E18" s="885">
        <f t="shared" si="1"/>
        <v>7.2638117766277207E-3</v>
      </c>
    </row>
    <row r="19" spans="1:5" s="262" customFormat="1" ht="35.25" customHeight="1">
      <c r="A19" s="890" t="s">
        <v>467</v>
      </c>
      <c r="B19" s="882">
        <v>10443537</v>
      </c>
      <c r="C19" s="887">
        <v>10666547</v>
      </c>
      <c r="D19" s="888">
        <f t="shared" si="2"/>
        <v>0.97909257794485882</v>
      </c>
      <c r="E19" s="885">
        <f t="shared" si="1"/>
        <v>3.0877654943516377E-2</v>
      </c>
    </row>
    <row r="20" spans="1:5" s="262" customFormat="1" ht="35.25" customHeight="1">
      <c r="A20" s="890">
        <v>2023</v>
      </c>
      <c r="B20" s="882">
        <v>10379206</v>
      </c>
      <c r="C20" s="887">
        <v>10753416</v>
      </c>
      <c r="D20" s="888">
        <f>B20/C20</f>
        <v>0.96520082548652442</v>
      </c>
      <c r="E20" s="889">
        <f>+(B20-B19)/B19</f>
        <v>-6.1598862530960535E-3</v>
      </c>
    </row>
    <row r="21" spans="1:5" s="262" customFormat="1" ht="35.25" customHeight="1">
      <c r="A21" s="988" t="str">
        <f>+'Resumen '!O5</f>
        <v>Ene-Sep.24</v>
      </c>
      <c r="B21" s="882">
        <f>+'Resumen '!C30+'Resumen '!C39+'Resumen '!B33</f>
        <v>10540730</v>
      </c>
      <c r="C21" s="887">
        <f>+'Resumen '!B4</f>
        <v>10816325</v>
      </c>
      <c r="D21" s="888">
        <f t="shared" si="2"/>
        <v>0.97452045865855552</v>
      </c>
      <c r="E21" s="889"/>
    </row>
    <row r="22" spans="1:5" s="263" customFormat="1" ht="131.25" customHeight="1">
      <c r="A22" s="1407" t="s">
        <v>468</v>
      </c>
      <c r="B22" s="1408"/>
      <c r="C22" s="1408"/>
      <c r="D22" s="1408"/>
      <c r="E22" s="1409"/>
    </row>
    <row r="23" spans="1:5" ht="20.25" customHeight="1">
      <c r="A23" s="266"/>
      <c r="B23" s="267"/>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657" priority="1" operator="equal">
      <formula>0</formula>
    </cfRule>
    <cfRule type="cellIs" dxfId="656"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249977111117893"/>
    <pageSetUpPr fitToPage="1"/>
  </sheetPr>
  <dimension ref="A1:L40"/>
  <sheetViews>
    <sheetView showGridLines="0" view="pageBreakPreview" zoomScale="85" zoomScaleNormal="100" zoomScaleSheetLayoutView="85" zoomScalePageLayoutView="62" workbookViewId="0">
      <selection activeCell="O26" sqref="O26"/>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11" t="s">
        <v>469</v>
      </c>
      <c r="B1" s="1411"/>
      <c r="C1" s="1411"/>
      <c r="D1" s="1411"/>
      <c r="E1" s="1411"/>
      <c r="F1" s="1411"/>
      <c r="G1" s="1411"/>
      <c r="H1" s="1411"/>
      <c r="I1" s="1411"/>
      <c r="J1" s="1411"/>
      <c r="K1" s="1411"/>
    </row>
    <row r="2" spans="1:11" ht="24" customHeight="1">
      <c r="A2" s="1412" t="str">
        <f>+'Resumen '!O4</f>
        <v>Período:  Diciembre 2008 - Septiembre  2024</v>
      </c>
      <c r="B2" s="1412"/>
      <c r="C2" s="1412"/>
      <c r="D2" s="1412"/>
      <c r="E2" s="1412"/>
      <c r="F2" s="1412"/>
      <c r="G2" s="1412"/>
      <c r="H2" s="1412"/>
      <c r="I2" s="1412"/>
      <c r="J2" s="1412"/>
      <c r="K2" s="1412"/>
    </row>
    <row r="3" spans="1:11" ht="6" customHeight="1">
      <c r="H3"/>
      <c r="I3"/>
      <c r="J3"/>
      <c r="K3"/>
    </row>
    <row r="4" spans="1:11" ht="19.5" customHeight="1">
      <c r="A4" s="1226" t="s">
        <v>470</v>
      </c>
      <c r="B4" s="1227" t="s">
        <v>471</v>
      </c>
      <c r="C4" s="1227" t="s">
        <v>472</v>
      </c>
      <c r="D4" s="1227" t="s">
        <v>241</v>
      </c>
      <c r="E4" s="1228" t="s">
        <v>473</v>
      </c>
      <c r="F4" s="1229" t="s">
        <v>474</v>
      </c>
      <c r="G4" s="1229" t="s">
        <v>475</v>
      </c>
      <c r="H4" s="1230" t="s">
        <v>476</v>
      </c>
      <c r="I4" s="1086"/>
      <c r="J4" s="1086"/>
      <c r="K4" s="1086"/>
    </row>
    <row r="5" spans="1:11" s="1093" customFormat="1">
      <c r="A5" s="1087" t="s">
        <v>477</v>
      </c>
      <c r="B5" s="1088">
        <v>1692259</v>
      </c>
      <c r="C5" s="1088">
        <v>1224643</v>
      </c>
      <c r="D5" s="1088">
        <v>0</v>
      </c>
      <c r="E5" s="1089">
        <f t="shared" ref="E5:E21" si="0">SUM(B5:D5)</f>
        <v>2916902</v>
      </c>
      <c r="F5" s="1090">
        <f t="shared" ref="F5:F15" si="1">B5/E5</f>
        <v>0.5801562753908085</v>
      </c>
      <c r="G5" s="1090">
        <f t="shared" ref="G5:G15" si="2">C5/E5</f>
        <v>0.41984372460919156</v>
      </c>
      <c r="H5" s="1091">
        <f t="shared" ref="H5:H15" si="3">+D5/E5</f>
        <v>0</v>
      </c>
      <c r="I5" s="1092"/>
      <c r="J5" s="1092"/>
      <c r="K5" s="1092"/>
    </row>
    <row r="6" spans="1:11" s="1093" customFormat="1">
      <c r="A6" s="1087" t="s">
        <v>478</v>
      </c>
      <c r="B6" s="1088">
        <v>2088299</v>
      </c>
      <c r="C6" s="1088">
        <v>1404225</v>
      </c>
      <c r="D6" s="1088">
        <v>21982</v>
      </c>
      <c r="E6" s="1089">
        <f t="shared" si="0"/>
        <v>3514506</v>
      </c>
      <c r="F6" s="1090">
        <f t="shared" si="1"/>
        <v>0.59419417693411247</v>
      </c>
      <c r="G6" s="1090">
        <f t="shared" si="2"/>
        <v>0.39955117447516092</v>
      </c>
      <c r="H6" s="1091">
        <f t="shared" si="3"/>
        <v>6.2546485907265491E-3</v>
      </c>
      <c r="I6" s="1092"/>
      <c r="J6" s="1092"/>
      <c r="K6" s="1092"/>
    </row>
    <row r="7" spans="1:11" s="1093" customFormat="1">
      <c r="A7" s="1087" t="s">
        <v>479</v>
      </c>
      <c r="B7" s="1088">
        <v>2364083</v>
      </c>
      <c r="C7" s="1088">
        <v>2013786</v>
      </c>
      <c r="D7" s="1088">
        <v>27105</v>
      </c>
      <c r="E7" s="1089">
        <f t="shared" si="0"/>
        <v>4404974</v>
      </c>
      <c r="F7" s="1090">
        <f t="shared" si="1"/>
        <v>0.53668489303228573</v>
      </c>
      <c r="G7" s="1090">
        <f t="shared" si="2"/>
        <v>0.45716183568847396</v>
      </c>
      <c r="H7" s="1091">
        <f t="shared" si="3"/>
        <v>6.1532712792402404E-3</v>
      </c>
      <c r="I7" s="1092"/>
      <c r="J7" s="1092"/>
      <c r="K7" s="1092"/>
    </row>
    <row r="8" spans="1:11" s="1093" customFormat="1">
      <c r="A8" s="1087" t="s">
        <v>480</v>
      </c>
      <c r="B8" s="1088">
        <v>2517423</v>
      </c>
      <c r="C8" s="1088">
        <v>2003427</v>
      </c>
      <c r="D8" s="1088">
        <v>29726</v>
      </c>
      <c r="E8" s="1089">
        <f t="shared" si="0"/>
        <v>4550576</v>
      </c>
      <c r="F8" s="1090">
        <f t="shared" si="1"/>
        <v>0.55320974751328178</v>
      </c>
      <c r="G8" s="1090">
        <f t="shared" si="2"/>
        <v>0.44025789262721904</v>
      </c>
      <c r="H8" s="1091">
        <f t="shared" si="3"/>
        <v>6.5323598594991053E-3</v>
      </c>
      <c r="I8" s="1092"/>
      <c r="J8" s="1092"/>
      <c r="K8" s="1092"/>
    </row>
    <row r="9" spans="1:11" s="1093" customFormat="1">
      <c r="A9" s="1087" t="s">
        <v>481</v>
      </c>
      <c r="B9" s="1088">
        <v>2688411</v>
      </c>
      <c r="C9" s="1088">
        <v>2303351</v>
      </c>
      <c r="D9" s="1088">
        <v>30703</v>
      </c>
      <c r="E9" s="1089">
        <f t="shared" si="0"/>
        <v>5022465</v>
      </c>
      <c r="F9" s="1090">
        <f t="shared" si="1"/>
        <v>0.53527719954245578</v>
      </c>
      <c r="G9" s="1090">
        <f t="shared" si="2"/>
        <v>0.45860966676721493</v>
      </c>
      <c r="H9" s="1091">
        <f t="shared" si="3"/>
        <v>6.1131336903293499E-3</v>
      </c>
      <c r="I9" s="1092"/>
      <c r="J9" s="1092"/>
      <c r="K9" s="1092"/>
    </row>
    <row r="10" spans="1:11" s="1093" customFormat="1">
      <c r="A10" s="1087" t="s">
        <v>482</v>
      </c>
      <c r="B10" s="1088">
        <v>2859306</v>
      </c>
      <c r="C10" s="1088">
        <v>2751753</v>
      </c>
      <c r="D10" s="1088">
        <v>27273</v>
      </c>
      <c r="E10" s="1089">
        <f t="shared" si="0"/>
        <v>5638332</v>
      </c>
      <c r="F10" s="1090">
        <f t="shared" si="1"/>
        <v>0.50711912672045567</v>
      </c>
      <c r="G10" s="1090">
        <f t="shared" si="2"/>
        <v>0.48804380444429307</v>
      </c>
      <c r="H10" s="1091">
        <f t="shared" si="3"/>
        <v>4.8370688352512761E-3</v>
      </c>
      <c r="I10" s="1092"/>
      <c r="J10" s="1092"/>
      <c r="K10" s="1092"/>
    </row>
    <row r="11" spans="1:11" s="1093" customFormat="1">
      <c r="A11" s="1087" t="s">
        <v>483</v>
      </c>
      <c r="B11" s="1088">
        <v>3141599</v>
      </c>
      <c r="C11" s="1088">
        <v>3015646</v>
      </c>
      <c r="D11" s="1088">
        <v>30370</v>
      </c>
      <c r="E11" s="1089">
        <f t="shared" si="0"/>
        <v>6187615</v>
      </c>
      <c r="F11" s="1090">
        <f t="shared" si="1"/>
        <v>0.50772373523562797</v>
      </c>
      <c r="G11" s="1090">
        <f t="shared" si="2"/>
        <v>0.48736807315904429</v>
      </c>
      <c r="H11" s="1091">
        <f t="shared" si="3"/>
        <v>4.9081916053277394E-3</v>
      </c>
      <c r="I11" s="1092"/>
      <c r="J11" s="1092"/>
      <c r="K11" s="1092"/>
    </row>
    <row r="12" spans="1:11" s="1093" customFormat="1">
      <c r="A12" s="1087" t="s">
        <v>484</v>
      </c>
      <c r="B12" s="1088">
        <v>3339838</v>
      </c>
      <c r="C12" s="1088">
        <v>3317405</v>
      </c>
      <c r="D12" s="1088">
        <v>30529</v>
      </c>
      <c r="E12" s="1089">
        <f t="shared" si="0"/>
        <v>6687772</v>
      </c>
      <c r="F12" s="1090">
        <f t="shared" si="1"/>
        <v>0.49939471620743053</v>
      </c>
      <c r="G12" s="1090">
        <f t="shared" si="2"/>
        <v>0.4960403853480651</v>
      </c>
      <c r="H12" s="1091">
        <f t="shared" si="3"/>
        <v>4.5648984445043877E-3</v>
      </c>
      <c r="I12" s="1092"/>
      <c r="J12" s="1092"/>
      <c r="K12" s="1092"/>
    </row>
    <row r="13" spans="1:11" s="1093" customFormat="1">
      <c r="A13" s="1087" t="s">
        <v>485</v>
      </c>
      <c r="B13" s="1088">
        <v>3591288</v>
      </c>
      <c r="C13" s="1088">
        <v>3347068</v>
      </c>
      <c r="D13" s="1088">
        <v>42908</v>
      </c>
      <c r="E13" s="1089">
        <f t="shared" si="0"/>
        <v>6981264</v>
      </c>
      <c r="F13" s="1090">
        <f t="shared" si="1"/>
        <v>0.51441801943029231</v>
      </c>
      <c r="G13" s="1090">
        <f t="shared" si="2"/>
        <v>0.47943581563453264</v>
      </c>
      <c r="H13" s="1091">
        <f t="shared" si="3"/>
        <v>6.1461649351750632E-3</v>
      </c>
      <c r="I13" s="1092"/>
      <c r="J13" s="1092"/>
      <c r="K13" s="1092"/>
    </row>
    <row r="14" spans="1:11" s="1093" customFormat="1">
      <c r="A14" s="1087" t="s">
        <v>486</v>
      </c>
      <c r="B14" s="1088">
        <v>3902592</v>
      </c>
      <c r="C14" s="1088">
        <v>3546688</v>
      </c>
      <c r="D14" s="1088">
        <v>74716</v>
      </c>
      <c r="E14" s="1089">
        <f t="shared" si="0"/>
        <v>7523996</v>
      </c>
      <c r="F14" s="1090">
        <f t="shared" si="1"/>
        <v>0.51868608117282355</v>
      </c>
      <c r="G14" s="1090">
        <f t="shared" si="2"/>
        <v>0.47138355735436327</v>
      </c>
      <c r="H14" s="1091">
        <f t="shared" si="3"/>
        <v>9.9303614728131172E-3</v>
      </c>
      <c r="I14" s="1092"/>
      <c r="J14" s="1092"/>
      <c r="K14" s="1092"/>
    </row>
    <row r="15" spans="1:11" s="1093" customFormat="1">
      <c r="A15" s="1087" t="s">
        <v>487</v>
      </c>
      <c r="B15" s="1095">
        <v>4153987</v>
      </c>
      <c r="C15" s="1095">
        <v>3620150</v>
      </c>
      <c r="D15" s="1088">
        <v>93895</v>
      </c>
      <c r="E15" s="1089">
        <f t="shared" si="0"/>
        <v>7868032</v>
      </c>
      <c r="F15" s="1090">
        <f t="shared" si="1"/>
        <v>0.52795756295856444</v>
      </c>
      <c r="G15" s="1090">
        <f t="shared" si="2"/>
        <v>0.46010870316745028</v>
      </c>
      <c r="H15" s="1091">
        <f t="shared" si="3"/>
        <v>1.1933733873985261E-2</v>
      </c>
      <c r="I15" s="1092"/>
      <c r="J15" s="1092"/>
      <c r="K15" s="1092"/>
    </row>
    <row r="16" spans="1:11" s="1093" customFormat="1">
      <c r="A16" s="1087" t="s">
        <v>488</v>
      </c>
      <c r="B16" s="1095">
        <v>4228661</v>
      </c>
      <c r="C16" s="1095">
        <v>3726262</v>
      </c>
      <c r="D16" s="1088">
        <v>90657</v>
      </c>
      <c r="E16" s="1089">
        <f t="shared" si="0"/>
        <v>8045580</v>
      </c>
      <c r="F16" s="1090">
        <f t="shared" ref="F16:F21" si="4">B16/E16</f>
        <v>0.52558808687502956</v>
      </c>
      <c r="G16" s="1090">
        <f t="shared" ref="G16:G21" si="5">C16/E16</f>
        <v>0.46314398713330795</v>
      </c>
      <c r="H16" s="1091">
        <f t="shared" ref="H16:H21" si="6">+D16/E16</f>
        <v>1.1267925991662504E-2</v>
      </c>
      <c r="I16" s="1092"/>
      <c r="J16" s="1092"/>
      <c r="K16" s="1092"/>
    </row>
    <row r="17" spans="1:11" s="1093" customFormat="1">
      <c r="A17" s="1087" t="s">
        <v>489</v>
      </c>
      <c r="B17" s="1095">
        <v>4214903</v>
      </c>
      <c r="C17" s="1095">
        <v>5746839</v>
      </c>
      <c r="D17" s="1088">
        <v>95925</v>
      </c>
      <c r="E17" s="1089">
        <f t="shared" si="0"/>
        <v>10057667</v>
      </c>
      <c r="F17" s="1090">
        <f t="shared" si="4"/>
        <v>0.41907362810878507</v>
      </c>
      <c r="G17" s="1090">
        <f t="shared" si="5"/>
        <v>0.57138887179303111</v>
      </c>
      <c r="H17" s="1091">
        <f t="shared" si="6"/>
        <v>9.5375000981838039E-3</v>
      </c>
      <c r="I17" s="1092"/>
      <c r="J17" s="1092"/>
      <c r="K17" s="1092"/>
    </row>
    <row r="18" spans="1:11" s="1093" customFormat="1">
      <c r="A18" s="1087" t="s">
        <v>490</v>
      </c>
      <c r="B18" s="1095">
        <v>4285359</v>
      </c>
      <c r="C18" s="1095">
        <v>5747449</v>
      </c>
      <c r="D18" s="1088">
        <v>97916</v>
      </c>
      <c r="E18" s="1089">
        <f t="shared" si="0"/>
        <v>10130724</v>
      </c>
      <c r="F18" s="1090">
        <f t="shared" si="4"/>
        <v>0.42300619383175381</v>
      </c>
      <c r="G18" s="1090">
        <f t="shared" si="5"/>
        <v>0.56732855420797168</v>
      </c>
      <c r="H18" s="1091">
        <f t="shared" si="6"/>
        <v>9.6652519602745072E-3</v>
      </c>
      <c r="I18" s="1092"/>
      <c r="J18" s="1092"/>
      <c r="K18" s="1092"/>
    </row>
    <row r="19" spans="1:11" s="1093" customFormat="1">
      <c r="A19" s="1094" t="s">
        <v>491</v>
      </c>
      <c r="B19" s="1095">
        <v>4568910</v>
      </c>
      <c r="C19" s="1095">
        <v>5770201</v>
      </c>
      <c r="D19" s="1095">
        <v>104426</v>
      </c>
      <c r="E19" s="1096">
        <v>10443537</v>
      </c>
      <c r="F19" s="1097">
        <f t="shared" si="4"/>
        <v>0.43748683994704091</v>
      </c>
      <c r="G19" s="1097">
        <f t="shared" si="5"/>
        <v>0.5525140572585705</v>
      </c>
      <c r="H19" s="1098">
        <f t="shared" si="6"/>
        <v>9.9991027943885299E-3</v>
      </c>
      <c r="I19" s="1099"/>
      <c r="J19" s="1099"/>
      <c r="K19" s="1099"/>
    </row>
    <row r="20" spans="1:11" s="1093" customFormat="1">
      <c r="A20" s="1094" t="s">
        <v>492</v>
      </c>
      <c r="B20" s="1095">
        <v>4577068</v>
      </c>
      <c r="C20" s="1095">
        <v>5690186</v>
      </c>
      <c r="D20" s="1095">
        <v>111952</v>
      </c>
      <c r="E20" s="1096">
        <v>10379206</v>
      </c>
      <c r="F20" s="1097">
        <f t="shared" si="4"/>
        <v>0.44098440670702554</v>
      </c>
      <c r="G20" s="1097">
        <f t="shared" si="5"/>
        <v>0.54822941176810636</v>
      </c>
      <c r="H20" s="1098">
        <f t="shared" si="6"/>
        <v>1.0786181524868087E-2</v>
      </c>
      <c r="I20" s="1099"/>
      <c r="J20" s="1099"/>
      <c r="K20" s="1099"/>
    </row>
    <row r="21" spans="1:11" s="1093" customFormat="1">
      <c r="A21" s="1094" t="str">
        <f>+'Resumen '!O5</f>
        <v>Ene-Sep.24</v>
      </c>
      <c r="B21" s="1095">
        <f>+'Resumen '!C30</f>
        <v>4667626</v>
      </c>
      <c r="C21" s="1095">
        <f>+'Resumen '!C39</f>
        <v>5759241</v>
      </c>
      <c r="D21" s="1095">
        <f>+'Resumen '!B33</f>
        <v>113863</v>
      </c>
      <c r="E21" s="1096">
        <f t="shared" si="0"/>
        <v>10540730</v>
      </c>
      <c r="F21" s="1090">
        <f t="shared" si="4"/>
        <v>0.44281809703881991</v>
      </c>
      <c r="G21" s="1090">
        <f t="shared" si="5"/>
        <v>0.54637970994418794</v>
      </c>
      <c r="H21" s="1091">
        <f t="shared" si="6"/>
        <v>1.0802193016992182E-2</v>
      </c>
      <c r="I21" s="1092"/>
      <c r="J21" s="1092"/>
      <c r="K21" s="1092"/>
    </row>
    <row r="22" spans="1:11" s="35" customFormat="1" ht="16.5" customHeight="1">
      <c r="A22" s="1413" t="s">
        <v>493</v>
      </c>
      <c r="B22" s="1414"/>
      <c r="C22" s="1414"/>
      <c r="D22" s="1414"/>
      <c r="E22" s="1414"/>
      <c r="F22" s="1414"/>
      <c r="G22" s="1414"/>
      <c r="H22" s="1414"/>
      <c r="I22" s="1100"/>
      <c r="J22" s="1100"/>
      <c r="K22" s="1100"/>
    </row>
    <row r="23" spans="1:11" ht="25.5" customHeight="1"/>
    <row r="24" spans="1:11" ht="25.5" customHeight="1">
      <c r="A24" s="11"/>
      <c r="B24" s="11"/>
      <c r="C24" s="11"/>
      <c r="D24" s="11"/>
      <c r="E24" s="11"/>
      <c r="F24" s="11"/>
      <c r="G24" s="11"/>
      <c r="H24" s="94"/>
      <c r="I24" s="94"/>
      <c r="J24" s="94"/>
      <c r="K24" s="94"/>
    </row>
    <row r="25" spans="1:11" ht="25.5" customHeight="1">
      <c r="A25" s="11"/>
      <c r="B25" s="11"/>
      <c r="C25" s="11"/>
      <c r="D25" s="11"/>
      <c r="E25" s="11"/>
      <c r="F25" s="11"/>
      <c r="G25" s="11"/>
      <c r="H25" s="94"/>
      <c r="I25" s="94"/>
      <c r="J25" s="94"/>
      <c r="K25" s="94"/>
    </row>
    <row r="26" spans="1:11" ht="75" customHeight="1">
      <c r="A26" s="11"/>
      <c r="B26" s="11"/>
      <c r="C26" s="11"/>
      <c r="D26" s="11"/>
      <c r="E26" s="11"/>
      <c r="F26" s="11"/>
      <c r="G26" s="11"/>
      <c r="H26" s="94"/>
      <c r="I26" s="94"/>
      <c r="J26" s="94"/>
      <c r="K26" s="94"/>
    </row>
    <row r="27" spans="1:11" ht="25.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48.75" customHeight="1">
      <c r="A30" s="11"/>
      <c r="B30" s="11"/>
      <c r="C30" s="11"/>
      <c r="D30" s="11"/>
      <c r="E30" s="11"/>
      <c r="F30" s="11"/>
      <c r="G30" s="11"/>
      <c r="H30" s="94"/>
      <c r="I30" s="94"/>
      <c r="J30" s="94"/>
      <c r="K30" s="94"/>
    </row>
    <row r="31" spans="1:11" ht="25.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c r="L37" t="s">
        <v>0</v>
      </c>
    </row>
    <row r="38" spans="1:12" ht="25.5" customHeight="1">
      <c r="A38" s="11"/>
      <c r="F38" s="11"/>
      <c r="G38" s="11"/>
      <c r="H38" s="94"/>
      <c r="I38" s="94"/>
      <c r="J38" s="94"/>
      <c r="K38" s="94"/>
    </row>
    <row r="39" spans="1:12" ht="25.5" customHeight="1">
      <c r="A39" s="11"/>
      <c r="B39" s="11" t="s">
        <v>494</v>
      </c>
      <c r="C39" s="11"/>
      <c r="D39" s="11"/>
      <c r="E39" s="11"/>
      <c r="F39" s="11"/>
      <c r="G39" s="11"/>
      <c r="H39" s="94"/>
      <c r="I39" s="94"/>
      <c r="J39" s="94"/>
      <c r="K39" s="94"/>
    </row>
    <row r="40" spans="1:12" ht="25.5" customHeight="1">
      <c r="A40" s="11"/>
      <c r="B40" s="11"/>
      <c r="C40" s="11"/>
      <c r="D40" s="11"/>
      <c r="E40" s="11"/>
      <c r="F40" s="11"/>
      <c r="G40" s="11"/>
      <c r="H40" s="94"/>
      <c r="I40" s="94"/>
      <c r="J40" s="94"/>
      <c r="K40" s="94"/>
    </row>
  </sheetData>
  <mergeCells count="3">
    <mergeCell ref="A1:K1"/>
    <mergeCell ref="A2:K2"/>
    <mergeCell ref="A22:H22"/>
  </mergeCells>
  <conditionalFormatting sqref="B21:C21">
    <cfRule type="cellIs" dxfId="645" priority="2" operator="equal">
      <formula>0</formula>
    </cfRule>
  </conditionalFormatting>
  <conditionalFormatting sqref="B15:C20">
    <cfRule type="cellIs" dxfId="644" priority="1" operator="equal">
      <formula>0</formula>
    </cfRule>
  </conditionalFormatting>
  <pageMargins left="0.70866141732283472" right="0.70866141732283472" top="0.74803149606299213" bottom="0.74803149606299213" header="0.31496062992125984" footer="0.31496062992125984"/>
  <pageSetup scale="58"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3">
    <tabColor theme="8" tint="-0.249977111117893"/>
    <pageSetUpPr fitToPage="1"/>
  </sheetPr>
  <dimension ref="A1:S37"/>
  <sheetViews>
    <sheetView showGridLines="0" view="pageBreakPreview" zoomScale="85" zoomScaleNormal="100" zoomScaleSheetLayoutView="85" zoomScalePageLayoutView="62" workbookViewId="0">
      <pane ySplit="2" topLeftCell="A3" activePane="bottomLeft" state="frozen"/>
      <selection pane="bottomLeft" activeCell="X23" sqref="X23"/>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7.140625" style="47" customWidth="1"/>
    <col min="13" max="13" width="18" style="47" hidden="1" customWidth="1"/>
    <col min="14" max="14" width="20.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18" t="s">
        <v>495</v>
      </c>
      <c r="B1" s="1419"/>
      <c r="C1" s="1419"/>
      <c r="D1" s="1419"/>
      <c r="E1" s="1419"/>
      <c r="F1" s="1419"/>
      <c r="G1" s="1419"/>
      <c r="H1" s="1419"/>
      <c r="I1" s="1419"/>
      <c r="J1" s="1419"/>
      <c r="K1" s="1419"/>
      <c r="L1" s="1419"/>
      <c r="M1" s="1419"/>
      <c r="N1" s="1419"/>
      <c r="O1" s="1419"/>
      <c r="P1" s="1419"/>
      <c r="Q1" s="1419"/>
      <c r="R1" s="1419"/>
      <c r="S1" s="1420"/>
    </row>
    <row r="2" spans="1:19" ht="32.25" customHeight="1" thickBot="1">
      <c r="A2" s="1415" t="s">
        <v>496</v>
      </c>
      <c r="B2" s="1416"/>
      <c r="C2" s="1416"/>
      <c r="D2" s="1416"/>
      <c r="E2" s="1416"/>
      <c r="F2" s="1416"/>
      <c r="G2" s="1416"/>
      <c r="H2" s="1416"/>
      <c r="I2" s="1416"/>
      <c r="J2" s="1416"/>
      <c r="K2" s="1416"/>
      <c r="L2" s="1416"/>
      <c r="M2" s="1416"/>
      <c r="N2" s="1416"/>
      <c r="O2" s="1416"/>
      <c r="P2" s="1416"/>
      <c r="Q2" s="1416"/>
      <c r="R2" s="1416"/>
      <c r="S2" s="1417"/>
    </row>
    <row r="3" spans="1:19" ht="6" customHeight="1">
      <c r="A3" s="73"/>
      <c r="B3" s="73"/>
      <c r="C3" s="73"/>
      <c r="D3" s="73"/>
      <c r="E3" s="241"/>
      <c r="F3" s="73"/>
      <c r="G3" s="73"/>
      <c r="H3" s="73"/>
      <c r="I3" s="73"/>
      <c r="J3" s="73"/>
      <c r="K3" s="73"/>
      <c r="L3" s="73"/>
      <c r="M3" s="73"/>
      <c r="N3" s="73" t="s">
        <v>497</v>
      </c>
      <c r="O3" s="73"/>
      <c r="P3" s="73"/>
      <c r="Q3" s="812"/>
    </row>
    <row r="4" spans="1:19" s="624" customFormat="1" ht="48" customHeight="1">
      <c r="A4" s="929" t="s">
        <v>470</v>
      </c>
      <c r="B4" s="955" t="s">
        <v>498</v>
      </c>
      <c r="C4" s="955" t="s">
        <v>499</v>
      </c>
      <c r="D4" s="955" t="s">
        <v>500</v>
      </c>
      <c r="E4" s="930" t="s">
        <v>501</v>
      </c>
      <c r="F4" s="956" t="s">
        <v>502</v>
      </c>
      <c r="G4" s="956" t="s">
        <v>503</v>
      </c>
      <c r="H4" s="956" t="s">
        <v>504</v>
      </c>
      <c r="I4" s="930" t="s">
        <v>505</v>
      </c>
      <c r="J4" s="930" t="s">
        <v>506</v>
      </c>
      <c r="K4" s="930" t="s">
        <v>507</v>
      </c>
      <c r="L4" s="930" t="s">
        <v>508</v>
      </c>
      <c r="M4" s="930" t="s">
        <v>509</v>
      </c>
      <c r="N4" s="930" t="s">
        <v>510</v>
      </c>
      <c r="O4" s="930" t="s">
        <v>511</v>
      </c>
      <c r="P4" s="930" t="s">
        <v>512</v>
      </c>
      <c r="Q4" s="931" t="s">
        <v>513</v>
      </c>
      <c r="R4" s="930" t="s">
        <v>514</v>
      </c>
      <c r="S4" s="930" t="s">
        <v>515</v>
      </c>
    </row>
    <row r="5" spans="1:19" s="625" customFormat="1" ht="23.25" hidden="1" customHeight="1">
      <c r="A5" s="932" t="s">
        <v>516</v>
      </c>
      <c r="B5" s="933">
        <v>479821</v>
      </c>
      <c r="C5" s="933"/>
      <c r="D5" s="933">
        <v>602115</v>
      </c>
      <c r="E5" s="933"/>
      <c r="F5" s="933">
        <v>792515</v>
      </c>
      <c r="G5" s="933"/>
      <c r="H5" s="933">
        <v>684666</v>
      </c>
      <c r="I5" s="933"/>
      <c r="J5" s="934">
        <f>+F5+B5</f>
        <v>1272336</v>
      </c>
      <c r="K5" s="934"/>
      <c r="L5" s="934">
        <v>1286781</v>
      </c>
      <c r="M5" s="934"/>
      <c r="N5" s="934">
        <f t="shared" ref="N5:N18" si="0">J5+L5</f>
        <v>2559117</v>
      </c>
      <c r="O5" s="935"/>
      <c r="P5" s="935"/>
      <c r="Q5" s="936"/>
      <c r="R5" s="937"/>
      <c r="S5" s="937"/>
    </row>
    <row r="6" spans="1:19" s="625" customFormat="1" ht="23.25" hidden="1" customHeight="1">
      <c r="A6" s="932" t="s">
        <v>477</v>
      </c>
      <c r="B6" s="933">
        <v>545438</v>
      </c>
      <c r="C6" s="933"/>
      <c r="D6" s="933">
        <v>679205</v>
      </c>
      <c r="E6" s="933"/>
      <c r="F6" s="933">
        <v>890402</v>
      </c>
      <c r="G6" s="933"/>
      <c r="H6" s="933">
        <v>801857</v>
      </c>
      <c r="I6" s="933"/>
      <c r="J6" s="934">
        <f>+F6+B6</f>
        <v>1435840</v>
      </c>
      <c r="K6" s="934"/>
      <c r="L6" s="934">
        <f>+H6+D6</f>
        <v>1481062</v>
      </c>
      <c r="M6" s="934"/>
      <c r="N6" s="934">
        <f t="shared" si="0"/>
        <v>2916902</v>
      </c>
      <c r="O6" s="935"/>
      <c r="P6" s="935"/>
      <c r="Q6" s="936"/>
      <c r="R6" s="937"/>
      <c r="S6" s="937"/>
    </row>
    <row r="7" spans="1:19" s="625" customFormat="1" ht="23.25" hidden="1" customHeight="1">
      <c r="A7" s="932" t="s">
        <v>478</v>
      </c>
      <c r="B7" s="933">
        <v>615631</v>
      </c>
      <c r="C7" s="933"/>
      <c r="D7" s="933">
        <v>788594</v>
      </c>
      <c r="E7" s="933"/>
      <c r="F7" s="933">
        <v>1078877</v>
      </c>
      <c r="G7" s="933"/>
      <c r="H7" s="933">
        <v>1009422</v>
      </c>
      <c r="I7" s="933"/>
      <c r="J7" s="934">
        <f t="shared" ref="J7:J18" si="1">+F7+B7</f>
        <v>1694508</v>
      </c>
      <c r="K7" s="934"/>
      <c r="L7" s="934">
        <f t="shared" ref="L7:L18" si="2">+H7+D7</f>
        <v>1798016</v>
      </c>
      <c r="M7" s="934"/>
      <c r="N7" s="934">
        <f t="shared" si="0"/>
        <v>3492524</v>
      </c>
      <c r="O7" s="935"/>
      <c r="P7" s="935"/>
      <c r="Q7" s="936"/>
      <c r="R7" s="937"/>
      <c r="S7" s="937"/>
    </row>
    <row r="8" spans="1:19" s="624" customFormat="1" ht="15.75" customHeight="1">
      <c r="A8" s="938">
        <v>2010</v>
      </c>
      <c r="B8" s="939">
        <v>904636</v>
      </c>
      <c r="C8" s="939">
        <f>+B8/(D8+B8)</f>
        <v>0.44922151608959443</v>
      </c>
      <c r="D8" s="939">
        <v>1109150</v>
      </c>
      <c r="E8" s="939">
        <f>+D8/(B8+D8)</f>
        <v>0.55077848391040563</v>
      </c>
      <c r="F8" s="939">
        <v>1210182</v>
      </c>
      <c r="G8" s="939">
        <f>+F8/(H8+F8)</f>
        <v>0.51190334687910699</v>
      </c>
      <c r="H8" s="939">
        <v>1153901</v>
      </c>
      <c r="I8" s="939">
        <f>+H8/(F8+H8)</f>
        <v>0.48809665312089295</v>
      </c>
      <c r="J8" s="940">
        <f t="shared" si="1"/>
        <v>2114818</v>
      </c>
      <c r="K8" s="940">
        <f>+J8/(L8+J8)</f>
        <v>0.48307018780141664</v>
      </c>
      <c r="L8" s="940">
        <f t="shared" si="2"/>
        <v>2263051</v>
      </c>
      <c r="M8" s="940">
        <f>+L8/(J8+L8)</f>
        <v>0.51692981219858336</v>
      </c>
      <c r="N8" s="940">
        <f t="shared" si="0"/>
        <v>4377869</v>
      </c>
      <c r="O8" s="941">
        <f>+Tabla52[[#This Row],[SFS-Hombres ]]/Tabla52[[#This Row],[SFS-Mujeres  ]]</f>
        <v>0.93449860387591799</v>
      </c>
      <c r="P8" s="941">
        <f>H8/F8</f>
        <v>0.95349377201115204</v>
      </c>
      <c r="Q8" s="942">
        <f>+Tabla52[[#This Row],[SFS-Mujeres  ]]/Tabla52[[#This Row],[SFS-Hombres ]]</f>
        <v>1.0700925564280237</v>
      </c>
      <c r="R8" s="1026">
        <f>+Tabla52[[#This Row],[SFS-Mujeres  ]]/Tabla52[[#This Row],[SFS-Total ]]</f>
        <v>0.51692981219858336</v>
      </c>
      <c r="S8" s="1026">
        <f>+Tabla52[[#This Row],[SFS-Hombres ]]/Tabla52[[#This Row],[SFS-Total ]]</f>
        <v>0.48307018780141664</v>
      </c>
    </row>
    <row r="9" spans="1:19" s="624" customFormat="1" ht="15.75" customHeight="1">
      <c r="A9" s="938">
        <v>2011</v>
      </c>
      <c r="B9" s="939">
        <v>899174</v>
      </c>
      <c r="C9" s="939">
        <f t="shared" ref="C9:C19" si="3">+B9/(D9+B9)</f>
        <v>0.4488179504419178</v>
      </c>
      <c r="D9" s="939">
        <v>1104253</v>
      </c>
      <c r="E9" s="939">
        <f t="shared" ref="E9:E19" si="4">+D9/(B9+D9)</f>
        <v>0.55118204955808225</v>
      </c>
      <c r="F9" s="939">
        <v>1279458</v>
      </c>
      <c r="G9" s="939">
        <f t="shared" ref="G9:G19" si="5">+F9/(H9+F9)</f>
        <v>0.50824116566822497</v>
      </c>
      <c r="H9" s="939">
        <v>1237965</v>
      </c>
      <c r="I9" s="939">
        <f t="shared" ref="I9:I22" si="6">+H9/(F9+H9)</f>
        <v>0.49175883433177497</v>
      </c>
      <c r="J9" s="940">
        <f t="shared" si="1"/>
        <v>2178632</v>
      </c>
      <c r="K9" s="940">
        <f t="shared" ref="K9:K22" si="7">+J9/(L9+J9)</f>
        <v>0.48190760587057746</v>
      </c>
      <c r="L9" s="940">
        <f t="shared" si="2"/>
        <v>2342218</v>
      </c>
      <c r="M9" s="940">
        <f t="shared" ref="M9:M22" si="8">+L9/(J9+L9)</f>
        <v>0.51809239412942254</v>
      </c>
      <c r="N9" s="940">
        <f t="shared" si="0"/>
        <v>4520850</v>
      </c>
      <c r="O9" s="941">
        <f>+Tabla52[[#This Row],[SFS-Hombres ]]/Tabla52[[#This Row],[SFS-Mujeres  ]]</f>
        <v>0.93015765398438577</v>
      </c>
      <c r="P9" s="941">
        <f>H9/F9</f>
        <v>0.96756986161327685</v>
      </c>
      <c r="Q9" s="942">
        <f>+Tabla52[[#This Row],[SFS-Mujeres  ]]/Tabla52[[#This Row],[SFS-Hombres ]]</f>
        <v>1.0750865680849266</v>
      </c>
      <c r="R9" s="1026">
        <f>+Tabla52[[#This Row],[SFS-Mujeres  ]]/Tabla52[[#This Row],[SFS-Total ]]</f>
        <v>0.51809239412942254</v>
      </c>
      <c r="S9" s="1026">
        <f>+Tabla52[[#This Row],[SFS-Hombres ]]/Tabla52[[#This Row],[SFS-Total ]]</f>
        <v>0.48190760587057746</v>
      </c>
    </row>
    <row r="10" spans="1:19" s="624" customFormat="1" ht="15.75" customHeight="1">
      <c r="A10" s="938">
        <v>2012</v>
      </c>
      <c r="B10" s="939">
        <v>1031326</v>
      </c>
      <c r="C10" s="939">
        <f t="shared" si="3"/>
        <v>0.44775025604000435</v>
      </c>
      <c r="D10" s="939">
        <v>1272025</v>
      </c>
      <c r="E10" s="939">
        <f t="shared" si="4"/>
        <v>0.55224974395999571</v>
      </c>
      <c r="F10" s="939">
        <v>1360788</v>
      </c>
      <c r="G10" s="939">
        <f t="shared" si="5"/>
        <v>0.50616814170154789</v>
      </c>
      <c r="H10" s="939">
        <v>1327623</v>
      </c>
      <c r="I10" s="939">
        <f t="shared" si="6"/>
        <v>0.49383185829845211</v>
      </c>
      <c r="J10" s="940">
        <f t="shared" si="1"/>
        <v>2392114</v>
      </c>
      <c r="K10" s="940">
        <f t="shared" si="7"/>
        <v>0.47921235026830206</v>
      </c>
      <c r="L10" s="940">
        <f t="shared" si="2"/>
        <v>2599648</v>
      </c>
      <c r="M10" s="940">
        <f t="shared" si="8"/>
        <v>0.520787649731698</v>
      </c>
      <c r="N10" s="940">
        <f t="shared" si="0"/>
        <v>4991762</v>
      </c>
      <c r="O10" s="941">
        <f>+Tabla52[[#This Row],[SFS-Hombres ]]/Tabla52[[#This Row],[SFS-Mujeres  ]]</f>
        <v>0.92016842280185629</v>
      </c>
      <c r="P10" s="941">
        <f t="shared" ref="P10:P22" si="9">H10/F10</f>
        <v>0.97562809195848288</v>
      </c>
      <c r="Q10" s="942">
        <f>+Tabla52[[#This Row],[SFS-Mujeres  ]]/Tabla52[[#This Row],[SFS-Hombres ]]</f>
        <v>1.0867575709184429</v>
      </c>
      <c r="R10" s="1026">
        <f>+Tabla52[[#This Row],[SFS-Mujeres  ]]/Tabla52[[#This Row],[SFS-Total ]]</f>
        <v>0.520787649731698</v>
      </c>
      <c r="S10" s="1026">
        <f>+Tabla52[[#This Row],[SFS-Hombres ]]/Tabla52[[#This Row],[SFS-Total ]]</f>
        <v>0.47921235026830206</v>
      </c>
    </row>
    <row r="11" spans="1:19" s="624" customFormat="1" ht="15.75" customHeight="1">
      <c r="A11" s="938">
        <v>2013</v>
      </c>
      <c r="B11" s="939">
        <v>1243431</v>
      </c>
      <c r="C11" s="939">
        <f t="shared" si="3"/>
        <v>0.45186868152773885</v>
      </c>
      <c r="D11" s="939">
        <v>1508322</v>
      </c>
      <c r="E11" s="939">
        <f t="shared" si="4"/>
        <v>0.54813131847226115</v>
      </c>
      <c r="F11" s="939">
        <v>1462398</v>
      </c>
      <c r="G11" s="939">
        <f t="shared" si="5"/>
        <v>0.50410551483362842</v>
      </c>
      <c r="H11" s="939">
        <v>1438578</v>
      </c>
      <c r="I11" s="939">
        <f t="shared" si="6"/>
        <v>0.49589448516637158</v>
      </c>
      <c r="J11" s="940">
        <f t="shared" si="1"/>
        <v>2705829</v>
      </c>
      <c r="K11" s="940">
        <f t="shared" si="7"/>
        <v>0.47867658258515489</v>
      </c>
      <c r="L11" s="940">
        <f t="shared" si="2"/>
        <v>2946900</v>
      </c>
      <c r="M11" s="940">
        <f t="shared" si="8"/>
        <v>0.52132341741484511</v>
      </c>
      <c r="N11" s="940">
        <f t="shared" si="0"/>
        <v>5652729</v>
      </c>
      <c r="O11" s="941">
        <f>+Tabla52[[#This Row],[SFS-Hombres ]]/Tabla52[[#This Row],[SFS-Mujeres  ]]</f>
        <v>0.91819505242797517</v>
      </c>
      <c r="P11" s="941">
        <f t="shared" si="9"/>
        <v>0.98371168450722712</v>
      </c>
      <c r="Q11" s="942">
        <f>+Tabla52[[#This Row],[SFS-Mujeres  ]]/Tabla52[[#This Row],[SFS-Hombres ]]</f>
        <v>1.0890932132074864</v>
      </c>
      <c r="R11" s="1026">
        <f>+Tabla52[[#This Row],[SFS-Mujeres  ]]/Tabla52[[#This Row],[SFS-Total ]]</f>
        <v>0.52132341741484511</v>
      </c>
      <c r="S11" s="1026">
        <f>+Tabla52[[#This Row],[SFS-Hombres ]]/Tabla52[[#This Row],[SFS-Total ]]</f>
        <v>0.47867658258515489</v>
      </c>
    </row>
    <row r="12" spans="1:19" s="624" customFormat="1" ht="15.75" customHeight="1">
      <c r="A12" s="938">
        <v>2014</v>
      </c>
      <c r="B12" s="939">
        <v>1400518</v>
      </c>
      <c r="C12" s="939">
        <f t="shared" si="3"/>
        <v>0.46441724260738826</v>
      </c>
      <c r="D12" s="939">
        <v>1615128</v>
      </c>
      <c r="E12" s="939">
        <f t="shared" si="4"/>
        <v>0.53558275739261174</v>
      </c>
      <c r="F12" s="939">
        <v>1578325</v>
      </c>
      <c r="G12" s="939">
        <f t="shared" si="5"/>
        <v>0.50239543620939531</v>
      </c>
      <c r="H12" s="939">
        <v>1563274</v>
      </c>
      <c r="I12" s="939">
        <f t="shared" si="6"/>
        <v>0.49760456379060475</v>
      </c>
      <c r="J12" s="940">
        <f t="shared" si="1"/>
        <v>2978843</v>
      </c>
      <c r="K12" s="940">
        <f t="shared" si="7"/>
        <v>0.48379478159469047</v>
      </c>
      <c r="L12" s="940">
        <f t="shared" si="2"/>
        <v>3178402</v>
      </c>
      <c r="M12" s="940">
        <f t="shared" si="8"/>
        <v>0.51620521840530953</v>
      </c>
      <c r="N12" s="940">
        <f t="shared" si="0"/>
        <v>6157245</v>
      </c>
      <c r="O12" s="941">
        <f>+Tabla52[[#This Row],[SFS-Hombres ]]/Tabla52[[#This Row],[SFS-Mujeres  ]]</f>
        <v>0.93721404655547036</v>
      </c>
      <c r="P12" s="941">
        <f t="shared" si="9"/>
        <v>0.99046394120349102</v>
      </c>
      <c r="Q12" s="942">
        <f>+Tabla52[[#This Row],[SFS-Mujeres  ]]/Tabla52[[#This Row],[SFS-Hombres ]]</f>
        <v>1.0669921174093431</v>
      </c>
      <c r="R12" s="1026">
        <f>+Tabla52[[#This Row],[SFS-Mujeres  ]]/Tabla52[[#This Row],[SFS-Total ]]</f>
        <v>0.51620521840530953</v>
      </c>
      <c r="S12" s="1026">
        <f>+Tabla52[[#This Row],[SFS-Hombres ]]/Tabla52[[#This Row],[SFS-Total ]]</f>
        <v>0.48379478159469047</v>
      </c>
    </row>
    <row r="13" spans="1:19" s="624" customFormat="1" ht="15.75" customHeight="1">
      <c r="A13" s="938">
        <v>2015</v>
      </c>
      <c r="B13" s="939">
        <v>1572793</v>
      </c>
      <c r="C13" s="939">
        <f t="shared" si="3"/>
        <v>0.47410340311176957</v>
      </c>
      <c r="D13" s="939">
        <v>1744612</v>
      </c>
      <c r="E13" s="939">
        <f t="shared" si="4"/>
        <v>0.52589659688823043</v>
      </c>
      <c r="F13" s="939">
        <v>1674811</v>
      </c>
      <c r="G13" s="939">
        <f t="shared" si="5"/>
        <v>0.50146474170304067</v>
      </c>
      <c r="H13" s="939">
        <v>1665027</v>
      </c>
      <c r="I13" s="939">
        <f t="shared" si="6"/>
        <v>0.49853525829695933</v>
      </c>
      <c r="J13" s="940">
        <f t="shared" si="1"/>
        <v>3247604</v>
      </c>
      <c r="K13" s="940">
        <f t="shared" si="7"/>
        <v>0.48783017234011139</v>
      </c>
      <c r="L13" s="940">
        <f t="shared" si="2"/>
        <v>3409639</v>
      </c>
      <c r="M13" s="940">
        <f t="shared" si="8"/>
        <v>0.51216982765988861</v>
      </c>
      <c r="N13" s="940">
        <f t="shared" si="0"/>
        <v>6657243</v>
      </c>
      <c r="O13" s="941">
        <f>+Tabla52[[#This Row],[SFS-Hombres ]]/Tabla52[[#This Row],[SFS-Mujeres  ]]</f>
        <v>0.95247737370437169</v>
      </c>
      <c r="P13" s="941">
        <f t="shared" si="9"/>
        <v>0.99415814679984782</v>
      </c>
      <c r="Q13" s="942">
        <f>+Tabla52[[#This Row],[SFS-Mujeres  ]]/Tabla52[[#This Row],[SFS-Hombres ]]</f>
        <v>1.0498937062523632</v>
      </c>
      <c r="R13" s="1026">
        <f>+Tabla52[[#This Row],[SFS-Mujeres  ]]/Tabla52[[#This Row],[SFS-Total ]]</f>
        <v>0.51216982765988861</v>
      </c>
      <c r="S13" s="1026">
        <f>+Tabla52[[#This Row],[SFS-Hombres ]]/Tabla52[[#This Row],[SFS-Total ]]</f>
        <v>0.48783017234011139</v>
      </c>
    </row>
    <row r="14" spans="1:19" s="624" customFormat="1" ht="15.75" customHeight="1">
      <c r="A14" s="938">
        <v>2016</v>
      </c>
      <c r="B14" s="939">
        <v>1575598</v>
      </c>
      <c r="C14" s="939">
        <f t="shared" si="3"/>
        <v>0.47073976387692151</v>
      </c>
      <c r="D14" s="939">
        <v>1771470</v>
      </c>
      <c r="E14" s="939">
        <f t="shared" si="4"/>
        <v>0.52926023612307849</v>
      </c>
      <c r="F14" s="939">
        <v>1809250</v>
      </c>
      <c r="G14" s="939">
        <f t="shared" si="5"/>
        <v>0.50378861288763255</v>
      </c>
      <c r="H14" s="939">
        <v>1782038</v>
      </c>
      <c r="I14" s="939">
        <f t="shared" si="6"/>
        <v>0.49621138711236751</v>
      </c>
      <c r="J14" s="940">
        <f t="shared" si="1"/>
        <v>3384848</v>
      </c>
      <c r="K14" s="940">
        <f t="shared" si="7"/>
        <v>0.48784582399634724</v>
      </c>
      <c r="L14" s="940">
        <f t="shared" si="2"/>
        <v>3553508</v>
      </c>
      <c r="M14" s="940">
        <f t="shared" si="8"/>
        <v>0.51215417600365276</v>
      </c>
      <c r="N14" s="940">
        <f t="shared" si="0"/>
        <v>6938356</v>
      </c>
      <c r="O14" s="941">
        <f>+Tabla52[[#This Row],[SFS-Hombres ]]/Tabla52[[#This Row],[SFS-Mujeres  ]]</f>
        <v>0.95253704226921676</v>
      </c>
      <c r="P14" s="941">
        <f t="shared" si="9"/>
        <v>0.98495951361061218</v>
      </c>
      <c r="Q14" s="942">
        <f>+Tabla52[[#This Row],[SFS-Mujeres  ]]/Tabla52[[#This Row],[SFS-Hombres ]]</f>
        <v>1.0498279390980039</v>
      </c>
      <c r="R14" s="1026">
        <f>+Tabla52[[#This Row],[SFS-Mujeres  ]]/Tabla52[[#This Row],[SFS-Total ]]</f>
        <v>0.51215417600365276</v>
      </c>
      <c r="S14" s="1026">
        <f>+Tabla52[[#This Row],[SFS-Hombres ]]/Tabla52[[#This Row],[SFS-Total ]]</f>
        <v>0.48784582399634724</v>
      </c>
    </row>
    <row r="15" spans="1:19" s="624" customFormat="1" ht="15.75" customHeight="1">
      <c r="A15" s="938">
        <v>2017</v>
      </c>
      <c r="B15" s="939">
        <v>1677875</v>
      </c>
      <c r="C15" s="939">
        <f t="shared" si="3"/>
        <v>0.47308221078369456</v>
      </c>
      <c r="D15" s="939">
        <v>1868813</v>
      </c>
      <c r="E15" s="939">
        <f t="shared" si="4"/>
        <v>0.5269177892163055</v>
      </c>
      <c r="F15" s="943">
        <v>1977166</v>
      </c>
      <c r="G15" s="943">
        <f t="shared" si="5"/>
        <v>0.50662892764603629</v>
      </c>
      <c r="H15" s="943">
        <v>1925426</v>
      </c>
      <c r="I15" s="943">
        <f t="shared" si="6"/>
        <v>0.49337107235396371</v>
      </c>
      <c r="J15" s="944">
        <f t="shared" si="1"/>
        <v>3655041</v>
      </c>
      <c r="K15" s="944">
        <f t="shared" si="7"/>
        <v>0.49065694939645171</v>
      </c>
      <c r="L15" s="944">
        <f t="shared" si="2"/>
        <v>3794239</v>
      </c>
      <c r="M15" s="944">
        <f t="shared" si="8"/>
        <v>0.50934305060354823</v>
      </c>
      <c r="N15" s="944">
        <f t="shared" si="0"/>
        <v>7449280</v>
      </c>
      <c r="O15" s="941">
        <f>+Tabla52[[#This Row],[SFS-Hombres ]]/Tabla52[[#This Row],[SFS-Mujeres  ]]</f>
        <v>0.96331332844346385</v>
      </c>
      <c r="P15" s="945">
        <f t="shared" si="9"/>
        <v>0.97383123116622483</v>
      </c>
      <c r="Q15" s="942">
        <f>+Tabla52[[#This Row],[SFS-Mujeres  ]]/Tabla52[[#This Row],[SFS-Hombres ]]</f>
        <v>1.0380838409199786</v>
      </c>
      <c r="R15" s="1026">
        <f>+Tabla52[[#This Row],[SFS-Mujeres  ]]/Tabla52[[#This Row],[SFS-Total ]]</f>
        <v>0.50934305060354823</v>
      </c>
      <c r="S15" s="1026">
        <f>+Tabla52[[#This Row],[SFS-Hombres ]]/Tabla52[[#This Row],[SFS-Total ]]</f>
        <v>0.49065694939645171</v>
      </c>
    </row>
    <row r="16" spans="1:19" s="624" customFormat="1" ht="15.75" customHeight="1">
      <c r="A16" s="938">
        <v>2018</v>
      </c>
      <c r="B16" s="939">
        <v>1712181</v>
      </c>
      <c r="C16" s="939">
        <f t="shared" si="3"/>
        <v>0.47295857906440342</v>
      </c>
      <c r="D16" s="939">
        <v>1907969</v>
      </c>
      <c r="E16" s="939">
        <f t="shared" si="4"/>
        <v>0.52704142093559658</v>
      </c>
      <c r="F16" s="943">
        <v>2096180</v>
      </c>
      <c r="G16" s="943">
        <f t="shared" si="5"/>
        <v>0.50461881561015964</v>
      </c>
      <c r="H16" s="943">
        <v>2057807</v>
      </c>
      <c r="I16" s="943">
        <f t="shared" si="6"/>
        <v>0.49538118438984041</v>
      </c>
      <c r="J16" s="944">
        <f t="shared" si="1"/>
        <v>3808361</v>
      </c>
      <c r="K16" s="944">
        <f t="shared" si="7"/>
        <v>0.48987572511263949</v>
      </c>
      <c r="L16" s="944">
        <f t="shared" si="2"/>
        <v>3965776</v>
      </c>
      <c r="M16" s="944">
        <f t="shared" si="8"/>
        <v>0.51012427488736045</v>
      </c>
      <c r="N16" s="944">
        <f t="shared" si="0"/>
        <v>7774137</v>
      </c>
      <c r="O16" s="941">
        <f>+Tabla52[[#This Row],[SFS-Hombres ]]/Tabla52[[#This Row],[SFS-Mujeres  ]]</f>
        <v>0.9603066335567112</v>
      </c>
      <c r="P16" s="945">
        <f t="shared" si="9"/>
        <v>0.9816938430859945</v>
      </c>
      <c r="Q16" s="942">
        <f>+Tabla52[[#This Row],[SFS-Mujeres  ]]/Tabla52[[#This Row],[SFS-Hombres ]]</f>
        <v>1.04133405420337</v>
      </c>
      <c r="R16" s="1026">
        <f>+Tabla52[[#This Row],[SFS-Mujeres  ]]/Tabla52[[#This Row],[SFS-Total ]]</f>
        <v>0.51012427488736045</v>
      </c>
      <c r="S16" s="1026">
        <f>+Tabla52[[#This Row],[SFS-Hombres ]]/Tabla52[[#This Row],[SFS-Total ]]</f>
        <v>0.48987572511263949</v>
      </c>
    </row>
    <row r="17" spans="1:19" s="624" customFormat="1" ht="15.75" customHeight="1">
      <c r="A17" s="938">
        <v>2019</v>
      </c>
      <c r="B17" s="939">
        <v>1758351</v>
      </c>
      <c r="C17" s="939">
        <f t="shared" si="3"/>
        <v>0.47188066754296931</v>
      </c>
      <c r="D17" s="939">
        <v>1967911</v>
      </c>
      <c r="E17" s="939">
        <f t="shared" si="4"/>
        <v>0.52811933245703069</v>
      </c>
      <c r="F17" s="943">
        <v>2126390</v>
      </c>
      <c r="G17" s="943">
        <f t="shared" si="5"/>
        <v>0.50285184837469832</v>
      </c>
      <c r="H17" s="943">
        <v>2102271</v>
      </c>
      <c r="I17" s="943">
        <f t="shared" si="6"/>
        <v>0.49714815162530174</v>
      </c>
      <c r="J17" s="944">
        <f t="shared" si="1"/>
        <v>3884741</v>
      </c>
      <c r="K17" s="944">
        <f t="shared" si="7"/>
        <v>0.48834426178606632</v>
      </c>
      <c r="L17" s="944">
        <f t="shared" si="2"/>
        <v>4070182</v>
      </c>
      <c r="M17" s="944">
        <f t="shared" si="8"/>
        <v>0.51165573821393373</v>
      </c>
      <c r="N17" s="944">
        <f t="shared" si="0"/>
        <v>7954923</v>
      </c>
      <c r="O17" s="941">
        <f>+Tabla52[[#This Row],[SFS-Hombres ]]/Tabla52[[#This Row],[SFS-Mujeres  ]]</f>
        <v>0.95443913810242387</v>
      </c>
      <c r="P17" s="945">
        <f t="shared" si="9"/>
        <v>0.98865730181199118</v>
      </c>
      <c r="Q17" s="942">
        <f>+Tabla52[[#This Row],[SFS-Mujeres  ]]/Tabla52[[#This Row],[SFS-Hombres ]]</f>
        <v>1.0477357435154622</v>
      </c>
      <c r="R17" s="1026">
        <f>+Tabla52[[#This Row],[SFS-Mujeres  ]]/Tabla52[[#This Row],[SFS-Total ]]</f>
        <v>0.51165573821393373</v>
      </c>
      <c r="S17" s="1026">
        <f>+Tabla52[[#This Row],[SFS-Hombres ]]/Tabla52[[#This Row],[SFS-Total ]]</f>
        <v>0.48834426178606632</v>
      </c>
    </row>
    <row r="18" spans="1:19" s="624" customFormat="1" ht="15.75" customHeight="1">
      <c r="A18" s="938">
        <v>2020</v>
      </c>
      <c r="B18" s="939">
        <v>2853424</v>
      </c>
      <c r="C18" s="939">
        <f t="shared" si="3"/>
        <v>0.49652060898173761</v>
      </c>
      <c r="D18" s="939">
        <v>2893415</v>
      </c>
      <c r="E18" s="939">
        <f t="shared" si="4"/>
        <v>0.50347939101826233</v>
      </c>
      <c r="F18" s="943">
        <v>2107686</v>
      </c>
      <c r="G18" s="943">
        <f t="shared" si="5"/>
        <v>0.50005563591854907</v>
      </c>
      <c r="H18" s="943">
        <v>2107217</v>
      </c>
      <c r="I18" s="943">
        <f t="shared" si="6"/>
        <v>0.49994436408145099</v>
      </c>
      <c r="J18" s="944">
        <f t="shared" si="1"/>
        <v>4961110</v>
      </c>
      <c r="K18" s="944">
        <f t="shared" si="7"/>
        <v>0.49801631080186576</v>
      </c>
      <c r="L18" s="944">
        <f t="shared" si="2"/>
        <v>5000632</v>
      </c>
      <c r="M18" s="944">
        <f t="shared" si="8"/>
        <v>0.50198368919813419</v>
      </c>
      <c r="N18" s="944">
        <f t="shared" si="0"/>
        <v>9961742</v>
      </c>
      <c r="O18" s="941">
        <f>+Tabla52[[#This Row],[SFS-Hombres ]]/Tabla52[[#This Row],[SFS-Mujeres  ]]</f>
        <v>0.99209659898988767</v>
      </c>
      <c r="P18" s="945">
        <f t="shared" si="9"/>
        <v>0.99977748108589226</v>
      </c>
      <c r="Q18" s="942">
        <f>+Tabla52[[#This Row],[SFS-Mujeres  ]]/Tabla52[[#This Row],[SFS-Hombres ]]</f>
        <v>1.0079663623664865</v>
      </c>
      <c r="R18" s="1026">
        <f>+Tabla52[[#This Row],[SFS-Mujeres  ]]/Tabla52[[#This Row],[SFS-Total ]]</f>
        <v>0.50198368919813419</v>
      </c>
      <c r="S18" s="1026">
        <f>+Tabla52[[#This Row],[SFS-Hombres ]]/Tabla52[[#This Row],[SFS-Total ]]</f>
        <v>0.49801631080186576</v>
      </c>
    </row>
    <row r="19" spans="1:19" s="624" customFormat="1" ht="15.75" customHeight="1">
      <c r="A19" s="938">
        <v>2021</v>
      </c>
      <c r="B19" s="939">
        <v>2856987</v>
      </c>
      <c r="C19" s="939">
        <f t="shared" si="3"/>
        <v>0.49708783844797927</v>
      </c>
      <c r="D19" s="939">
        <v>2890462</v>
      </c>
      <c r="E19" s="939">
        <f t="shared" si="4"/>
        <v>0.50291216155202079</v>
      </c>
      <c r="F19" s="943">
        <v>2140921</v>
      </c>
      <c r="G19" s="943">
        <f t="shared" si="5"/>
        <v>0.49958964931526156</v>
      </c>
      <c r="H19" s="943">
        <v>2144438</v>
      </c>
      <c r="I19" s="943">
        <f t="shared" si="6"/>
        <v>0.50041035068473838</v>
      </c>
      <c r="J19" s="944">
        <f>+F19+B19</f>
        <v>4997908</v>
      </c>
      <c r="K19" s="944">
        <f t="shared" si="7"/>
        <v>0.49815644832433753</v>
      </c>
      <c r="L19" s="944">
        <f>+H19+D19</f>
        <v>5034900</v>
      </c>
      <c r="M19" s="944">
        <f t="shared" si="8"/>
        <v>0.50184355167566252</v>
      </c>
      <c r="N19" s="944">
        <f>J19+L19</f>
        <v>10032808</v>
      </c>
      <c r="O19" s="941">
        <f>+Tabla52[[#This Row],[SFS-Hombres ]]/Tabla52[[#This Row],[SFS-Mujeres  ]]</f>
        <v>0.99265288287751496</v>
      </c>
      <c r="P19" s="945">
        <f t="shared" si="9"/>
        <v>1.0016427509469055</v>
      </c>
      <c r="Q19" s="942">
        <f>+Tabla52[[#This Row],[SFS-Mujeres  ]]/Tabla52[[#This Row],[SFS-Hombres ]]</f>
        <v>1.0074014967862555</v>
      </c>
      <c r="R19" s="1026">
        <f>+Tabla52[[#This Row],[SFS-Mujeres  ]]/Tabla52[[#This Row],[SFS-Total ]]</f>
        <v>0.50184355167566252</v>
      </c>
      <c r="S19" s="1026">
        <f>+Tabla52[[#This Row],[SFS-Hombres ]]/Tabla52[[#This Row],[SFS-Total ]]</f>
        <v>0.49815644832433753</v>
      </c>
    </row>
    <row r="20" spans="1:19" s="624" customFormat="1" ht="15.75" customHeight="1">
      <c r="A20" s="946">
        <v>2022</v>
      </c>
      <c r="B20" s="947">
        <v>2873492</v>
      </c>
      <c r="C20" s="947">
        <v>0.49798819833139263</v>
      </c>
      <c r="D20" s="947">
        <v>2896709</v>
      </c>
      <c r="E20" s="947">
        <v>0.50201180166860737</v>
      </c>
      <c r="F20" s="948">
        <v>2278367</v>
      </c>
      <c r="G20" s="948">
        <v>0.49866751588453262</v>
      </c>
      <c r="H20" s="948">
        <v>2290543</v>
      </c>
      <c r="I20" s="948">
        <v>0.50133248411546738</v>
      </c>
      <c r="J20" s="949">
        <v>5151859</v>
      </c>
      <c r="K20" s="949">
        <v>0.4982883924933198</v>
      </c>
      <c r="L20" s="944">
        <f>+H20+D20</f>
        <v>5187252</v>
      </c>
      <c r="M20" s="949">
        <v>0.5017116075066802</v>
      </c>
      <c r="N20" s="944">
        <f>J20+L20</f>
        <v>10339111</v>
      </c>
      <c r="O20" s="941">
        <f>+Tabla52[[#This Row],[SFS-Hombres ]]/Tabla52[[#This Row],[SFS-Mujeres  ]]</f>
        <v>0.99317692681982672</v>
      </c>
      <c r="P20" s="950">
        <v>1.0053441785278667</v>
      </c>
      <c r="Q20" s="942">
        <f>+Tabla52[[#This Row],[SFS-Mujeres  ]]/Tabla52[[#This Row],[SFS-Hombres ]]</f>
        <v>1.006869947333574</v>
      </c>
      <c r="R20" s="1026">
        <f>+Tabla52[[#This Row],[SFS-Mujeres  ]]/Tabla52[[#This Row],[SFS-Total ]]</f>
        <v>0.5017116075066802</v>
      </c>
      <c r="S20" s="1026">
        <f>+Tabla52[[#This Row],[SFS-Hombres ]]/Tabla52[[#This Row],[SFS-Total ]]</f>
        <v>0.4982883924933198</v>
      </c>
    </row>
    <row r="21" spans="1:19" s="624" customFormat="1" ht="15.75" customHeight="1">
      <c r="A21" s="946">
        <v>2023</v>
      </c>
      <c r="B21" s="1105">
        <v>2824789</v>
      </c>
      <c r="C21" s="1105">
        <v>0.49818060334167813</v>
      </c>
      <c r="D21" s="1105">
        <v>2865397</v>
      </c>
      <c r="E21" s="1105">
        <v>0.50181939665832187</v>
      </c>
      <c r="F21" s="1106">
        <v>2284920</v>
      </c>
      <c r="G21" s="1106">
        <v>0.49804467742540059</v>
      </c>
      <c r="H21" s="1106">
        <v>2292148</v>
      </c>
      <c r="I21" s="1106">
        <v>0.50078958844395582</v>
      </c>
      <c r="J21" s="1107">
        <v>5109709</v>
      </c>
      <c r="K21" s="1107">
        <v>0.49767045794328257</v>
      </c>
      <c r="L21" s="944">
        <v>5157545</v>
      </c>
      <c r="M21" s="1107">
        <v>0.50232954205671743</v>
      </c>
      <c r="N21" s="944">
        <v>10267254</v>
      </c>
      <c r="O21" s="941">
        <f>+Tabla52[[#This Row],[SFS-Hombres ]]/Tabla52[[#This Row],[SFS-Mujeres  ]]</f>
        <v>0.99072504457062416</v>
      </c>
      <c r="P21" s="1108">
        <f>H21/F21</f>
        <v>1.0031633492638692</v>
      </c>
      <c r="Q21" s="942">
        <f>+Tabla52[[#This Row],[SFS-Mujeres  ]]/Tabla52[[#This Row],[SFS-Hombres ]]</f>
        <v>1.0093617855733077</v>
      </c>
      <c r="R21" s="1026">
        <f>+Tabla52[[#This Row],[SFS-Mujeres  ]]/Tabla52[[#This Row],[SFS-Total ]]</f>
        <v>0.50232954205671743</v>
      </c>
      <c r="S21" s="1026">
        <f>+Tabla52[[#This Row],[SFS-Hombres ]]/Tabla52[[#This Row],[SFS-Total ]]</f>
        <v>0.49767045794328257</v>
      </c>
    </row>
    <row r="22" spans="1:19" s="624" customFormat="1" ht="15.75" customHeight="1">
      <c r="A22" s="946" t="str">
        <f>+'Resumen '!O5</f>
        <v>Ene-Sep.24</v>
      </c>
      <c r="B22" s="951">
        <f>+'Resumen '!D39</f>
        <v>2862184</v>
      </c>
      <c r="C22" s="951"/>
      <c r="D22" s="951">
        <f>+'Resumen '!E39</f>
        <v>2897057</v>
      </c>
      <c r="E22" s="951"/>
      <c r="F22" s="951">
        <f>+'Resumen '!D30</f>
        <v>2325688</v>
      </c>
      <c r="G22" s="951"/>
      <c r="H22" s="951">
        <f>+'Resumen '!E30</f>
        <v>2341938</v>
      </c>
      <c r="I22" s="951">
        <f t="shared" si="6"/>
        <v>0.50174071358759254</v>
      </c>
      <c r="J22" s="952">
        <f>+B22+F22</f>
        <v>5187872</v>
      </c>
      <c r="K22" s="952">
        <f t="shared" si="7"/>
        <v>0.49754849659058659</v>
      </c>
      <c r="L22" s="944">
        <f>+H22+D22</f>
        <v>5238995</v>
      </c>
      <c r="M22" s="952">
        <f t="shared" si="8"/>
        <v>0.50245150340941336</v>
      </c>
      <c r="N22" s="944">
        <f>J22+L22</f>
        <v>10426867</v>
      </c>
      <c r="O22" s="941">
        <f>+Tabla52[[#This Row],[SFS-Hombres ]]/Tabla52[[#This Row],[SFS-Mujeres  ]]</f>
        <v>0.99024183073280281</v>
      </c>
      <c r="P22" s="953">
        <f t="shared" si="9"/>
        <v>1.0069871797076821</v>
      </c>
      <c r="Q22" s="942">
        <f>+Tabla52[[#This Row],[SFS-Mujeres  ]]/Tabla52[[#This Row],[SFS-Hombres ]]</f>
        <v>1.0098543294823004</v>
      </c>
      <c r="R22" s="1026">
        <f>+Tabla52[[#This Row],[SFS-Mujeres  ]]/Tabla52[[#This Row],[SFS-Total ]]</f>
        <v>0.50245150340941336</v>
      </c>
      <c r="S22" s="1026">
        <f>+Tabla52[[#This Row],[SFS-Hombres ]]/Tabla52[[#This Row],[SFS-Total ]]</f>
        <v>0.49754849659058659</v>
      </c>
    </row>
    <row r="23" spans="1:19" ht="30.75" customHeight="1">
      <c r="A23" s="1421" t="s">
        <v>517</v>
      </c>
      <c r="B23" s="1421"/>
      <c r="C23" s="1421"/>
      <c r="D23" s="1421"/>
      <c r="E23" s="1421"/>
      <c r="F23" s="1421"/>
      <c r="G23" s="1421"/>
      <c r="H23" s="1421"/>
      <c r="I23" s="1421"/>
      <c r="J23" s="1421"/>
      <c r="K23" s="1421"/>
      <c r="L23" s="1421"/>
      <c r="M23" s="1421"/>
      <c r="N23" s="1421"/>
      <c r="O23" s="1421"/>
      <c r="P23" s="1421"/>
      <c r="Q23" s="1421"/>
      <c r="R23" s="1421"/>
      <c r="S23" s="1421"/>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6" tint="-0.249977111117893"/>
    <pageSetUpPr fitToPage="1"/>
  </sheetPr>
  <dimension ref="A3:J73"/>
  <sheetViews>
    <sheetView showGridLines="0" view="pageBreakPreview" zoomScale="40" zoomScaleNormal="100" zoomScaleSheetLayoutView="40" workbookViewId="0">
      <selection activeCell="S44" sqref="S44"/>
    </sheetView>
  </sheetViews>
  <sheetFormatPr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422" t="s">
        <v>518</v>
      </c>
      <c r="B6" s="1423"/>
      <c r="C6" s="1423"/>
      <c r="D6" s="1423"/>
      <c r="E6" s="1423"/>
      <c r="F6" s="1423"/>
      <c r="G6" s="1423"/>
      <c r="H6" s="1423"/>
      <c r="I6" s="1423"/>
      <c r="J6" s="1423"/>
    </row>
    <row r="7" spans="1:10" ht="13.5" customHeight="1">
      <c r="A7" s="1423"/>
      <c r="B7" s="1423"/>
      <c r="C7" s="1423"/>
      <c r="D7" s="1423"/>
      <c r="E7" s="1423"/>
      <c r="F7" s="1423"/>
      <c r="G7" s="1423"/>
      <c r="H7" s="1423"/>
      <c r="I7" s="1423"/>
      <c r="J7" s="1423"/>
    </row>
    <row r="8" spans="1:10" ht="45" customHeight="1">
      <c r="A8" s="1423"/>
      <c r="B8" s="1423"/>
      <c r="C8" s="1423"/>
      <c r="D8" s="1423"/>
      <c r="E8" s="1423"/>
      <c r="F8" s="1423"/>
      <c r="G8" s="1423"/>
      <c r="H8" s="1423"/>
      <c r="I8" s="1423"/>
      <c r="J8" s="1423"/>
    </row>
    <row r="9" spans="1:10" ht="18.75" customHeight="1">
      <c r="A9" s="1423"/>
      <c r="B9" s="1423"/>
      <c r="C9" s="1423"/>
      <c r="D9" s="1423"/>
      <c r="E9" s="1423"/>
      <c r="F9" s="1423"/>
      <c r="G9" s="1423"/>
      <c r="H9" s="1423"/>
      <c r="I9" s="1423"/>
      <c r="J9" s="1423"/>
    </row>
    <row r="10" spans="1:10" ht="18.75" customHeight="1">
      <c r="A10" s="1423"/>
      <c r="B10" s="1423"/>
      <c r="C10" s="1423"/>
      <c r="D10" s="1423"/>
      <c r="E10" s="1423"/>
      <c r="F10" s="1423"/>
      <c r="G10" s="1423"/>
      <c r="H10" s="1423"/>
      <c r="I10" s="1423"/>
      <c r="J10" s="1423"/>
    </row>
    <row r="11" spans="1:10" ht="18.75" customHeight="1">
      <c r="A11" s="1423"/>
      <c r="B11" s="1423"/>
      <c r="C11" s="1423"/>
      <c r="D11" s="1423"/>
      <c r="E11" s="1423"/>
      <c r="F11" s="1423"/>
      <c r="G11" s="1423"/>
      <c r="H11" s="1423"/>
      <c r="I11" s="1423"/>
      <c r="J11" s="1423"/>
    </row>
    <row r="12" spans="1:10">
      <c r="A12" s="1423"/>
      <c r="B12" s="1423"/>
      <c r="C12" s="1423"/>
      <c r="D12" s="1423"/>
      <c r="E12" s="1423"/>
      <c r="F12" s="1423"/>
      <c r="G12" s="1423"/>
      <c r="H12" s="1423"/>
      <c r="I12" s="1423"/>
      <c r="J12" s="1423"/>
    </row>
    <row r="13" spans="1:10">
      <c r="A13" s="1423"/>
      <c r="B13" s="1423"/>
      <c r="C13" s="1423"/>
      <c r="D13" s="1423"/>
      <c r="E13" s="1423"/>
      <c r="F13" s="1423"/>
      <c r="G13" s="1423"/>
      <c r="H13" s="1423"/>
      <c r="I13" s="1423"/>
      <c r="J13" s="1423"/>
    </row>
    <row r="14" spans="1:10">
      <c r="A14" s="1423"/>
      <c r="B14" s="1423"/>
      <c r="C14" s="1423"/>
      <c r="D14" s="1423"/>
      <c r="E14" s="1423"/>
      <c r="F14" s="1423"/>
      <c r="G14" s="1423"/>
      <c r="H14" s="1423"/>
      <c r="I14" s="1423"/>
      <c r="J14" s="1423"/>
    </row>
    <row r="15" spans="1:10">
      <c r="A15" s="1423"/>
      <c r="B15" s="1423"/>
      <c r="C15" s="1423"/>
      <c r="D15" s="1423"/>
      <c r="E15" s="1423"/>
      <c r="F15" s="1423"/>
      <c r="G15" s="1423"/>
      <c r="H15" s="1423"/>
      <c r="I15" s="1423"/>
      <c r="J15" s="1423"/>
    </row>
    <row r="16" spans="1:10">
      <c r="A16" s="1423"/>
      <c r="B16" s="1423"/>
      <c r="C16" s="1423"/>
      <c r="D16" s="1423"/>
      <c r="E16" s="1423"/>
      <c r="F16" s="1423"/>
      <c r="G16" s="1423"/>
      <c r="H16" s="1423"/>
      <c r="I16" s="1423"/>
      <c r="J16" s="1423"/>
    </row>
    <row r="17" spans="1:10">
      <c r="A17" s="1423"/>
      <c r="B17" s="1423"/>
      <c r="C17" s="1423"/>
      <c r="D17" s="1423"/>
      <c r="E17" s="1423"/>
      <c r="F17" s="1423"/>
      <c r="G17" s="1423"/>
      <c r="H17" s="1423"/>
      <c r="I17" s="1423"/>
      <c r="J17" s="1423"/>
    </row>
    <row r="18" spans="1:10">
      <c r="A18" s="1423"/>
      <c r="B18" s="1423"/>
      <c r="C18" s="1423"/>
      <c r="D18" s="1423"/>
      <c r="E18" s="1423"/>
      <c r="F18" s="1423"/>
      <c r="G18" s="1423"/>
      <c r="H18" s="1423"/>
      <c r="I18" s="1423"/>
      <c r="J18" s="1423"/>
    </row>
    <row r="19" spans="1:10">
      <c r="A19" s="1423"/>
      <c r="B19" s="1423"/>
      <c r="C19" s="1423"/>
      <c r="D19" s="1423"/>
      <c r="E19" s="1423"/>
      <c r="F19" s="1423"/>
      <c r="G19" s="1423"/>
      <c r="H19" s="1423"/>
      <c r="I19" s="1423"/>
      <c r="J19" s="1423"/>
    </row>
    <row r="20" spans="1:10">
      <c r="A20" s="1423"/>
      <c r="B20" s="1423"/>
      <c r="C20" s="1423"/>
      <c r="D20" s="1423"/>
      <c r="E20" s="1423"/>
      <c r="F20" s="1423"/>
      <c r="G20" s="1423"/>
      <c r="H20" s="1423"/>
      <c r="I20" s="1423"/>
      <c r="J20" s="1423"/>
    </row>
    <row r="21" spans="1:10">
      <c r="A21" s="1423"/>
      <c r="B21" s="1423"/>
      <c r="C21" s="1423"/>
      <c r="D21" s="1423"/>
      <c r="E21" s="1423"/>
      <c r="F21" s="1423"/>
      <c r="G21" s="1423"/>
      <c r="H21" s="1423"/>
      <c r="I21" s="1423"/>
      <c r="J21" s="1423"/>
    </row>
    <row r="22" spans="1:10">
      <c r="A22" s="1423"/>
      <c r="B22" s="1423"/>
      <c r="C22" s="1423"/>
      <c r="D22" s="1423"/>
      <c r="E22" s="1423"/>
      <c r="F22" s="1423"/>
      <c r="G22" s="1423"/>
      <c r="H22" s="1423"/>
      <c r="I22" s="1423"/>
      <c r="J22" s="1423"/>
    </row>
    <row r="23" spans="1:10">
      <c r="A23" s="1423"/>
      <c r="B23" s="1423"/>
      <c r="C23" s="1423"/>
      <c r="D23" s="1423"/>
      <c r="E23" s="1423"/>
      <c r="F23" s="1423"/>
      <c r="G23" s="1423"/>
      <c r="H23" s="1423"/>
      <c r="I23" s="1423"/>
      <c r="J23" s="1423"/>
    </row>
    <row r="24" spans="1:10">
      <c r="A24" s="1423"/>
      <c r="B24" s="1423"/>
      <c r="C24" s="1423"/>
      <c r="D24" s="1423"/>
      <c r="E24" s="1423"/>
      <c r="F24" s="1423"/>
      <c r="G24" s="1423"/>
      <c r="H24" s="1423"/>
      <c r="I24" s="1423"/>
      <c r="J24" s="1423"/>
    </row>
    <row r="25" spans="1:10">
      <c r="A25" s="1423"/>
      <c r="B25" s="1423"/>
      <c r="C25" s="1423"/>
      <c r="D25" s="1423"/>
      <c r="E25" s="1423"/>
      <c r="F25" s="1423"/>
      <c r="G25" s="1423"/>
      <c r="H25" s="1423"/>
      <c r="I25" s="1423"/>
      <c r="J25" s="1423"/>
    </row>
    <row r="26" spans="1:10">
      <c r="A26" s="1423"/>
      <c r="B26" s="1423"/>
      <c r="C26" s="1423"/>
      <c r="D26" s="1423"/>
      <c r="E26" s="1423"/>
      <c r="F26" s="1423"/>
      <c r="G26" s="1423"/>
      <c r="H26" s="1423"/>
      <c r="I26" s="1423"/>
      <c r="J26" s="1423"/>
    </row>
    <row r="27" spans="1:10">
      <c r="A27" s="1423"/>
      <c r="B27" s="1423"/>
      <c r="C27" s="1423"/>
      <c r="D27" s="1423"/>
      <c r="E27" s="1423"/>
      <c r="F27" s="1423"/>
      <c r="G27" s="1423"/>
      <c r="H27" s="1423"/>
      <c r="I27" s="1423"/>
      <c r="J27" s="1423"/>
    </row>
    <row r="28" spans="1:10">
      <c r="A28" s="1423"/>
      <c r="B28" s="1423"/>
      <c r="C28" s="1423"/>
      <c r="D28" s="1423"/>
      <c r="E28" s="1423"/>
      <c r="F28" s="1423"/>
      <c r="G28" s="1423"/>
      <c r="H28" s="1423"/>
      <c r="I28" s="1423"/>
      <c r="J28" s="1423"/>
    </row>
    <row r="29" spans="1:10">
      <c r="A29" s="1423"/>
      <c r="B29" s="1423"/>
      <c r="C29" s="1423"/>
      <c r="D29" s="1423"/>
      <c r="E29" s="1423"/>
      <c r="F29" s="1423"/>
      <c r="G29" s="1423"/>
      <c r="H29" s="1423"/>
      <c r="I29" s="1423"/>
      <c r="J29" s="1423"/>
    </row>
    <row r="30" spans="1:10">
      <c r="A30" s="1423"/>
      <c r="B30" s="1423"/>
      <c r="C30" s="1423"/>
      <c r="D30" s="1423"/>
      <c r="E30" s="1423"/>
      <c r="F30" s="1423"/>
      <c r="G30" s="1423"/>
      <c r="H30" s="1423"/>
      <c r="I30" s="1423"/>
      <c r="J30" s="1423"/>
    </row>
    <row r="31" spans="1:10">
      <c r="A31" s="1423"/>
      <c r="B31" s="1423"/>
      <c r="C31" s="1423"/>
      <c r="D31" s="1423"/>
      <c r="E31" s="1423"/>
      <c r="F31" s="1423"/>
      <c r="G31" s="1423"/>
      <c r="H31" s="1423"/>
      <c r="I31" s="1423"/>
      <c r="J31" s="1423"/>
    </row>
    <row r="32" spans="1:10">
      <c r="A32" s="1423"/>
      <c r="B32" s="1423"/>
      <c r="C32" s="1423"/>
      <c r="D32" s="1423"/>
      <c r="E32" s="1423"/>
      <c r="F32" s="1423"/>
      <c r="G32" s="1423"/>
      <c r="H32" s="1423"/>
      <c r="I32" s="1423"/>
      <c r="J32" s="1423"/>
    </row>
    <row r="33" spans="1:10">
      <c r="A33" s="1423"/>
      <c r="B33" s="1423"/>
      <c r="C33" s="1423"/>
      <c r="D33" s="1423"/>
      <c r="E33" s="1423"/>
      <c r="F33" s="1423"/>
      <c r="G33" s="1423"/>
      <c r="H33" s="1423"/>
      <c r="I33" s="1423"/>
      <c r="J33" s="1423"/>
    </row>
    <row r="34" spans="1:10">
      <c r="A34" s="1423"/>
      <c r="B34" s="1423"/>
      <c r="C34" s="1423"/>
      <c r="D34" s="1423"/>
      <c r="E34" s="1423"/>
      <c r="F34" s="1423"/>
      <c r="G34" s="1423"/>
      <c r="H34" s="1423"/>
      <c r="I34" s="1423"/>
      <c r="J34" s="1423"/>
    </row>
    <row r="35" spans="1:10">
      <c r="A35" s="1423"/>
      <c r="B35" s="1423"/>
      <c r="C35" s="1423"/>
      <c r="D35" s="1423"/>
      <c r="E35" s="1423"/>
      <c r="F35" s="1423"/>
      <c r="G35" s="1423"/>
      <c r="H35" s="1423"/>
      <c r="I35" s="1423"/>
      <c r="J35" s="1423"/>
    </row>
    <row r="36" spans="1:10">
      <c r="A36" s="1423"/>
      <c r="B36" s="1423"/>
      <c r="C36" s="1423"/>
      <c r="D36" s="1423"/>
      <c r="E36" s="1423"/>
      <c r="F36" s="1423"/>
      <c r="G36" s="1423"/>
      <c r="H36" s="1423"/>
      <c r="I36" s="1423"/>
      <c r="J36" s="1423"/>
    </row>
    <row r="37" spans="1:10">
      <c r="A37" s="1423"/>
      <c r="B37" s="1423"/>
      <c r="C37" s="1423"/>
      <c r="D37" s="1423"/>
      <c r="E37" s="1423"/>
      <c r="F37" s="1423"/>
      <c r="G37" s="1423"/>
      <c r="H37" s="1423"/>
      <c r="I37" s="1423"/>
      <c r="J37" s="1423"/>
    </row>
    <row r="38" spans="1:10">
      <c r="A38" s="1423"/>
      <c r="B38" s="1423"/>
      <c r="C38" s="1423"/>
      <c r="D38" s="1423"/>
      <c r="E38" s="1423"/>
      <c r="F38" s="1423"/>
      <c r="G38" s="1423"/>
      <c r="H38" s="1423"/>
      <c r="I38" s="1423"/>
      <c r="J38" s="1423"/>
    </row>
    <row r="39" spans="1:10">
      <c r="A39" s="1423"/>
      <c r="B39" s="1423"/>
      <c r="C39" s="1423"/>
      <c r="D39" s="1423"/>
      <c r="E39" s="1423"/>
      <c r="F39" s="1423"/>
      <c r="G39" s="1423"/>
      <c r="H39" s="1423"/>
      <c r="I39" s="1423"/>
      <c r="J39" s="1423"/>
    </row>
    <row r="40" spans="1:10">
      <c r="A40" s="1423"/>
      <c r="B40" s="1423"/>
      <c r="C40" s="1423"/>
      <c r="D40" s="1423"/>
      <c r="E40" s="1423"/>
      <c r="F40" s="1423"/>
      <c r="G40" s="1423"/>
      <c r="H40" s="1423"/>
      <c r="I40" s="1423"/>
      <c r="J40" s="1423"/>
    </row>
    <row r="41" spans="1:10">
      <c r="A41" s="1423"/>
      <c r="B41" s="1423"/>
      <c r="C41" s="1423"/>
      <c r="D41" s="1423"/>
      <c r="E41" s="1423"/>
      <c r="F41" s="1423"/>
      <c r="G41" s="1423"/>
      <c r="H41" s="1423"/>
      <c r="I41" s="1423"/>
      <c r="J41" s="1423"/>
    </row>
    <row r="42" spans="1:10">
      <c r="A42" s="1423"/>
      <c r="B42" s="1423"/>
      <c r="C42" s="1423"/>
      <c r="D42" s="1423"/>
      <c r="E42" s="1423"/>
      <c r="F42" s="1423"/>
      <c r="G42" s="1423"/>
      <c r="H42" s="1423"/>
      <c r="I42" s="1423"/>
      <c r="J42" s="1423"/>
    </row>
    <row r="43" spans="1:10">
      <c r="A43" s="1423"/>
      <c r="B43" s="1423"/>
      <c r="C43" s="1423"/>
      <c r="D43" s="1423"/>
      <c r="E43" s="1423"/>
      <c r="F43" s="1423"/>
      <c r="G43" s="1423"/>
      <c r="H43" s="1423"/>
      <c r="I43" s="1423"/>
      <c r="J43" s="1423"/>
    </row>
    <row r="44" spans="1:10">
      <c r="A44" s="1423"/>
      <c r="B44" s="1423"/>
      <c r="C44" s="1423"/>
      <c r="D44" s="1423"/>
      <c r="E44" s="1423"/>
      <c r="F44" s="1423"/>
      <c r="G44" s="1423"/>
      <c r="H44" s="1423"/>
      <c r="I44" s="1423"/>
      <c r="J44" s="1423"/>
    </row>
    <row r="45" spans="1:10">
      <c r="A45" s="1423"/>
      <c r="B45" s="1423"/>
      <c r="C45" s="1423"/>
      <c r="D45" s="1423"/>
      <c r="E45" s="1423"/>
      <c r="F45" s="1423"/>
      <c r="G45" s="1423"/>
      <c r="H45" s="1423"/>
      <c r="I45" s="1423"/>
      <c r="J45" s="1423"/>
    </row>
    <row r="46" spans="1:10">
      <c r="A46" s="1423"/>
      <c r="B46" s="1423"/>
      <c r="C46" s="1423"/>
      <c r="D46" s="1423"/>
      <c r="E46" s="1423"/>
      <c r="F46" s="1423"/>
      <c r="G46" s="1423"/>
      <c r="H46" s="1423"/>
      <c r="I46" s="1423"/>
      <c r="J46" s="1423"/>
    </row>
    <row r="47" spans="1:10">
      <c r="A47" s="1423"/>
      <c r="B47" s="1423"/>
      <c r="C47" s="1423"/>
      <c r="D47" s="1423"/>
      <c r="E47" s="1423"/>
      <c r="F47" s="1423"/>
      <c r="G47" s="1423"/>
      <c r="H47" s="1423"/>
      <c r="I47" s="1423"/>
      <c r="J47" s="1423"/>
    </row>
    <row r="48" spans="1:10">
      <c r="A48" s="1423"/>
      <c r="B48" s="1423"/>
      <c r="C48" s="1423"/>
      <c r="D48" s="1423"/>
      <c r="E48" s="1423"/>
      <c r="F48" s="1423"/>
      <c r="G48" s="1423"/>
      <c r="H48" s="1423"/>
      <c r="I48" s="1423"/>
      <c r="J48" s="1423"/>
    </row>
    <row r="49" spans="1:10">
      <c r="A49" s="1423"/>
      <c r="B49" s="1423"/>
      <c r="C49" s="1423"/>
      <c r="D49" s="1423"/>
      <c r="E49" s="1423"/>
      <c r="F49" s="1423"/>
      <c r="G49" s="1423"/>
      <c r="H49" s="1423"/>
      <c r="I49" s="1423"/>
      <c r="J49" s="1423"/>
    </row>
    <row r="50" spans="1:10">
      <c r="A50" s="1423"/>
      <c r="B50" s="1423"/>
      <c r="C50" s="1423"/>
      <c r="D50" s="1423"/>
      <c r="E50" s="1423"/>
      <c r="F50" s="1423"/>
      <c r="G50" s="1423"/>
      <c r="H50" s="1423"/>
      <c r="I50" s="1423"/>
      <c r="J50" s="1423"/>
    </row>
    <row r="51" spans="1:10">
      <c r="A51" s="1423"/>
      <c r="B51" s="1423"/>
      <c r="C51" s="1423"/>
      <c r="D51" s="1423"/>
      <c r="E51" s="1423"/>
      <c r="F51" s="1423"/>
      <c r="G51" s="1423"/>
      <c r="H51" s="1423"/>
      <c r="I51" s="1423"/>
      <c r="J51" s="1423"/>
    </row>
    <row r="52" spans="1:10">
      <c r="A52" s="1423"/>
      <c r="B52" s="1423"/>
      <c r="C52" s="1423"/>
      <c r="D52" s="1423"/>
      <c r="E52" s="1423"/>
      <c r="F52" s="1423"/>
      <c r="G52" s="1423"/>
      <c r="H52" s="1423"/>
      <c r="I52" s="1423"/>
      <c r="J52" s="1423"/>
    </row>
    <row r="53" spans="1:10">
      <c r="A53" s="1423"/>
      <c r="B53" s="1423"/>
      <c r="C53" s="1423"/>
      <c r="D53" s="1423"/>
      <c r="E53" s="1423"/>
      <c r="F53" s="1423"/>
      <c r="G53" s="1423"/>
      <c r="H53" s="1423"/>
      <c r="I53" s="1423"/>
      <c r="J53" s="1423"/>
    </row>
    <row r="54" spans="1:10">
      <c r="A54" s="1423"/>
      <c r="B54" s="1423"/>
      <c r="C54" s="1423"/>
      <c r="D54" s="1423"/>
      <c r="E54" s="1423"/>
      <c r="F54" s="1423"/>
      <c r="G54" s="1423"/>
      <c r="H54" s="1423"/>
      <c r="I54" s="1423"/>
      <c r="J54" s="1423"/>
    </row>
    <row r="55" spans="1:10">
      <c r="A55" s="1423"/>
      <c r="B55" s="1423"/>
      <c r="C55" s="1423"/>
      <c r="D55" s="1423"/>
      <c r="E55" s="1423"/>
      <c r="F55" s="1423"/>
      <c r="G55" s="1423"/>
      <c r="H55" s="1423"/>
      <c r="I55" s="1423"/>
      <c r="J55" s="1423"/>
    </row>
    <row r="56" spans="1:10">
      <c r="A56" s="1423"/>
      <c r="B56" s="1423"/>
      <c r="C56" s="1423"/>
      <c r="D56" s="1423"/>
      <c r="E56" s="1423"/>
      <c r="F56" s="1423"/>
      <c r="G56" s="1423"/>
      <c r="H56" s="1423"/>
      <c r="I56" s="1423"/>
      <c r="J56" s="1423"/>
    </row>
    <row r="57" spans="1:10">
      <c r="A57" s="1423"/>
      <c r="B57" s="1423"/>
      <c r="C57" s="1423"/>
      <c r="D57" s="1423"/>
      <c r="E57" s="1423"/>
      <c r="F57" s="1423"/>
      <c r="G57" s="1423"/>
      <c r="H57" s="1423"/>
      <c r="I57" s="1423"/>
      <c r="J57" s="1423"/>
    </row>
    <row r="58" spans="1:10">
      <c r="A58" s="1423"/>
      <c r="B58" s="1423"/>
      <c r="C58" s="1423"/>
      <c r="D58" s="1423"/>
      <c r="E58" s="1423"/>
      <c r="F58" s="1423"/>
      <c r="G58" s="1423"/>
      <c r="H58" s="1423"/>
      <c r="I58" s="1423"/>
      <c r="J58" s="1423"/>
    </row>
    <row r="59" spans="1:10">
      <c r="A59" s="1423"/>
      <c r="B59" s="1423"/>
      <c r="C59" s="1423"/>
      <c r="D59" s="1423"/>
      <c r="E59" s="1423"/>
      <c r="F59" s="1423"/>
      <c r="G59" s="1423"/>
      <c r="H59" s="1423"/>
      <c r="I59" s="1423"/>
      <c r="J59" s="1423"/>
    </row>
    <row r="60" spans="1:10">
      <c r="A60" s="1423"/>
      <c r="B60" s="1423"/>
      <c r="C60" s="1423"/>
      <c r="D60" s="1423"/>
      <c r="E60" s="1423"/>
      <c r="F60" s="1423"/>
      <c r="G60" s="1423"/>
      <c r="H60" s="1423"/>
      <c r="I60" s="1423"/>
      <c r="J60" s="1423"/>
    </row>
    <row r="61" spans="1:10">
      <c r="A61" s="1423"/>
      <c r="B61" s="1423"/>
      <c r="C61" s="1423"/>
      <c r="D61" s="1423"/>
      <c r="E61" s="1423"/>
      <c r="F61" s="1423"/>
      <c r="G61" s="1423"/>
      <c r="H61" s="1423"/>
      <c r="I61" s="1423"/>
      <c r="J61" s="1423"/>
    </row>
    <row r="62" spans="1:10">
      <c r="A62" s="1423"/>
      <c r="B62" s="1423"/>
      <c r="C62" s="1423"/>
      <c r="D62" s="1423"/>
      <c r="E62" s="1423"/>
      <c r="F62" s="1423"/>
      <c r="G62" s="1423"/>
      <c r="H62" s="1423"/>
      <c r="I62" s="1423"/>
      <c r="J62" s="1423"/>
    </row>
    <row r="63" spans="1:10">
      <c r="A63" s="1423"/>
      <c r="B63" s="1423"/>
      <c r="C63" s="1423"/>
      <c r="D63" s="1423"/>
      <c r="E63" s="1423"/>
      <c r="F63" s="1423"/>
      <c r="G63" s="1423"/>
      <c r="H63" s="1423"/>
      <c r="I63" s="1423"/>
      <c r="J63" s="1423"/>
    </row>
    <row r="64" spans="1:10">
      <c r="A64" s="1423"/>
      <c r="B64" s="1423"/>
      <c r="C64" s="1423"/>
      <c r="D64" s="1423"/>
      <c r="E64" s="1423"/>
      <c r="F64" s="1423"/>
      <c r="G64" s="1423"/>
      <c r="H64" s="1423"/>
      <c r="I64" s="1423"/>
      <c r="J64" s="1423"/>
    </row>
    <row r="65" spans="1:10">
      <c r="A65" s="1423"/>
      <c r="B65" s="1423"/>
      <c r="C65" s="1423"/>
      <c r="D65" s="1423"/>
      <c r="E65" s="1423"/>
      <c r="F65" s="1423"/>
      <c r="G65" s="1423"/>
      <c r="H65" s="1423"/>
      <c r="I65" s="1423"/>
      <c r="J65" s="1423"/>
    </row>
    <row r="66" spans="1:10">
      <c r="A66" s="1423"/>
      <c r="B66" s="1423"/>
      <c r="C66" s="1423"/>
      <c r="D66" s="1423"/>
      <c r="E66" s="1423"/>
      <c r="F66" s="1423"/>
      <c r="G66" s="1423"/>
      <c r="H66" s="1423"/>
      <c r="I66" s="1423"/>
      <c r="J66" s="1423"/>
    </row>
    <row r="67" spans="1:10">
      <c r="A67" s="1423"/>
      <c r="B67" s="1423"/>
      <c r="C67" s="1423"/>
      <c r="D67" s="1423"/>
      <c r="E67" s="1423"/>
      <c r="F67" s="1423"/>
      <c r="G67" s="1423"/>
      <c r="H67" s="1423"/>
      <c r="I67" s="1423"/>
      <c r="J67" s="1423"/>
    </row>
    <row r="68" spans="1:10">
      <c r="A68" s="1423"/>
      <c r="B68" s="1423"/>
      <c r="C68" s="1423"/>
      <c r="D68" s="1423"/>
      <c r="E68" s="1423"/>
      <c r="F68" s="1423"/>
      <c r="G68" s="1423"/>
      <c r="H68" s="1423"/>
      <c r="I68" s="1423"/>
      <c r="J68" s="1423"/>
    </row>
    <row r="69" spans="1:10">
      <c r="A69" s="1423"/>
      <c r="B69" s="1423"/>
      <c r="C69" s="1423"/>
      <c r="D69" s="1423"/>
      <c r="E69" s="1423"/>
      <c r="F69" s="1423"/>
      <c r="G69" s="1423"/>
      <c r="H69" s="1423"/>
      <c r="I69" s="1423"/>
      <c r="J69" s="1423"/>
    </row>
    <row r="70" spans="1:10">
      <c r="A70" s="1423"/>
      <c r="B70" s="1423"/>
      <c r="C70" s="1423"/>
      <c r="D70" s="1423"/>
      <c r="E70" s="1423"/>
      <c r="F70" s="1423"/>
      <c r="G70" s="1423"/>
      <c r="H70" s="1423"/>
      <c r="I70" s="1423"/>
      <c r="J70" s="1423"/>
    </row>
    <row r="71" spans="1:10">
      <c r="A71" s="1423"/>
      <c r="B71" s="1423"/>
      <c r="C71" s="1423"/>
      <c r="D71" s="1423"/>
      <c r="E71" s="1423"/>
      <c r="F71" s="1423"/>
      <c r="G71" s="1423"/>
      <c r="H71" s="1423"/>
      <c r="I71" s="1423"/>
      <c r="J71" s="1423"/>
    </row>
    <row r="72" spans="1:10" ht="83.25" customHeight="1">
      <c r="A72" s="1423"/>
      <c r="B72" s="1423"/>
      <c r="C72" s="1423"/>
      <c r="D72" s="1423"/>
      <c r="E72" s="1423"/>
      <c r="F72" s="1423"/>
      <c r="G72" s="1423"/>
      <c r="H72" s="1423"/>
      <c r="I72" s="1423"/>
      <c r="J72" s="1423"/>
    </row>
    <row r="73" spans="1:10">
      <c r="A73" s="1423"/>
      <c r="B73" s="1423"/>
      <c r="C73" s="1423"/>
      <c r="D73" s="1423"/>
      <c r="E73" s="1423"/>
      <c r="F73" s="1423"/>
      <c r="G73" s="1423"/>
      <c r="H73" s="1423"/>
      <c r="I73" s="1423"/>
      <c r="J73" s="1423"/>
    </row>
  </sheetData>
  <mergeCells count="1">
    <mergeCell ref="A6:J73"/>
  </mergeCells>
  <pageMargins left="0.70866141732283472" right="0.70866141732283472" top="0.74803149606299213" bottom="0.74803149606299213" header="0.31496062992125984" footer="0.31496062992125984"/>
  <pageSetup scale="4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6" tint="-0.249977111117893"/>
    <pageSetUpPr fitToPage="1"/>
  </sheetPr>
  <dimension ref="A1:N141"/>
  <sheetViews>
    <sheetView showGridLines="0" view="pageBreakPreview" zoomScale="40" zoomScaleNormal="100" zoomScaleSheetLayoutView="40" zoomScalePageLayoutView="62" workbookViewId="0">
      <selection activeCell="P26" sqref="P26"/>
    </sheetView>
  </sheetViews>
  <sheetFormatPr defaultColWidth="11.42578125" defaultRowHeight="14.25"/>
  <cols>
    <col min="1" max="1" width="25.42578125" style="254" customWidth="1"/>
    <col min="2" max="5" width="39" style="254" customWidth="1"/>
    <col min="6" max="6" width="31" style="254" customWidth="1"/>
    <col min="7" max="7" width="29.42578125" style="254" customWidth="1"/>
    <col min="8" max="8" width="31.42578125" style="254" customWidth="1"/>
    <col min="9" max="9" width="29.42578125" style="254" customWidth="1"/>
    <col min="10" max="10" width="25" style="254" customWidth="1"/>
    <col min="11" max="16384" width="11.42578125" style="254"/>
  </cols>
  <sheetData>
    <row r="1" spans="1:14" ht="88.5" customHeight="1">
      <c r="A1" s="1426" t="s">
        <v>519</v>
      </c>
      <c r="B1" s="1427"/>
      <c r="C1" s="1427"/>
      <c r="D1" s="1427"/>
      <c r="E1" s="1427"/>
      <c r="F1" s="1427"/>
      <c r="G1" s="1427"/>
      <c r="H1" s="1427"/>
      <c r="I1" s="1427"/>
      <c r="J1" s="1427"/>
    </row>
    <row r="2" spans="1:14" ht="41.25" customHeight="1">
      <c r="A2" s="1428" t="str">
        <f>+'III.2.3.Afil. SFS RC X sex.tipo'!A2:L2</f>
        <v>Período:  Diciembre 2008 - Septiembre  2024</v>
      </c>
      <c r="B2" s="1429"/>
      <c r="C2" s="1429"/>
      <c r="D2" s="1429"/>
      <c r="E2" s="1429"/>
      <c r="F2" s="1429"/>
      <c r="G2" s="1429"/>
      <c r="H2" s="1429"/>
      <c r="I2" s="1429"/>
      <c r="J2" s="1429"/>
    </row>
    <row r="3" spans="1:14" ht="22.5" customHeight="1">
      <c r="A3" s="409" t="s">
        <v>520</v>
      </c>
      <c r="B3" s="410"/>
      <c r="C3" s="410"/>
      <c r="D3" s="410"/>
      <c r="E3" s="410"/>
      <c r="F3" s="410"/>
      <c r="G3" s="410"/>
      <c r="H3" s="410"/>
      <c r="I3" s="410"/>
      <c r="J3" s="410"/>
    </row>
    <row r="4" spans="1:14" s="265" customFormat="1" ht="77.25" customHeight="1">
      <c r="A4" s="957" t="s">
        <v>470</v>
      </c>
      <c r="B4" s="958" t="s">
        <v>521</v>
      </c>
      <c r="C4" s="958" t="s">
        <v>522</v>
      </c>
      <c r="D4" s="958" t="s">
        <v>523</v>
      </c>
      <c r="E4" s="958" t="s">
        <v>524</v>
      </c>
      <c r="F4" s="958" t="s">
        <v>525</v>
      </c>
      <c r="G4" s="958" t="s">
        <v>526</v>
      </c>
      <c r="H4" s="958" t="s">
        <v>527</v>
      </c>
      <c r="I4" s="958" t="s">
        <v>528</v>
      </c>
      <c r="J4" s="959" t="s">
        <v>529</v>
      </c>
    </row>
    <row r="5" spans="1:14" ht="26.25">
      <c r="A5" s="650" t="s">
        <v>530</v>
      </c>
      <c r="B5" s="651">
        <v>966146</v>
      </c>
      <c r="C5" s="652">
        <f t="shared" ref="C5:C21" si="0">+D5+E5</f>
        <v>726113</v>
      </c>
      <c r="D5" s="651">
        <v>707328</v>
      </c>
      <c r="E5" s="651">
        <v>18785</v>
      </c>
      <c r="F5" s="652">
        <f t="shared" ref="F5:F21" si="1">+B5+D5+E5</f>
        <v>1692259</v>
      </c>
      <c r="G5" s="891">
        <f t="shared" ref="G5:G21" si="2">B5/F5</f>
        <v>0.57092088149627218</v>
      </c>
      <c r="H5" s="891">
        <f t="shared" ref="H5:H21" si="3">C5/F5</f>
        <v>0.42907911850372787</v>
      </c>
      <c r="I5" s="1224">
        <f t="shared" ref="I5:I16" si="4">+C5/B5</f>
        <v>0.75155618301995764</v>
      </c>
      <c r="J5" s="1225">
        <v>1.9443231147259318E-2</v>
      </c>
    </row>
    <row r="6" spans="1:14" ht="26.25">
      <c r="A6" s="650" t="s">
        <v>531</v>
      </c>
      <c r="B6" s="1195">
        <v>1079602</v>
      </c>
      <c r="C6" s="1196">
        <f t="shared" si="0"/>
        <v>1008697</v>
      </c>
      <c r="D6" s="1195">
        <v>962409</v>
      </c>
      <c r="E6" s="1195">
        <v>46288</v>
      </c>
      <c r="F6" s="1196">
        <f t="shared" si="1"/>
        <v>2088299</v>
      </c>
      <c r="G6" s="891">
        <f t="shared" si="2"/>
        <v>0.51697673561113611</v>
      </c>
      <c r="H6" s="891">
        <f t="shared" si="3"/>
        <v>0.48302326438886384</v>
      </c>
      <c r="I6" s="1224">
        <f t="shared" si="4"/>
        <v>0.93432301903849757</v>
      </c>
      <c r="J6" s="1225">
        <v>4.2875059512672266E-2</v>
      </c>
    </row>
    <row r="7" spans="1:14" ht="24.75" customHeight="1">
      <c r="A7" s="650" t="s">
        <v>532</v>
      </c>
      <c r="B7" s="1195">
        <v>1152861</v>
      </c>
      <c r="C7" s="1196">
        <f t="shared" si="0"/>
        <v>1211222</v>
      </c>
      <c r="D7" s="1195">
        <v>1140803</v>
      </c>
      <c r="E7" s="1195">
        <v>70419</v>
      </c>
      <c r="F7" s="1196">
        <f t="shared" si="1"/>
        <v>2364083</v>
      </c>
      <c r="G7" s="891">
        <f t="shared" si="2"/>
        <v>0.487656736248262</v>
      </c>
      <c r="H7" s="891">
        <f t="shared" si="3"/>
        <v>0.512343263751738</v>
      </c>
      <c r="I7" s="1224">
        <f t="shared" si="4"/>
        <v>1.0506227550415879</v>
      </c>
      <c r="J7" s="1225">
        <v>6.1081951770421583E-2</v>
      </c>
    </row>
    <row r="8" spans="1:14" ht="26.25">
      <c r="A8" s="650" t="s">
        <v>533</v>
      </c>
      <c r="B8" s="1195">
        <v>1188345</v>
      </c>
      <c r="C8" s="1196">
        <f t="shared" si="0"/>
        <v>1329078</v>
      </c>
      <c r="D8" s="1195">
        <v>1234019</v>
      </c>
      <c r="E8" s="1195">
        <v>95059</v>
      </c>
      <c r="F8" s="1196">
        <f t="shared" si="1"/>
        <v>2517423</v>
      </c>
      <c r="G8" s="891">
        <f t="shared" si="2"/>
        <v>0.47204820167290124</v>
      </c>
      <c r="H8" s="891">
        <f t="shared" si="3"/>
        <v>0.52795179832709882</v>
      </c>
      <c r="I8" s="1224">
        <f t="shared" si="4"/>
        <v>1.1184277293210305</v>
      </c>
      <c r="J8" s="1225">
        <v>7.9992763044402088E-2</v>
      </c>
    </row>
    <row r="9" spans="1:14" ht="26.25">
      <c r="A9" s="650" t="s">
        <v>534</v>
      </c>
      <c r="B9" s="1195">
        <v>1242830</v>
      </c>
      <c r="C9" s="1196">
        <f t="shared" si="0"/>
        <v>1445581</v>
      </c>
      <c r="D9" s="1195">
        <v>1332478</v>
      </c>
      <c r="E9" s="1195">
        <v>113103</v>
      </c>
      <c r="F9" s="1196">
        <f t="shared" si="1"/>
        <v>2688411</v>
      </c>
      <c r="G9" s="891">
        <f t="shared" si="2"/>
        <v>0.46229166596922866</v>
      </c>
      <c r="H9" s="891">
        <f t="shared" si="3"/>
        <v>0.53770833403077134</v>
      </c>
      <c r="I9" s="1224">
        <f t="shared" si="4"/>
        <v>1.1631365512580161</v>
      </c>
      <c r="J9" s="1225">
        <v>9.1004401245544445E-2</v>
      </c>
    </row>
    <row r="10" spans="1:14" ht="26.25">
      <c r="A10" s="650" t="s">
        <v>535</v>
      </c>
      <c r="B10" s="1195">
        <v>1297821</v>
      </c>
      <c r="C10" s="1196">
        <f t="shared" si="0"/>
        <v>1561485</v>
      </c>
      <c r="D10" s="1195">
        <v>1429474</v>
      </c>
      <c r="E10" s="1195">
        <v>132011</v>
      </c>
      <c r="F10" s="1196">
        <f t="shared" si="1"/>
        <v>2859306</v>
      </c>
      <c r="G10" s="891">
        <f t="shared" si="2"/>
        <v>0.45389370707437399</v>
      </c>
      <c r="H10" s="891">
        <f t="shared" si="3"/>
        <v>0.54610629292562596</v>
      </c>
      <c r="I10" s="1224">
        <f t="shared" si="4"/>
        <v>1.203158987256332</v>
      </c>
      <c r="J10" s="1225">
        <v>0.10171741711684432</v>
      </c>
    </row>
    <row r="11" spans="1:14" ht="26.25" customHeight="1">
      <c r="A11" s="650" t="s">
        <v>536</v>
      </c>
      <c r="B11" s="1195">
        <v>1422986</v>
      </c>
      <c r="C11" s="1196">
        <f t="shared" si="0"/>
        <v>1718613</v>
      </c>
      <c r="D11" s="1195">
        <v>1568541</v>
      </c>
      <c r="E11" s="1195">
        <v>150072</v>
      </c>
      <c r="F11" s="1196">
        <f t="shared" si="1"/>
        <v>3141599</v>
      </c>
      <c r="G11" s="891">
        <f t="shared" si="2"/>
        <v>0.45294959668627344</v>
      </c>
      <c r="H11" s="891">
        <f t="shared" si="3"/>
        <v>0.54705040331372656</v>
      </c>
      <c r="I11" s="1224">
        <f t="shared" si="4"/>
        <v>1.2077511655068989</v>
      </c>
      <c r="J11" s="1225">
        <v>0.10546273821386859</v>
      </c>
    </row>
    <row r="12" spans="1:14" ht="26.25">
      <c r="A12" s="650" t="s">
        <v>537</v>
      </c>
      <c r="B12" s="1195">
        <v>1513634</v>
      </c>
      <c r="C12" s="1196">
        <f t="shared" si="0"/>
        <v>1826204</v>
      </c>
      <c r="D12" s="1195">
        <v>1649407</v>
      </c>
      <c r="E12" s="1195">
        <v>176797</v>
      </c>
      <c r="F12" s="1196">
        <f t="shared" si="1"/>
        <v>3339838</v>
      </c>
      <c r="G12" s="891">
        <f t="shared" si="2"/>
        <v>0.4532058141742204</v>
      </c>
      <c r="H12" s="891">
        <f t="shared" si="3"/>
        <v>0.54679418582577954</v>
      </c>
      <c r="I12" s="1224">
        <f t="shared" si="4"/>
        <v>1.2065030251698892</v>
      </c>
      <c r="J12" s="1225">
        <v>0.11680300521790604</v>
      </c>
    </row>
    <row r="13" spans="1:14" s="413" customFormat="1" ht="26.25">
      <c r="A13" s="650" t="s">
        <v>538</v>
      </c>
      <c r="B13" s="1195">
        <v>1619670</v>
      </c>
      <c r="C13" s="1196">
        <f t="shared" si="0"/>
        <v>1971618</v>
      </c>
      <c r="D13" s="1195">
        <v>1781414</v>
      </c>
      <c r="E13" s="1195">
        <v>190204</v>
      </c>
      <c r="F13" s="1196">
        <f t="shared" si="1"/>
        <v>3591288</v>
      </c>
      <c r="G13" s="891">
        <f t="shared" si="2"/>
        <v>0.45099975273495191</v>
      </c>
      <c r="H13" s="891">
        <f t="shared" si="3"/>
        <v>0.54900024726504804</v>
      </c>
      <c r="I13" s="1224">
        <f t="shared" si="4"/>
        <v>1.2172961158754561</v>
      </c>
      <c r="J13" s="1225">
        <v>0.11743379824285194</v>
      </c>
      <c r="M13" s="254"/>
      <c r="N13" s="254"/>
    </row>
    <row r="14" spans="1:14" ht="26.25">
      <c r="A14" s="650" t="s">
        <v>539</v>
      </c>
      <c r="B14" s="1195">
        <v>1766077</v>
      </c>
      <c r="C14" s="1196">
        <f t="shared" si="0"/>
        <v>2136515</v>
      </c>
      <c r="D14" s="1195">
        <v>1932996</v>
      </c>
      <c r="E14" s="1195">
        <v>203519</v>
      </c>
      <c r="F14" s="1196">
        <f t="shared" si="1"/>
        <v>3902592</v>
      </c>
      <c r="G14" s="891">
        <f t="shared" si="2"/>
        <v>0.45253949170192531</v>
      </c>
      <c r="H14" s="891">
        <f t="shared" si="3"/>
        <v>0.54746050829807469</v>
      </c>
      <c r="I14" s="1224">
        <f t="shared" si="4"/>
        <v>1.2097518964348666</v>
      </c>
      <c r="J14" s="1225">
        <v>0.11523789732837243</v>
      </c>
    </row>
    <row r="15" spans="1:14" s="263" customFormat="1" ht="26.25">
      <c r="A15" s="650" t="s">
        <v>487</v>
      </c>
      <c r="B15" s="1195">
        <v>1859359</v>
      </c>
      <c r="C15" s="1196">
        <f t="shared" si="0"/>
        <v>2294628</v>
      </c>
      <c r="D15" s="1195">
        <v>2074903</v>
      </c>
      <c r="E15" s="1195">
        <v>219725</v>
      </c>
      <c r="F15" s="1196">
        <f t="shared" si="1"/>
        <v>4153987</v>
      </c>
      <c r="G15" s="891">
        <f t="shared" si="2"/>
        <v>0.44760828572645989</v>
      </c>
      <c r="H15" s="891">
        <f t="shared" si="3"/>
        <v>0.55239171427354006</v>
      </c>
      <c r="I15" s="1224">
        <f t="shared" si="4"/>
        <v>1.2340962665090496</v>
      </c>
      <c r="J15" s="1225">
        <v>0.11817244545028691</v>
      </c>
      <c r="M15" s="254"/>
      <c r="N15" s="254"/>
    </row>
    <row r="16" spans="1:14" s="263" customFormat="1" ht="26.25">
      <c r="A16" s="650" t="s">
        <v>488</v>
      </c>
      <c r="B16" s="1195">
        <v>1891406</v>
      </c>
      <c r="C16" s="1196">
        <f t="shared" si="0"/>
        <v>2337255</v>
      </c>
      <c r="D16" s="1195">
        <v>2112207</v>
      </c>
      <c r="E16" s="1195">
        <v>225048</v>
      </c>
      <c r="F16" s="1196">
        <f t="shared" si="1"/>
        <v>4228661</v>
      </c>
      <c r="G16" s="891">
        <f t="shared" si="2"/>
        <v>0.44728248492844425</v>
      </c>
      <c r="H16" s="891">
        <f t="shared" si="3"/>
        <v>0.55271751507155575</v>
      </c>
      <c r="I16" s="1224">
        <f t="shared" si="4"/>
        <v>1.2357235834083216</v>
      </c>
      <c r="J16" s="1225">
        <v>0.11898450147667926</v>
      </c>
      <c r="M16" s="254"/>
      <c r="N16" s="254"/>
    </row>
    <row r="17" spans="1:14" s="263" customFormat="1" ht="26.25">
      <c r="A17" s="650" t="s">
        <v>540</v>
      </c>
      <c r="B17" s="651">
        <v>1847991</v>
      </c>
      <c r="C17" s="652">
        <f t="shared" si="0"/>
        <v>2366912</v>
      </c>
      <c r="D17" s="651">
        <v>2140541</v>
      </c>
      <c r="E17" s="651">
        <v>226371</v>
      </c>
      <c r="F17" s="652">
        <f t="shared" si="1"/>
        <v>4214903</v>
      </c>
      <c r="G17" s="891">
        <f>B17/F17</f>
        <v>0.43844211835954472</v>
      </c>
      <c r="H17" s="891">
        <f>C17/F17</f>
        <v>0.56155788164045528</v>
      </c>
      <c r="I17" s="1224">
        <f>+C17/B17</f>
        <v>1.2808027744723864</v>
      </c>
      <c r="J17" s="1225">
        <v>0.12249572644022617</v>
      </c>
      <c r="M17" s="254"/>
      <c r="N17" s="254"/>
    </row>
    <row r="18" spans="1:14" s="263" customFormat="1" ht="26.25">
      <c r="A18" s="650" t="s">
        <v>490</v>
      </c>
      <c r="B18" s="651">
        <v>1928263</v>
      </c>
      <c r="C18" s="652">
        <f t="shared" si="0"/>
        <v>2357096</v>
      </c>
      <c r="D18" s="651">
        <v>2120386</v>
      </c>
      <c r="E18" s="651">
        <v>236710</v>
      </c>
      <c r="F18" s="652">
        <f t="shared" si="1"/>
        <v>4285359</v>
      </c>
      <c r="G18" s="891">
        <f>B18/F18</f>
        <v>0.44996533545964296</v>
      </c>
      <c r="H18" s="891">
        <f>C18/F18</f>
        <v>0.5500346645403571</v>
      </c>
      <c r="I18" s="1224">
        <f>+C18/B18</f>
        <v>1.2223934183251974</v>
      </c>
      <c r="J18" s="1225">
        <v>0.12275815072943888</v>
      </c>
      <c r="M18" s="254"/>
      <c r="N18" s="254"/>
    </row>
    <row r="19" spans="1:14" s="263" customFormat="1" ht="26.25">
      <c r="A19" s="650" t="s">
        <v>491</v>
      </c>
      <c r="B19" s="651">
        <v>2080797</v>
      </c>
      <c r="C19" s="652">
        <f t="shared" si="0"/>
        <v>2488113</v>
      </c>
      <c r="D19" s="651">
        <v>2241626</v>
      </c>
      <c r="E19" s="651">
        <v>246487</v>
      </c>
      <c r="F19" s="652">
        <f t="shared" si="1"/>
        <v>4568910</v>
      </c>
      <c r="G19" s="891">
        <f>B19/F19</f>
        <v>0.45542525460120686</v>
      </c>
      <c r="H19" s="891">
        <v>0.54457474539879314</v>
      </c>
      <c r="I19" s="1224">
        <f>+C19/B19</f>
        <v>1.1957499938725402</v>
      </c>
      <c r="J19" s="1225">
        <v>0.11845797547766553</v>
      </c>
      <c r="M19" s="254"/>
      <c r="N19" s="254"/>
    </row>
    <row r="20" spans="1:14" s="263" customFormat="1" ht="26.25">
      <c r="A20" s="650" t="s">
        <v>492</v>
      </c>
      <c r="B20" s="653">
        <v>2097791</v>
      </c>
      <c r="C20" s="652">
        <f t="shared" si="0"/>
        <v>2479277</v>
      </c>
      <c r="D20" s="653">
        <v>2226907</v>
      </c>
      <c r="E20" s="653">
        <v>252370</v>
      </c>
      <c r="F20" s="652">
        <f t="shared" si="1"/>
        <v>4577068</v>
      </c>
      <c r="G20" s="892">
        <f>B20/F20</f>
        <v>0.45832637837148149</v>
      </c>
      <c r="H20" s="892">
        <f>C20/F20</f>
        <v>0.54167362162851851</v>
      </c>
      <c r="I20" s="1224">
        <f>+C20/B20</f>
        <v>1.1818512902381599</v>
      </c>
      <c r="J20" s="1225">
        <v>0.12030273749863547</v>
      </c>
      <c r="M20" s="254"/>
      <c r="N20" s="254"/>
    </row>
    <row r="21" spans="1:14" ht="26.25">
      <c r="A21" s="1109" t="str">
        <f>+'Resumen '!O5</f>
        <v>Ene-Sep.24</v>
      </c>
      <c r="B21" s="653">
        <f>+'Resumen '!C26</f>
        <v>2139067</v>
      </c>
      <c r="C21" s="652">
        <f t="shared" si="0"/>
        <v>2528559</v>
      </c>
      <c r="D21" s="653">
        <f>+'Resumen '!C27</f>
        <v>2265796</v>
      </c>
      <c r="E21" s="653">
        <f>+'Resumen '!C28</f>
        <v>262763</v>
      </c>
      <c r="F21" s="652">
        <f t="shared" si="1"/>
        <v>4667626</v>
      </c>
      <c r="G21" s="892">
        <f t="shared" si="2"/>
        <v>0.45827729128254918</v>
      </c>
      <c r="H21" s="892">
        <f t="shared" si="3"/>
        <v>0.54172270871745076</v>
      </c>
      <c r="I21" s="1224">
        <f>+C21/B21</f>
        <v>1.1820849931301824</v>
      </c>
      <c r="J21" s="1225">
        <v>0.12038857642463513</v>
      </c>
    </row>
    <row r="22" spans="1:14" ht="31.5" customHeight="1">
      <c r="A22" s="1424" t="s">
        <v>541</v>
      </c>
      <c r="B22" s="1424"/>
      <c r="C22" s="1424"/>
      <c r="D22" s="1424"/>
      <c r="E22" s="1424"/>
      <c r="F22" s="1424"/>
      <c r="G22" s="1424"/>
      <c r="H22" s="1424"/>
      <c r="I22" s="1425"/>
      <c r="J22" s="412"/>
    </row>
    <row r="23" spans="1:14" ht="25.5" customHeight="1">
      <c r="A23" s="411"/>
      <c r="B23" s="411"/>
      <c r="C23" s="411"/>
      <c r="D23" s="414"/>
      <c r="E23" s="414"/>
      <c r="F23" s="1159" t="e">
        <f>+#REF!/F20</f>
        <v>#REF!</v>
      </c>
      <c r="G23" s="411"/>
      <c r="H23" s="411"/>
      <c r="I23" s="306"/>
      <c r="J23" s="306"/>
    </row>
    <row r="24" spans="1:14" ht="25.5" customHeight="1">
      <c r="A24" s="411"/>
      <c r="B24" s="411"/>
      <c r="C24" s="411"/>
      <c r="D24" s="415"/>
      <c r="E24" s="415"/>
      <c r="F24" s="411"/>
      <c r="G24" s="411"/>
      <c r="H24" s="411"/>
      <c r="I24" s="306"/>
      <c r="J24" s="306"/>
    </row>
    <row r="25" spans="1:14" ht="25.5" customHeight="1">
      <c r="A25" s="411"/>
      <c r="B25" s="411"/>
      <c r="C25" s="411"/>
      <c r="D25" s="411"/>
      <c r="E25" s="411"/>
      <c r="F25" s="411"/>
      <c r="G25" s="411"/>
      <c r="H25" s="411"/>
      <c r="I25" s="306"/>
      <c r="J25" s="306"/>
    </row>
    <row r="26" spans="1:14" ht="25.5" customHeight="1">
      <c r="A26" s="411"/>
      <c r="B26" s="411"/>
      <c r="C26" s="411"/>
      <c r="D26" s="411"/>
      <c r="E26" s="411"/>
      <c r="F26" s="411"/>
      <c r="G26" s="411"/>
      <c r="H26" s="411"/>
      <c r="I26" s="306"/>
      <c r="J26" s="306"/>
    </row>
    <row r="27" spans="1:14" ht="25.5" customHeight="1">
      <c r="A27" s="411"/>
      <c r="B27" s="411"/>
      <c r="C27" s="411"/>
      <c r="D27" s="411"/>
      <c r="E27" s="411"/>
      <c r="F27" s="411"/>
      <c r="G27" s="411"/>
      <c r="H27" s="411"/>
      <c r="I27" s="306"/>
      <c r="J27" s="306"/>
    </row>
    <row r="28" spans="1:14" ht="25.5" customHeight="1">
      <c r="A28" s="306"/>
      <c r="B28" s="306"/>
      <c r="C28" s="306"/>
      <c r="D28" s="306"/>
      <c r="E28" s="306"/>
      <c r="F28" s="306"/>
      <c r="G28" s="306"/>
      <c r="H28" s="306"/>
      <c r="I28" s="306"/>
      <c r="J28" s="306"/>
    </row>
    <row r="29" spans="1:14" ht="25.5" customHeight="1">
      <c r="A29" s="306"/>
      <c r="B29" s="306"/>
      <c r="C29" s="306"/>
      <c r="D29" s="306"/>
      <c r="E29" s="306"/>
      <c r="F29" s="306"/>
      <c r="G29" s="306"/>
      <c r="H29" s="306"/>
      <c r="I29" s="306"/>
      <c r="J29" s="306"/>
    </row>
    <row r="30" spans="1:14" ht="25.5" customHeight="1">
      <c r="A30" s="306"/>
      <c r="B30" s="306"/>
      <c r="C30" s="306"/>
      <c r="D30" s="306"/>
      <c r="E30" s="306"/>
      <c r="F30" s="306"/>
      <c r="G30" s="306"/>
      <c r="H30" s="306"/>
      <c r="I30" s="306"/>
      <c r="J30" s="306"/>
    </row>
    <row r="31" spans="1:14" ht="25.5" customHeight="1">
      <c r="A31" s="306"/>
      <c r="B31" s="306"/>
      <c r="C31" s="306"/>
      <c r="D31" s="306"/>
      <c r="E31" s="306"/>
      <c r="F31" s="306"/>
      <c r="G31" s="306"/>
      <c r="H31" s="306"/>
      <c r="I31" s="306"/>
      <c r="J31" s="306"/>
    </row>
    <row r="32" spans="1:14" ht="25.5" customHeight="1">
      <c r="A32" s="306"/>
      <c r="B32" s="306"/>
      <c r="C32" s="306"/>
      <c r="D32" s="306"/>
      <c r="E32" s="306"/>
      <c r="F32" s="306"/>
      <c r="G32" s="306"/>
      <c r="H32" s="306"/>
      <c r="I32" s="306"/>
      <c r="J32" s="306"/>
    </row>
    <row r="33" spans="1:10" ht="25.5" customHeight="1">
      <c r="A33" s="306"/>
      <c r="B33" s="306"/>
      <c r="C33" s="306"/>
      <c r="D33" s="306"/>
      <c r="E33" s="306"/>
      <c r="F33" s="306"/>
      <c r="G33" s="306"/>
      <c r="H33" s="306"/>
      <c r="I33" s="306"/>
    </row>
    <row r="34" spans="1:10" ht="25.5" customHeight="1">
      <c r="A34" s="306"/>
      <c r="B34" s="306"/>
      <c r="C34" s="306"/>
      <c r="D34" s="306"/>
      <c r="E34" s="306"/>
      <c r="F34" s="306"/>
      <c r="G34" s="306"/>
      <c r="H34" s="306"/>
      <c r="I34" s="306"/>
    </row>
    <row r="35" spans="1:10" ht="25.5" customHeight="1">
      <c r="A35" s="306"/>
      <c r="B35" s="306"/>
      <c r="C35" s="306"/>
      <c r="D35" s="306"/>
      <c r="E35" s="306"/>
      <c r="F35" s="306"/>
      <c r="G35" s="306"/>
      <c r="H35" s="306"/>
      <c r="I35" s="306"/>
    </row>
    <row r="36" spans="1:10" ht="25.5" customHeight="1">
      <c r="A36" s="306"/>
      <c r="B36" s="306"/>
      <c r="C36" s="306"/>
      <c r="D36" s="306"/>
      <c r="E36" s="306"/>
      <c r="F36" s="306"/>
      <c r="G36" s="306"/>
      <c r="H36" s="306"/>
      <c r="I36" s="306"/>
    </row>
    <row r="37" spans="1:10" ht="25.5" customHeight="1">
      <c r="A37" s="306"/>
      <c r="B37" s="306"/>
      <c r="C37" s="306"/>
      <c r="D37" s="306"/>
      <c r="E37" s="306"/>
      <c r="F37" s="306"/>
      <c r="G37" s="306"/>
      <c r="H37" s="306"/>
    </row>
    <row r="38" spans="1:10" ht="25.5" customHeight="1">
      <c r="A38" s="306"/>
      <c r="B38" s="306"/>
      <c r="C38" s="306"/>
      <c r="D38" s="306"/>
      <c r="E38" s="306"/>
      <c r="F38" s="306"/>
      <c r="G38" s="306"/>
      <c r="H38" s="306"/>
      <c r="J38" s="396"/>
    </row>
    <row r="39" spans="1:10" ht="25.5" customHeight="1">
      <c r="A39" s="306"/>
      <c r="B39" s="306"/>
      <c r="C39" s="306"/>
      <c r="D39" s="306"/>
      <c r="E39" s="306"/>
      <c r="F39" s="306"/>
      <c r="G39" s="306"/>
      <c r="H39" s="306"/>
    </row>
    <row r="40" spans="1:10" ht="25.5" customHeight="1">
      <c r="A40" s="306"/>
      <c r="B40" s="306"/>
      <c r="C40" s="306"/>
      <c r="D40" s="306"/>
      <c r="E40" s="306"/>
      <c r="F40" s="306"/>
      <c r="G40" s="306"/>
      <c r="H40" s="306"/>
    </row>
    <row r="41" spans="1:10" ht="25.5" customHeight="1">
      <c r="A41" s="306"/>
      <c r="B41" s="306"/>
      <c r="C41" s="306"/>
      <c r="D41" s="306"/>
      <c r="E41" s="306"/>
      <c r="F41" s="306"/>
      <c r="G41" s="306"/>
      <c r="H41" s="306"/>
    </row>
    <row r="42" spans="1:10" ht="23.25">
      <c r="A42" s="306"/>
      <c r="B42" s="306"/>
      <c r="C42" s="306"/>
      <c r="D42" s="306"/>
      <c r="E42" s="306"/>
      <c r="F42" s="306"/>
      <c r="G42" s="306"/>
      <c r="H42" s="306"/>
      <c r="I42" s="396"/>
    </row>
    <row r="43" spans="1:10">
      <c r="A43" s="306"/>
      <c r="B43" s="306"/>
      <c r="C43" s="306"/>
      <c r="D43" s="306"/>
      <c r="E43" s="306"/>
      <c r="F43" s="306"/>
      <c r="G43" s="306"/>
      <c r="H43" s="306"/>
    </row>
    <row r="44" spans="1:10">
      <c r="A44" s="306"/>
      <c r="B44" s="306"/>
      <c r="C44" s="306"/>
      <c r="D44" s="306"/>
      <c r="E44" s="306"/>
      <c r="F44" s="306"/>
      <c r="G44" s="306"/>
      <c r="H44" s="306"/>
    </row>
    <row r="45" spans="1:10">
      <c r="A45" s="306"/>
      <c r="B45" s="306"/>
      <c r="C45" s="306"/>
      <c r="D45" s="306"/>
      <c r="E45" s="306"/>
      <c r="F45" s="306"/>
      <c r="G45" s="306"/>
      <c r="H45" s="306"/>
    </row>
    <row r="46" spans="1:10" ht="51" customHeight="1"/>
    <row r="47" spans="1:10" ht="78" customHeight="1"/>
    <row r="51" spans="1:8" ht="23.25">
      <c r="A51" s="396"/>
      <c r="B51" s="396"/>
      <c r="C51" s="396"/>
      <c r="D51" s="396"/>
      <c r="E51" s="396"/>
      <c r="F51" s="396"/>
      <c r="G51" s="396"/>
      <c r="H51" s="396"/>
    </row>
    <row r="141" spans="3:3">
      <c r="C141" s="254">
        <f>C139</f>
        <v>0</v>
      </c>
    </row>
  </sheetData>
  <mergeCells count="3">
    <mergeCell ref="A22:I22"/>
    <mergeCell ref="A1:J1"/>
    <mergeCell ref="A2:J2"/>
  </mergeCells>
  <conditionalFormatting sqref="D21:E21 B21">
    <cfRule type="cellIs" dxfId="606" priority="13" operator="equal">
      <formula>0</formula>
    </cfRule>
    <cfRule type="cellIs" dxfId="605"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P28" sqref="P28"/>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31" t="s">
        <v>542</v>
      </c>
      <c r="B1" s="1431"/>
      <c r="C1" s="1431"/>
      <c r="D1" s="1431"/>
      <c r="E1" s="1431"/>
      <c r="F1" s="1431"/>
      <c r="G1" s="1431"/>
      <c r="H1" s="1431"/>
      <c r="I1" s="1431"/>
      <c r="J1" s="1431"/>
      <c r="K1" s="1431"/>
      <c r="L1" s="1431"/>
    </row>
    <row r="2" spans="1:12" ht="38.25" customHeight="1">
      <c r="A2" s="1432" t="str">
        <f>+'Resumen '!O4</f>
        <v>Período:  Diciembre 2008 - Septiembre  2024</v>
      </c>
      <c r="B2" s="1432"/>
      <c r="C2" s="1432"/>
      <c r="D2" s="1432"/>
      <c r="E2" s="1432"/>
      <c r="F2" s="1432"/>
      <c r="G2" s="1432"/>
      <c r="H2" s="1432"/>
      <c r="I2" s="1432"/>
      <c r="J2" s="1432"/>
      <c r="K2" s="1432"/>
      <c r="L2" s="1432"/>
    </row>
    <row r="3" spans="1:12" ht="17.25" customHeight="1">
      <c r="A3" s="73"/>
      <c r="B3" s="73"/>
      <c r="C3" s="73"/>
      <c r="D3" s="73"/>
      <c r="E3" s="73"/>
      <c r="F3" s="73"/>
      <c r="G3" s="73"/>
      <c r="H3" s="73"/>
      <c r="I3" s="73"/>
      <c r="J3" s="73"/>
      <c r="K3" s="73"/>
      <c r="L3" s="73"/>
    </row>
    <row r="4" spans="1:12" s="670" customFormat="1" ht="36">
      <c r="A4" s="1249" t="s">
        <v>543</v>
      </c>
      <c r="B4" s="1048" t="s">
        <v>544</v>
      </c>
      <c r="C4" s="1250" t="s">
        <v>545</v>
      </c>
      <c r="D4" s="1250" t="s">
        <v>546</v>
      </c>
      <c r="E4" s="1250" t="s">
        <v>547</v>
      </c>
      <c r="F4" s="1048" t="s">
        <v>548</v>
      </c>
      <c r="G4" s="1048" t="s">
        <v>549</v>
      </c>
      <c r="H4" s="1250" t="s">
        <v>550</v>
      </c>
      <c r="I4" s="1250" t="s">
        <v>551</v>
      </c>
      <c r="J4" s="1250" t="s">
        <v>552</v>
      </c>
      <c r="K4" s="1048" t="s">
        <v>553</v>
      </c>
      <c r="L4" s="1251" t="s">
        <v>554</v>
      </c>
    </row>
    <row r="5" spans="1:12" s="671" customFormat="1" ht="21" customHeight="1">
      <c r="A5" s="1252" t="s">
        <v>530</v>
      </c>
      <c r="B5" s="1253">
        <v>554588</v>
      </c>
      <c r="C5" s="1253">
        <v>330370</v>
      </c>
      <c r="D5" s="1253">
        <v>5444</v>
      </c>
      <c r="E5" s="1253">
        <f>+D5+C5</f>
        <v>335814</v>
      </c>
      <c r="F5" s="1254">
        <f t="shared" ref="F5:F21" si="0">B5+C5+D5</f>
        <v>890402</v>
      </c>
      <c r="G5" s="1253">
        <v>411558</v>
      </c>
      <c r="H5" s="1253">
        <v>376958</v>
      </c>
      <c r="I5" s="1253">
        <v>13341</v>
      </c>
      <c r="J5" s="1253">
        <f>+I5+H5</f>
        <v>390299</v>
      </c>
      <c r="K5" s="1254">
        <f t="shared" ref="K5:K11" si="1">G5+H5+I5</f>
        <v>801857</v>
      </c>
      <c r="L5" s="1255">
        <f t="shared" ref="L5:L11" si="2">F5+K5</f>
        <v>1692259</v>
      </c>
    </row>
    <row r="6" spans="1:12" s="671" customFormat="1" ht="21" customHeight="1">
      <c r="A6" s="1256" t="s">
        <v>531</v>
      </c>
      <c r="B6" s="1253">
        <v>621549</v>
      </c>
      <c r="C6" s="1253">
        <v>444129</v>
      </c>
      <c r="D6" s="1253">
        <v>13199</v>
      </c>
      <c r="E6" s="1253">
        <f t="shared" ref="E6:E18" si="3">+D6+C6</f>
        <v>457328</v>
      </c>
      <c r="F6" s="1254">
        <f t="shared" si="0"/>
        <v>1078877</v>
      </c>
      <c r="G6" s="1253">
        <v>458053</v>
      </c>
      <c r="H6" s="1253">
        <v>518280</v>
      </c>
      <c r="I6" s="1253">
        <v>33089</v>
      </c>
      <c r="J6" s="1253">
        <f t="shared" ref="J6:J18" si="4">+I6+H6</f>
        <v>551369</v>
      </c>
      <c r="K6" s="1254">
        <f t="shared" si="1"/>
        <v>1009422</v>
      </c>
      <c r="L6" s="1255">
        <f t="shared" si="2"/>
        <v>2088299</v>
      </c>
    </row>
    <row r="7" spans="1:12" s="671" customFormat="1" ht="21" customHeight="1">
      <c r="A7" s="1252" t="s">
        <v>532</v>
      </c>
      <c r="B7" s="1253">
        <v>666490</v>
      </c>
      <c r="C7" s="1253">
        <v>523408</v>
      </c>
      <c r="D7" s="1253">
        <v>20284</v>
      </c>
      <c r="E7" s="1253">
        <f t="shared" si="3"/>
        <v>543692</v>
      </c>
      <c r="F7" s="1254">
        <f t="shared" si="0"/>
        <v>1210182</v>
      </c>
      <c r="G7" s="1253">
        <v>486371</v>
      </c>
      <c r="H7" s="1253">
        <v>617395</v>
      </c>
      <c r="I7" s="1253">
        <v>50135</v>
      </c>
      <c r="J7" s="1253">
        <f t="shared" si="4"/>
        <v>667530</v>
      </c>
      <c r="K7" s="1254">
        <f t="shared" si="1"/>
        <v>1153901</v>
      </c>
      <c r="L7" s="1255">
        <f t="shared" si="2"/>
        <v>2364083</v>
      </c>
    </row>
    <row r="8" spans="1:12" s="671" customFormat="1" ht="21" customHeight="1">
      <c r="A8" s="1256" t="s">
        <v>533</v>
      </c>
      <c r="B8" s="1253">
        <v>688507</v>
      </c>
      <c r="C8" s="1253">
        <v>563079</v>
      </c>
      <c r="D8" s="1253">
        <v>27872</v>
      </c>
      <c r="E8" s="1253">
        <f t="shared" si="3"/>
        <v>590951</v>
      </c>
      <c r="F8" s="1254">
        <f t="shared" si="0"/>
        <v>1279458</v>
      </c>
      <c r="G8" s="1253">
        <v>499838</v>
      </c>
      <c r="H8" s="1253">
        <v>670940</v>
      </c>
      <c r="I8" s="1253">
        <v>67187</v>
      </c>
      <c r="J8" s="1253">
        <f t="shared" si="4"/>
        <v>738127</v>
      </c>
      <c r="K8" s="1254">
        <f t="shared" si="1"/>
        <v>1237965</v>
      </c>
      <c r="L8" s="1255">
        <f t="shared" si="2"/>
        <v>2517423</v>
      </c>
    </row>
    <row r="9" spans="1:12" s="671" customFormat="1" ht="21" customHeight="1">
      <c r="A9" s="1252" t="s">
        <v>534</v>
      </c>
      <c r="B9" s="1253">
        <v>719477</v>
      </c>
      <c r="C9" s="1253">
        <v>607781</v>
      </c>
      <c r="D9" s="1253">
        <v>33530</v>
      </c>
      <c r="E9" s="1253">
        <f t="shared" si="3"/>
        <v>641311</v>
      </c>
      <c r="F9" s="1254">
        <f t="shared" si="0"/>
        <v>1360788</v>
      </c>
      <c r="G9" s="1253">
        <v>523353</v>
      </c>
      <c r="H9" s="1253">
        <v>724697</v>
      </c>
      <c r="I9" s="1253">
        <v>79573</v>
      </c>
      <c r="J9" s="1253">
        <f t="shared" si="4"/>
        <v>804270</v>
      </c>
      <c r="K9" s="1254">
        <f t="shared" si="1"/>
        <v>1327623</v>
      </c>
      <c r="L9" s="1255">
        <f t="shared" si="2"/>
        <v>2688411</v>
      </c>
    </row>
    <row r="10" spans="1:12" s="671" customFormat="1" ht="21" customHeight="1">
      <c r="A10" s="1256" t="s">
        <v>535</v>
      </c>
      <c r="B10" s="1253">
        <v>761550</v>
      </c>
      <c r="C10" s="1253">
        <v>660882</v>
      </c>
      <c r="D10" s="1253">
        <v>39966</v>
      </c>
      <c r="E10" s="1253">
        <f t="shared" si="3"/>
        <v>700848</v>
      </c>
      <c r="F10" s="1254">
        <f t="shared" si="0"/>
        <v>1462398</v>
      </c>
      <c r="G10" s="1253">
        <v>557229</v>
      </c>
      <c r="H10" s="1253">
        <v>788545</v>
      </c>
      <c r="I10" s="1253">
        <v>92804</v>
      </c>
      <c r="J10" s="1253">
        <f t="shared" si="4"/>
        <v>881349</v>
      </c>
      <c r="K10" s="1254">
        <f t="shared" si="1"/>
        <v>1438578</v>
      </c>
      <c r="L10" s="1255">
        <f t="shared" si="2"/>
        <v>2900976</v>
      </c>
    </row>
    <row r="11" spans="1:12" s="671" customFormat="1" ht="21" customHeight="1">
      <c r="A11" s="1252" t="s">
        <v>536</v>
      </c>
      <c r="B11" s="1253">
        <v>816912</v>
      </c>
      <c r="C11" s="1253">
        <v>715603</v>
      </c>
      <c r="D11" s="1253">
        <v>45810</v>
      </c>
      <c r="E11" s="1253">
        <f t="shared" si="3"/>
        <v>761413</v>
      </c>
      <c r="F11" s="1254">
        <f t="shared" si="0"/>
        <v>1578325</v>
      </c>
      <c r="G11" s="1253">
        <v>606074</v>
      </c>
      <c r="H11" s="1253">
        <v>852938</v>
      </c>
      <c r="I11" s="1253">
        <v>104262</v>
      </c>
      <c r="J11" s="1253">
        <f t="shared" si="4"/>
        <v>957200</v>
      </c>
      <c r="K11" s="1254">
        <f t="shared" si="1"/>
        <v>1563274</v>
      </c>
      <c r="L11" s="1255">
        <f t="shared" si="2"/>
        <v>3141599</v>
      </c>
    </row>
    <row r="12" spans="1:12" s="671" customFormat="1" ht="21" customHeight="1">
      <c r="A12" s="1256" t="s">
        <v>537</v>
      </c>
      <c r="B12" s="1253">
        <v>866421</v>
      </c>
      <c r="C12" s="1253">
        <v>753051</v>
      </c>
      <c r="D12" s="1253">
        <v>55339</v>
      </c>
      <c r="E12" s="1253">
        <f t="shared" si="3"/>
        <v>808390</v>
      </c>
      <c r="F12" s="1254">
        <f t="shared" si="0"/>
        <v>1674811</v>
      </c>
      <c r="G12" s="1253">
        <v>647213</v>
      </c>
      <c r="H12" s="1253">
        <v>896356</v>
      </c>
      <c r="I12" s="1253">
        <v>121458</v>
      </c>
      <c r="J12" s="1253">
        <f t="shared" si="4"/>
        <v>1017814</v>
      </c>
      <c r="K12" s="1254">
        <f>G12+H12+I12</f>
        <v>1665027</v>
      </c>
      <c r="L12" s="1255">
        <f>F12+K12</f>
        <v>3339838</v>
      </c>
    </row>
    <row r="13" spans="1:12" s="671" customFormat="1" ht="21" customHeight="1">
      <c r="A13" s="1252" t="s">
        <v>538</v>
      </c>
      <c r="B13" s="1253">
        <v>934645</v>
      </c>
      <c r="C13" s="1253">
        <v>814654</v>
      </c>
      <c r="D13" s="1253">
        <v>59951</v>
      </c>
      <c r="E13" s="1253">
        <f t="shared" si="3"/>
        <v>874605</v>
      </c>
      <c r="F13" s="1254">
        <f t="shared" si="0"/>
        <v>1809250</v>
      </c>
      <c r="G13" s="1253">
        <v>685025</v>
      </c>
      <c r="H13" s="1253">
        <v>966760</v>
      </c>
      <c r="I13" s="1253">
        <v>130253</v>
      </c>
      <c r="J13" s="1253">
        <f t="shared" si="4"/>
        <v>1097013</v>
      </c>
      <c r="K13" s="1254">
        <f>G13+H13+I13</f>
        <v>1782038</v>
      </c>
      <c r="L13" s="1255">
        <f>F13+K13</f>
        <v>3591288</v>
      </c>
    </row>
    <row r="14" spans="1:12" s="671" customFormat="1" ht="21" customHeight="1">
      <c r="A14" s="1256" t="s">
        <v>539</v>
      </c>
      <c r="B14" s="1253">
        <v>1031680</v>
      </c>
      <c r="C14" s="1253">
        <v>881411</v>
      </c>
      <c r="D14" s="1253">
        <v>64075</v>
      </c>
      <c r="E14" s="1253">
        <f t="shared" si="3"/>
        <v>945486</v>
      </c>
      <c r="F14" s="1254">
        <f t="shared" si="0"/>
        <v>1977166</v>
      </c>
      <c r="G14" s="1253">
        <v>734397</v>
      </c>
      <c r="H14" s="1253">
        <v>1051585</v>
      </c>
      <c r="I14" s="1253">
        <v>139444</v>
      </c>
      <c r="J14" s="1253">
        <f t="shared" si="4"/>
        <v>1191029</v>
      </c>
      <c r="K14" s="1254">
        <f>G14+H14+I14</f>
        <v>1925426</v>
      </c>
      <c r="L14" s="1255">
        <f>F14+K14</f>
        <v>3902592</v>
      </c>
    </row>
    <row r="15" spans="1:12" s="671" customFormat="1" ht="21" customHeight="1">
      <c r="A15" s="1252" t="s">
        <v>487</v>
      </c>
      <c r="B15" s="1253">
        <v>1080694</v>
      </c>
      <c r="C15" s="1253">
        <v>946191</v>
      </c>
      <c r="D15" s="1253">
        <v>69295</v>
      </c>
      <c r="E15" s="1253">
        <f t="shared" si="3"/>
        <v>1015486</v>
      </c>
      <c r="F15" s="1254">
        <f t="shared" si="0"/>
        <v>2096180</v>
      </c>
      <c r="G15" s="1253">
        <v>778665</v>
      </c>
      <c r="H15" s="1253">
        <v>1128712</v>
      </c>
      <c r="I15" s="1253">
        <v>150430</v>
      </c>
      <c r="J15" s="1253">
        <f t="shared" si="4"/>
        <v>1279142</v>
      </c>
      <c r="K15" s="1254">
        <f>G15+H15+I15</f>
        <v>2057807</v>
      </c>
      <c r="L15" s="1255">
        <f>F15+K15</f>
        <v>4153987</v>
      </c>
    </row>
    <row r="16" spans="1:12" s="671" customFormat="1" ht="21" customHeight="1">
      <c r="A16" s="1256" t="s">
        <v>488</v>
      </c>
      <c r="B16" s="1253">
        <v>1092969</v>
      </c>
      <c r="C16" s="1253">
        <v>962084</v>
      </c>
      <c r="D16" s="1253">
        <v>71337</v>
      </c>
      <c r="E16" s="1253">
        <f t="shared" si="3"/>
        <v>1033421</v>
      </c>
      <c r="F16" s="1254">
        <f t="shared" si="0"/>
        <v>2126390</v>
      </c>
      <c r="G16" s="1253">
        <v>798437</v>
      </c>
      <c r="H16" s="1253">
        <v>1150123</v>
      </c>
      <c r="I16" s="1253">
        <v>153711</v>
      </c>
      <c r="J16" s="1253">
        <f t="shared" si="4"/>
        <v>1303834</v>
      </c>
      <c r="K16" s="1254">
        <f t="shared" ref="K16:K21" si="5">G16+H16+I16</f>
        <v>2102271</v>
      </c>
      <c r="L16" s="1255">
        <f t="shared" ref="L16:L21" si="6">F16+K16</f>
        <v>4228661</v>
      </c>
    </row>
    <row r="17" spans="1:17" s="671" customFormat="1" ht="21" customHeight="1">
      <c r="A17" s="1252" t="s">
        <v>489</v>
      </c>
      <c r="B17" s="1253">
        <v>1057677</v>
      </c>
      <c r="C17" s="1253">
        <v>978451</v>
      </c>
      <c r="D17" s="1253">
        <v>71558</v>
      </c>
      <c r="E17" s="1253">
        <f t="shared" si="3"/>
        <v>1050009</v>
      </c>
      <c r="F17" s="1254">
        <f t="shared" si="0"/>
        <v>2107686</v>
      </c>
      <c r="G17" s="1253">
        <v>790314</v>
      </c>
      <c r="H17" s="1253">
        <v>1162090</v>
      </c>
      <c r="I17" s="1253">
        <v>154813</v>
      </c>
      <c r="J17" s="1253">
        <f t="shared" si="4"/>
        <v>1316903</v>
      </c>
      <c r="K17" s="1254">
        <f t="shared" si="5"/>
        <v>2107217</v>
      </c>
      <c r="L17" s="1255">
        <f t="shared" si="6"/>
        <v>4214903</v>
      </c>
    </row>
    <row r="18" spans="1:17" s="671" customFormat="1" ht="21" customHeight="1">
      <c r="A18" s="1252" t="s">
        <v>490</v>
      </c>
      <c r="B18" s="1253">
        <v>1101179</v>
      </c>
      <c r="C18" s="1253">
        <v>965089</v>
      </c>
      <c r="D18" s="1253">
        <v>74653</v>
      </c>
      <c r="E18" s="1253">
        <f t="shared" si="3"/>
        <v>1039742</v>
      </c>
      <c r="F18" s="1254">
        <f t="shared" si="0"/>
        <v>2140921</v>
      </c>
      <c r="G18" s="1253">
        <v>827084</v>
      </c>
      <c r="H18" s="1253">
        <v>1155297</v>
      </c>
      <c r="I18" s="1253">
        <v>162057</v>
      </c>
      <c r="J18" s="1253">
        <f t="shared" si="4"/>
        <v>1317354</v>
      </c>
      <c r="K18" s="1254">
        <f t="shared" si="5"/>
        <v>2144438</v>
      </c>
      <c r="L18" s="1255">
        <f t="shared" si="6"/>
        <v>4285359</v>
      </c>
    </row>
    <row r="19" spans="1:17" s="671" customFormat="1" ht="21" customHeight="1">
      <c r="A19" s="1252" t="s">
        <v>491</v>
      </c>
      <c r="B19" s="1253">
        <v>1177304</v>
      </c>
      <c r="C19" s="1253">
        <v>1023415</v>
      </c>
      <c r="D19" s="1253">
        <v>77648</v>
      </c>
      <c r="E19" s="1257">
        <v>1101063</v>
      </c>
      <c r="F19" s="1254">
        <f t="shared" si="0"/>
        <v>2278367</v>
      </c>
      <c r="G19" s="1253">
        <v>903493</v>
      </c>
      <c r="H19" s="1253">
        <v>1218211</v>
      </c>
      <c r="I19" s="1253">
        <v>168839</v>
      </c>
      <c r="J19" s="1253">
        <v>1387050</v>
      </c>
      <c r="K19" s="1254">
        <f t="shared" si="5"/>
        <v>2290543</v>
      </c>
      <c r="L19" s="1255">
        <f t="shared" si="6"/>
        <v>4568910</v>
      </c>
    </row>
    <row r="20" spans="1:17" s="671" customFormat="1" ht="21" customHeight="1">
      <c r="A20" s="1252" t="s">
        <v>492</v>
      </c>
      <c r="B20" s="1257">
        <v>1191357</v>
      </c>
      <c r="C20" s="1257">
        <v>1014199</v>
      </c>
      <c r="D20" s="1257">
        <v>79364</v>
      </c>
      <c r="E20" s="1257">
        <v>1093563</v>
      </c>
      <c r="F20" s="1254">
        <f t="shared" si="0"/>
        <v>2284920</v>
      </c>
      <c r="G20" s="1257">
        <v>906434</v>
      </c>
      <c r="H20" s="1257">
        <v>1212708</v>
      </c>
      <c r="I20" s="1257">
        <v>173006</v>
      </c>
      <c r="J20" s="1257">
        <v>1385714</v>
      </c>
      <c r="K20" s="1254">
        <f t="shared" si="5"/>
        <v>2292148</v>
      </c>
      <c r="L20" s="1255">
        <f t="shared" si="6"/>
        <v>4577068</v>
      </c>
    </row>
    <row r="21" spans="1:17" s="671" customFormat="1" ht="21" customHeight="1">
      <c r="A21" s="1252" t="str">
        <f>+'Resumen '!O5</f>
        <v>Ene-Sep.24</v>
      </c>
      <c r="B21" s="1257">
        <f>+'Resumen '!D26</f>
        <v>1208841</v>
      </c>
      <c r="C21" s="1257">
        <f>+'Resumen '!D27</f>
        <v>1034151</v>
      </c>
      <c r="D21" s="1257">
        <f>+'Resumen '!D28</f>
        <v>82696</v>
      </c>
      <c r="E21" s="1257">
        <f>+Tabla10[[#This Row],[Dep-Dir-Masc]]+Tabla10[[#This Row],[Dep_Adic-Masc]]</f>
        <v>1116847</v>
      </c>
      <c r="F21" s="1254">
        <f t="shared" si="0"/>
        <v>2325688</v>
      </c>
      <c r="G21" s="1257">
        <f>+'Resumen '!E26</f>
        <v>930226</v>
      </c>
      <c r="H21" s="1257">
        <f>+'Resumen '!E27</f>
        <v>1231645</v>
      </c>
      <c r="I21" s="1257">
        <f>+'Resumen '!E28</f>
        <v>180067</v>
      </c>
      <c r="J21" s="1257">
        <f>+Tabla10[[#This Row],[Dep-Dir-Fem]]+Tabla10[[#This Row],[Dep_Adic-Fem]]</f>
        <v>1411712</v>
      </c>
      <c r="K21" s="1254">
        <f t="shared" si="5"/>
        <v>2341938</v>
      </c>
      <c r="L21" s="1255">
        <f t="shared" si="6"/>
        <v>4667626</v>
      </c>
      <c r="N21" s="1072"/>
    </row>
    <row r="22" spans="1:17" ht="30.75" customHeight="1">
      <c r="A22" s="1430" t="s">
        <v>555</v>
      </c>
      <c r="B22" s="1430"/>
      <c r="C22" s="1430"/>
      <c r="D22" s="1430"/>
      <c r="E22" s="1430"/>
      <c r="F22" s="1430"/>
      <c r="G22" s="1430"/>
      <c r="H22" s="1430"/>
      <c r="I22" s="1430"/>
      <c r="J22" s="1430"/>
      <c r="K22" s="1430"/>
      <c r="L22" s="1430"/>
      <c r="P22" s="671"/>
    </row>
    <row r="23" spans="1:17" ht="25.5" customHeight="1">
      <c r="A23" s="11"/>
      <c r="B23" s="11"/>
      <c r="C23" s="11"/>
      <c r="D23" s="11"/>
      <c r="E23" s="11"/>
      <c r="F23" s="11"/>
      <c r="G23" s="11"/>
      <c r="H23" s="11"/>
      <c r="I23" s="11"/>
      <c r="J23" s="11"/>
      <c r="L23" s="11"/>
      <c r="Q23" s="671"/>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589" priority="1" operator="equal">
      <formula>0</formula>
    </cfRule>
  </conditionalFormatting>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58" activePane="bottomLeft" state="frozen"/>
      <selection pane="bottomLeft" activeCell="A58" sqref="A58"/>
      <selection activeCell="A6" sqref="A6:J27"/>
    </sheetView>
  </sheetViews>
  <sheetFormatPr defaultColWidth="11.42578125" defaultRowHeight="12.75"/>
  <cols>
    <col min="1" max="1" width="137.42578125" style="369" customWidth="1"/>
    <col min="2" max="2" width="13" style="369" customWidth="1"/>
    <col min="3" max="16384" width="11.42578125" style="369"/>
  </cols>
  <sheetData>
    <row r="1" spans="1:1">
      <c r="A1" s="368" t="s">
        <v>2</v>
      </c>
    </row>
    <row r="2" spans="1:1" ht="24" customHeight="1"/>
    <row r="5" spans="1:1">
      <c r="A5" s="370" t="s">
        <v>3</v>
      </c>
    </row>
    <row r="6" spans="1:1">
      <c r="A6" s="370"/>
    </row>
    <row r="7" spans="1:1">
      <c r="A7" s="371" t="s">
        <v>4</v>
      </c>
    </row>
    <row r="8" spans="1:1">
      <c r="A8" s="371" t="s">
        <v>5</v>
      </c>
    </row>
    <row r="9" spans="1:1">
      <c r="A9" s="371" t="s">
        <v>6</v>
      </c>
    </row>
    <row r="10" spans="1:1">
      <c r="A10" s="371" t="s">
        <v>7</v>
      </c>
    </row>
    <row r="11" spans="1:1" collapsed="1"/>
    <row r="12" spans="1:1">
      <c r="A12" s="372" t="s">
        <v>8</v>
      </c>
    </row>
    <row r="13" spans="1:1">
      <c r="A13" s="371" t="s">
        <v>9</v>
      </c>
    </row>
    <row r="14" spans="1:1">
      <c r="A14" s="371" t="s">
        <v>10</v>
      </c>
    </row>
    <row r="15" spans="1:1">
      <c r="A15" s="371" t="s">
        <v>11</v>
      </c>
    </row>
    <row r="16" spans="1:1">
      <c r="A16" s="371" t="s">
        <v>12</v>
      </c>
    </row>
    <row r="17" spans="1:8">
      <c r="A17" s="371" t="s">
        <v>13</v>
      </c>
    </row>
    <row r="18" spans="1:8" collapsed="1">
      <c r="A18" s="371" t="s">
        <v>14</v>
      </c>
    </row>
    <row r="19" spans="1:8" ht="4.5" customHeight="1">
      <c r="A19" s="373"/>
    </row>
    <row r="20" spans="1:8">
      <c r="A20" s="372" t="s">
        <v>15</v>
      </c>
    </row>
    <row r="21" spans="1:8" ht="3.75" customHeight="1">
      <c r="A21" s="372"/>
    </row>
    <row r="22" spans="1:8">
      <c r="A22" s="374" t="s">
        <v>16</v>
      </c>
    </row>
    <row r="23" spans="1:8" ht="6" customHeight="1">
      <c r="A23" s="374"/>
    </row>
    <row r="24" spans="1:8">
      <c r="A24" s="375" t="s">
        <v>17</v>
      </c>
    </row>
    <row r="25" spans="1:8">
      <c r="A25" s="375" t="s">
        <v>18</v>
      </c>
      <c r="H25" s="369" t="s">
        <v>0</v>
      </c>
    </row>
    <row r="26" spans="1:8">
      <c r="A26" s="375" t="s">
        <v>19</v>
      </c>
    </row>
    <row r="27" spans="1:8">
      <c r="A27" s="375" t="s">
        <v>20</v>
      </c>
    </row>
    <row r="28" spans="1:8">
      <c r="A28" s="375" t="s">
        <v>21</v>
      </c>
    </row>
    <row r="29" spans="1:8">
      <c r="A29" s="375" t="s">
        <v>22</v>
      </c>
    </row>
    <row r="30" spans="1:8" ht="6.75" customHeight="1"/>
    <row r="31" spans="1:8">
      <c r="A31" s="374" t="s">
        <v>23</v>
      </c>
    </row>
    <row r="32" spans="1:8" ht="3.75" customHeight="1"/>
    <row r="33" spans="1:1" s="376" customFormat="1">
      <c r="A33" s="375" t="s">
        <v>24</v>
      </c>
    </row>
    <row r="34" spans="1:1">
      <c r="A34" s="375" t="s">
        <v>25</v>
      </c>
    </row>
    <row r="35" spans="1:1">
      <c r="A35" s="375" t="s">
        <v>26</v>
      </c>
    </row>
    <row r="36" spans="1:1">
      <c r="A36" s="375" t="s">
        <v>27</v>
      </c>
    </row>
    <row r="37" spans="1:1">
      <c r="A37" s="375" t="s">
        <v>28</v>
      </c>
    </row>
    <row r="38" spans="1:1">
      <c r="A38" s="375" t="s">
        <v>29</v>
      </c>
    </row>
    <row r="39" spans="1:1" ht="7.5" customHeight="1">
      <c r="A39" s="377"/>
    </row>
    <row r="40" spans="1:1">
      <c r="A40" s="374" t="s">
        <v>30</v>
      </c>
    </row>
    <row r="41" spans="1:1" ht="6" customHeight="1"/>
    <row r="42" spans="1:1">
      <c r="A42" s="375" t="s">
        <v>31</v>
      </c>
    </row>
    <row r="43" spans="1:1">
      <c r="A43" s="375" t="s">
        <v>32</v>
      </c>
    </row>
    <row r="44" spans="1:1">
      <c r="A44" s="375" t="s">
        <v>33</v>
      </c>
    </row>
    <row r="45" spans="1:1">
      <c r="A45" s="375" t="s">
        <v>34</v>
      </c>
    </row>
    <row r="46" spans="1:1">
      <c r="A46" s="375" t="s">
        <v>35</v>
      </c>
    </row>
    <row r="47" spans="1:1">
      <c r="A47" s="375" t="s">
        <v>36</v>
      </c>
    </row>
    <row r="48" spans="1:1" ht="6.75" customHeight="1"/>
    <row r="49" spans="1:1" ht="21.75" customHeight="1">
      <c r="A49" s="374" t="s">
        <v>37</v>
      </c>
    </row>
    <row r="50" spans="1:1" ht="6.75" customHeight="1"/>
    <row r="51" spans="1:1">
      <c r="A51" s="375" t="s">
        <v>38</v>
      </c>
    </row>
    <row r="52" spans="1:1">
      <c r="A52" s="375" t="s">
        <v>39</v>
      </c>
    </row>
    <row r="53" spans="1:1">
      <c r="A53" s="375" t="s">
        <v>40</v>
      </c>
    </row>
    <row r="54" spans="1:1">
      <c r="A54" s="375" t="s">
        <v>41</v>
      </c>
    </row>
    <row r="56" spans="1:1">
      <c r="A56" s="374" t="s">
        <v>42</v>
      </c>
    </row>
    <row r="57" spans="1:1" ht="14.25" customHeight="1"/>
    <row r="58" spans="1:1">
      <c r="A58" s="375" t="s">
        <v>43</v>
      </c>
    </row>
    <row r="59" spans="1:1">
      <c r="A59" s="375" t="s">
        <v>44</v>
      </c>
    </row>
    <row r="60" spans="1:1">
      <c r="A60" s="375" t="s">
        <v>45</v>
      </c>
    </row>
    <row r="61" spans="1:1">
      <c r="A61" s="375" t="s">
        <v>46</v>
      </c>
    </row>
    <row r="62" spans="1:1">
      <c r="A62" s="375" t="s">
        <v>47</v>
      </c>
    </row>
    <row r="63" spans="1:1">
      <c r="A63" s="375" t="s">
        <v>48</v>
      </c>
    </row>
    <row r="64" spans="1:1">
      <c r="A64" s="375" t="s">
        <v>49</v>
      </c>
    </row>
    <row r="65" spans="1:1">
      <c r="A65" s="375" t="s">
        <v>50</v>
      </c>
    </row>
    <row r="66" spans="1:1">
      <c r="A66" s="375" t="s">
        <v>51</v>
      </c>
    </row>
    <row r="67" spans="1:1">
      <c r="A67" s="375" t="s">
        <v>52</v>
      </c>
    </row>
    <row r="68" spans="1:1" s="379" customFormat="1">
      <c r="A68" s="378" t="s">
        <v>53</v>
      </c>
    </row>
    <row r="69" spans="1:1">
      <c r="A69" s="375" t="s">
        <v>54</v>
      </c>
    </row>
    <row r="70" spans="1:1">
      <c r="A70" s="375" t="s">
        <v>55</v>
      </c>
    </row>
    <row r="71" spans="1:1">
      <c r="A71" s="375" t="s">
        <v>56</v>
      </c>
    </row>
    <row r="72" spans="1:1">
      <c r="A72" s="375" t="s">
        <v>57</v>
      </c>
    </row>
    <row r="73" spans="1:1" ht="3.75" customHeight="1"/>
    <row r="74" spans="1:1">
      <c r="A74" s="374" t="s">
        <v>58</v>
      </c>
    </row>
    <row r="75" spans="1:1" ht="7.5" customHeight="1"/>
    <row r="76" spans="1:1">
      <c r="A76" s="375" t="s">
        <v>59</v>
      </c>
    </row>
    <row r="77" spans="1:1">
      <c r="A77" s="375" t="s">
        <v>60</v>
      </c>
    </row>
    <row r="78" spans="1:1">
      <c r="A78" s="375" t="s">
        <v>61</v>
      </c>
    </row>
    <row r="79" spans="1:1">
      <c r="A79" s="375" t="s">
        <v>62</v>
      </c>
    </row>
    <row r="80" spans="1:1">
      <c r="A80" s="375" t="s">
        <v>63</v>
      </c>
    </row>
    <row r="81" spans="1:16384" ht="14.25" customHeight="1">
      <c r="A81" s="375" t="s">
        <v>64</v>
      </c>
    </row>
    <row r="82" spans="1:16384" ht="9" customHeight="1">
      <c r="A82" s="377"/>
    </row>
    <row r="83" spans="1:16384">
      <c r="A83" s="372" t="s">
        <v>65</v>
      </c>
    </row>
    <row r="84" spans="1:16384" ht="6" customHeight="1">
      <c r="A84" s="372"/>
    </row>
    <row r="85" spans="1:16384">
      <c r="A85" s="374" t="s">
        <v>66</v>
      </c>
    </row>
    <row r="86" spans="1:16384" ht="21" customHeight="1">
      <c r="A86" s="375" t="s">
        <v>67</v>
      </c>
    </row>
    <row r="87" spans="1:16384">
      <c r="A87" s="375" t="s">
        <v>68</v>
      </c>
    </row>
    <row r="88" spans="1:16384">
      <c r="A88" s="375" t="s">
        <v>69</v>
      </c>
    </row>
    <row r="89" spans="1:16384">
      <c r="A89" s="375" t="s">
        <v>70</v>
      </c>
    </row>
    <row r="90" spans="1:16384">
      <c r="A90" s="375" t="s">
        <v>71</v>
      </c>
    </row>
    <row r="91" spans="1:16384">
      <c r="A91" s="375" t="s">
        <v>72</v>
      </c>
    </row>
    <row r="92" spans="1:16384">
      <c r="A92" s="377"/>
    </row>
    <row r="93" spans="1:16384">
      <c r="A93" s="374" t="s">
        <v>73</v>
      </c>
    </row>
    <row r="94" spans="1:16384" ht="6" customHeight="1"/>
    <row r="95" spans="1:16384" s="377" customFormat="1" ht="13.5" customHeight="1">
      <c r="A95" s="375" t="s">
        <v>74</v>
      </c>
      <c r="R95" s="377" t="s">
        <v>68</v>
      </c>
      <c r="S95" s="377" t="s">
        <v>68</v>
      </c>
      <c r="T95" s="377" t="s">
        <v>68</v>
      </c>
      <c r="U95" s="377" t="s">
        <v>68</v>
      </c>
      <c r="V95" s="377" t="s">
        <v>68</v>
      </c>
      <c r="W95" s="377" t="s">
        <v>68</v>
      </c>
      <c r="X95" s="377" t="s">
        <v>68</v>
      </c>
      <c r="Y95" s="377" t="s">
        <v>68</v>
      </c>
      <c r="Z95" s="377" t="s">
        <v>68</v>
      </c>
      <c r="AA95" s="377" t="s">
        <v>68</v>
      </c>
      <c r="AB95" s="377" t="s">
        <v>68</v>
      </c>
      <c r="AC95" s="377" t="s">
        <v>68</v>
      </c>
      <c r="AD95" s="377" t="s">
        <v>68</v>
      </c>
      <c r="AE95" s="377" t="s">
        <v>68</v>
      </c>
      <c r="AF95" s="377" t="s">
        <v>68</v>
      </c>
      <c r="AG95" s="377" t="s">
        <v>68</v>
      </c>
      <c r="AH95" s="377" t="s">
        <v>68</v>
      </c>
      <c r="AI95" s="377" t="s">
        <v>68</v>
      </c>
      <c r="AJ95" s="377" t="s">
        <v>68</v>
      </c>
      <c r="AK95" s="377" t="s">
        <v>68</v>
      </c>
      <c r="AL95" s="377" t="s">
        <v>68</v>
      </c>
      <c r="AM95" s="377" t="s">
        <v>68</v>
      </c>
      <c r="AN95" s="377" t="s">
        <v>68</v>
      </c>
      <c r="AO95" s="377" t="s">
        <v>68</v>
      </c>
      <c r="AP95" s="377" t="s">
        <v>68</v>
      </c>
      <c r="AQ95" s="377" t="s">
        <v>68</v>
      </c>
      <c r="AR95" s="377" t="s">
        <v>68</v>
      </c>
      <c r="AS95" s="377" t="s">
        <v>68</v>
      </c>
      <c r="AT95" s="377" t="s">
        <v>68</v>
      </c>
      <c r="AU95" s="377" t="s">
        <v>68</v>
      </c>
      <c r="AV95" s="377" t="s">
        <v>68</v>
      </c>
      <c r="AW95" s="377" t="s">
        <v>68</v>
      </c>
      <c r="AX95" s="377" t="s">
        <v>68</v>
      </c>
      <c r="AY95" s="377" t="s">
        <v>68</v>
      </c>
      <c r="AZ95" s="377" t="s">
        <v>68</v>
      </c>
      <c r="BA95" s="377" t="s">
        <v>68</v>
      </c>
      <c r="BB95" s="377" t="s">
        <v>68</v>
      </c>
      <c r="BC95" s="377" t="s">
        <v>68</v>
      </c>
      <c r="BD95" s="377" t="s">
        <v>68</v>
      </c>
      <c r="BE95" s="377" t="s">
        <v>68</v>
      </c>
      <c r="BF95" s="377" t="s">
        <v>68</v>
      </c>
      <c r="BG95" s="377" t="s">
        <v>68</v>
      </c>
      <c r="BH95" s="377" t="s">
        <v>68</v>
      </c>
      <c r="BI95" s="377" t="s">
        <v>68</v>
      </c>
      <c r="BJ95" s="377" t="s">
        <v>68</v>
      </c>
      <c r="BK95" s="377" t="s">
        <v>68</v>
      </c>
      <c r="BL95" s="377" t="s">
        <v>68</v>
      </c>
      <c r="BM95" s="377" t="s">
        <v>68</v>
      </c>
      <c r="BN95" s="377" t="s">
        <v>68</v>
      </c>
      <c r="BO95" s="377" t="s">
        <v>68</v>
      </c>
      <c r="BP95" s="377" t="s">
        <v>68</v>
      </c>
      <c r="BQ95" s="377" t="s">
        <v>68</v>
      </c>
      <c r="BR95" s="377" t="s">
        <v>68</v>
      </c>
      <c r="BS95" s="377" t="s">
        <v>68</v>
      </c>
      <c r="BT95" s="377" t="s">
        <v>68</v>
      </c>
      <c r="BU95" s="377" t="s">
        <v>68</v>
      </c>
      <c r="BV95" s="377" t="s">
        <v>68</v>
      </c>
      <c r="BW95" s="377" t="s">
        <v>68</v>
      </c>
      <c r="BX95" s="377" t="s">
        <v>68</v>
      </c>
      <c r="BY95" s="377" t="s">
        <v>68</v>
      </c>
      <c r="BZ95" s="377" t="s">
        <v>68</v>
      </c>
      <c r="CA95" s="377" t="s">
        <v>68</v>
      </c>
      <c r="CB95" s="377" t="s">
        <v>68</v>
      </c>
      <c r="CC95" s="377" t="s">
        <v>68</v>
      </c>
      <c r="CD95" s="377" t="s">
        <v>68</v>
      </c>
      <c r="CE95" s="377" t="s">
        <v>68</v>
      </c>
      <c r="CF95" s="377" t="s">
        <v>68</v>
      </c>
      <c r="CG95" s="377" t="s">
        <v>68</v>
      </c>
      <c r="CH95" s="377" t="s">
        <v>68</v>
      </c>
      <c r="CI95" s="377" t="s">
        <v>68</v>
      </c>
      <c r="CJ95" s="377" t="s">
        <v>68</v>
      </c>
      <c r="CK95" s="377" t="s">
        <v>68</v>
      </c>
      <c r="CL95" s="377" t="s">
        <v>68</v>
      </c>
      <c r="CM95" s="377" t="s">
        <v>68</v>
      </c>
      <c r="CN95" s="377" t="s">
        <v>68</v>
      </c>
      <c r="CO95" s="377" t="s">
        <v>68</v>
      </c>
      <c r="CP95" s="377" t="s">
        <v>68</v>
      </c>
      <c r="CQ95" s="377" t="s">
        <v>68</v>
      </c>
      <c r="CR95" s="377" t="s">
        <v>68</v>
      </c>
      <c r="CS95" s="377" t="s">
        <v>68</v>
      </c>
      <c r="CT95" s="377" t="s">
        <v>68</v>
      </c>
      <c r="CU95" s="377" t="s">
        <v>68</v>
      </c>
      <c r="CV95" s="377" t="s">
        <v>68</v>
      </c>
      <c r="CW95" s="377" t="s">
        <v>68</v>
      </c>
      <c r="CX95" s="377" t="s">
        <v>68</v>
      </c>
      <c r="CY95" s="377" t="s">
        <v>68</v>
      </c>
      <c r="CZ95" s="377" t="s">
        <v>68</v>
      </c>
      <c r="DA95" s="377" t="s">
        <v>68</v>
      </c>
      <c r="DB95" s="377" t="s">
        <v>68</v>
      </c>
      <c r="DC95" s="377" t="s">
        <v>68</v>
      </c>
      <c r="DD95" s="377" t="s">
        <v>68</v>
      </c>
      <c r="DE95" s="377" t="s">
        <v>68</v>
      </c>
      <c r="DF95" s="377" t="s">
        <v>68</v>
      </c>
      <c r="DG95" s="377" t="s">
        <v>68</v>
      </c>
      <c r="DH95" s="377" t="s">
        <v>68</v>
      </c>
      <c r="DI95" s="377" t="s">
        <v>68</v>
      </c>
      <c r="DJ95" s="377" t="s">
        <v>68</v>
      </c>
      <c r="DK95" s="377" t="s">
        <v>68</v>
      </c>
      <c r="DL95" s="377" t="s">
        <v>68</v>
      </c>
      <c r="DM95" s="377" t="s">
        <v>68</v>
      </c>
      <c r="DN95" s="377" t="s">
        <v>68</v>
      </c>
      <c r="DO95" s="377" t="s">
        <v>68</v>
      </c>
      <c r="DP95" s="377" t="s">
        <v>68</v>
      </c>
      <c r="DQ95" s="377" t="s">
        <v>68</v>
      </c>
      <c r="DR95" s="377" t="s">
        <v>68</v>
      </c>
      <c r="DS95" s="377" t="s">
        <v>68</v>
      </c>
      <c r="DT95" s="377" t="s">
        <v>68</v>
      </c>
      <c r="DU95" s="377" t="s">
        <v>68</v>
      </c>
      <c r="DV95" s="377" t="s">
        <v>68</v>
      </c>
      <c r="DW95" s="377" t="s">
        <v>68</v>
      </c>
      <c r="DX95" s="377" t="s">
        <v>68</v>
      </c>
      <c r="DY95" s="377" t="s">
        <v>68</v>
      </c>
      <c r="DZ95" s="377" t="s">
        <v>68</v>
      </c>
      <c r="EA95" s="377" t="s">
        <v>68</v>
      </c>
      <c r="EB95" s="377" t="s">
        <v>68</v>
      </c>
      <c r="EC95" s="377" t="s">
        <v>68</v>
      </c>
      <c r="ED95" s="377" t="s">
        <v>68</v>
      </c>
      <c r="EE95" s="377" t="s">
        <v>68</v>
      </c>
      <c r="EF95" s="377" t="s">
        <v>68</v>
      </c>
      <c r="EG95" s="377" t="s">
        <v>68</v>
      </c>
      <c r="EH95" s="377" t="s">
        <v>68</v>
      </c>
      <c r="EI95" s="377" t="s">
        <v>68</v>
      </c>
      <c r="EJ95" s="377" t="s">
        <v>68</v>
      </c>
      <c r="EK95" s="377" t="s">
        <v>68</v>
      </c>
      <c r="EL95" s="377" t="s">
        <v>68</v>
      </c>
      <c r="EM95" s="377" t="s">
        <v>68</v>
      </c>
      <c r="EN95" s="377" t="s">
        <v>68</v>
      </c>
      <c r="EO95" s="377" t="s">
        <v>68</v>
      </c>
      <c r="EP95" s="377" t="s">
        <v>68</v>
      </c>
      <c r="EQ95" s="377" t="s">
        <v>68</v>
      </c>
      <c r="ER95" s="377" t="s">
        <v>68</v>
      </c>
      <c r="ES95" s="377" t="s">
        <v>68</v>
      </c>
      <c r="ET95" s="377" t="s">
        <v>68</v>
      </c>
      <c r="EU95" s="377" t="s">
        <v>68</v>
      </c>
      <c r="EV95" s="377" t="s">
        <v>68</v>
      </c>
      <c r="EW95" s="377" t="s">
        <v>68</v>
      </c>
      <c r="EX95" s="377" t="s">
        <v>68</v>
      </c>
      <c r="EY95" s="377" t="s">
        <v>68</v>
      </c>
      <c r="EZ95" s="377" t="s">
        <v>68</v>
      </c>
      <c r="FA95" s="377" t="s">
        <v>68</v>
      </c>
      <c r="FB95" s="377" t="s">
        <v>68</v>
      </c>
      <c r="FC95" s="377" t="s">
        <v>68</v>
      </c>
      <c r="FD95" s="377" t="s">
        <v>68</v>
      </c>
      <c r="FE95" s="377" t="s">
        <v>68</v>
      </c>
      <c r="FF95" s="377" t="s">
        <v>68</v>
      </c>
      <c r="FG95" s="377" t="s">
        <v>68</v>
      </c>
      <c r="FH95" s="377" t="s">
        <v>68</v>
      </c>
      <c r="FI95" s="377" t="s">
        <v>68</v>
      </c>
      <c r="FJ95" s="377" t="s">
        <v>68</v>
      </c>
      <c r="FK95" s="377" t="s">
        <v>68</v>
      </c>
      <c r="FL95" s="377" t="s">
        <v>68</v>
      </c>
      <c r="FM95" s="377" t="s">
        <v>68</v>
      </c>
      <c r="FN95" s="377" t="s">
        <v>68</v>
      </c>
      <c r="FO95" s="377" t="s">
        <v>68</v>
      </c>
      <c r="FP95" s="377" t="s">
        <v>68</v>
      </c>
      <c r="FQ95" s="377" t="s">
        <v>68</v>
      </c>
      <c r="FR95" s="377" t="s">
        <v>68</v>
      </c>
      <c r="FS95" s="377" t="s">
        <v>68</v>
      </c>
      <c r="FT95" s="377" t="s">
        <v>68</v>
      </c>
      <c r="FU95" s="377" t="s">
        <v>68</v>
      </c>
      <c r="FV95" s="377" t="s">
        <v>68</v>
      </c>
      <c r="FW95" s="377" t="s">
        <v>68</v>
      </c>
      <c r="FX95" s="377" t="s">
        <v>68</v>
      </c>
      <c r="FY95" s="377" t="s">
        <v>68</v>
      </c>
      <c r="FZ95" s="377" t="s">
        <v>68</v>
      </c>
      <c r="GA95" s="377" t="s">
        <v>68</v>
      </c>
      <c r="GB95" s="377" t="s">
        <v>68</v>
      </c>
      <c r="GC95" s="377" t="s">
        <v>68</v>
      </c>
      <c r="GD95" s="377" t="s">
        <v>68</v>
      </c>
      <c r="GE95" s="377" t="s">
        <v>68</v>
      </c>
      <c r="GF95" s="377" t="s">
        <v>68</v>
      </c>
      <c r="GG95" s="377" t="s">
        <v>68</v>
      </c>
      <c r="GH95" s="377" t="s">
        <v>68</v>
      </c>
      <c r="GI95" s="377" t="s">
        <v>68</v>
      </c>
      <c r="GJ95" s="377" t="s">
        <v>68</v>
      </c>
      <c r="GK95" s="377" t="s">
        <v>68</v>
      </c>
      <c r="GL95" s="377" t="s">
        <v>68</v>
      </c>
      <c r="GM95" s="377" t="s">
        <v>68</v>
      </c>
      <c r="GN95" s="377" t="s">
        <v>68</v>
      </c>
      <c r="GO95" s="377" t="s">
        <v>68</v>
      </c>
      <c r="GP95" s="377" t="s">
        <v>68</v>
      </c>
      <c r="GQ95" s="377" t="s">
        <v>68</v>
      </c>
      <c r="GR95" s="377" t="s">
        <v>68</v>
      </c>
      <c r="GS95" s="377" t="s">
        <v>68</v>
      </c>
      <c r="GT95" s="377" t="s">
        <v>68</v>
      </c>
      <c r="GU95" s="377" t="s">
        <v>68</v>
      </c>
      <c r="GV95" s="377" t="s">
        <v>68</v>
      </c>
      <c r="GW95" s="377" t="s">
        <v>68</v>
      </c>
      <c r="GX95" s="377" t="s">
        <v>68</v>
      </c>
      <c r="GY95" s="377" t="s">
        <v>68</v>
      </c>
      <c r="GZ95" s="377" t="s">
        <v>68</v>
      </c>
      <c r="HA95" s="377" t="s">
        <v>68</v>
      </c>
      <c r="HB95" s="377" t="s">
        <v>68</v>
      </c>
      <c r="HC95" s="377" t="s">
        <v>68</v>
      </c>
      <c r="HD95" s="377" t="s">
        <v>68</v>
      </c>
      <c r="HE95" s="377" t="s">
        <v>68</v>
      </c>
      <c r="HF95" s="377" t="s">
        <v>68</v>
      </c>
      <c r="HG95" s="377" t="s">
        <v>68</v>
      </c>
      <c r="HH95" s="377" t="s">
        <v>68</v>
      </c>
      <c r="HI95" s="377" t="s">
        <v>68</v>
      </c>
      <c r="HJ95" s="377" t="s">
        <v>68</v>
      </c>
      <c r="HK95" s="377" t="s">
        <v>68</v>
      </c>
      <c r="HL95" s="377" t="s">
        <v>68</v>
      </c>
      <c r="HM95" s="377" t="s">
        <v>68</v>
      </c>
      <c r="HN95" s="377" t="s">
        <v>68</v>
      </c>
      <c r="HO95" s="377" t="s">
        <v>68</v>
      </c>
      <c r="HP95" s="377" t="s">
        <v>68</v>
      </c>
      <c r="HQ95" s="377" t="s">
        <v>68</v>
      </c>
      <c r="HR95" s="377" t="s">
        <v>68</v>
      </c>
      <c r="HS95" s="377" t="s">
        <v>68</v>
      </c>
      <c r="HT95" s="377" t="s">
        <v>68</v>
      </c>
      <c r="HU95" s="377" t="s">
        <v>68</v>
      </c>
      <c r="HV95" s="377" t="s">
        <v>68</v>
      </c>
      <c r="HW95" s="377" t="s">
        <v>68</v>
      </c>
      <c r="HX95" s="377" t="s">
        <v>68</v>
      </c>
      <c r="HY95" s="377" t="s">
        <v>68</v>
      </c>
      <c r="HZ95" s="377" t="s">
        <v>68</v>
      </c>
      <c r="IA95" s="377" t="s">
        <v>68</v>
      </c>
      <c r="IB95" s="377" t="s">
        <v>68</v>
      </c>
      <c r="IC95" s="377" t="s">
        <v>68</v>
      </c>
      <c r="ID95" s="377" t="s">
        <v>68</v>
      </c>
      <c r="IE95" s="377" t="s">
        <v>68</v>
      </c>
      <c r="IF95" s="377" t="s">
        <v>68</v>
      </c>
      <c r="IG95" s="377" t="s">
        <v>68</v>
      </c>
      <c r="IH95" s="377" t="s">
        <v>68</v>
      </c>
      <c r="II95" s="377" t="s">
        <v>68</v>
      </c>
      <c r="IJ95" s="377" t="s">
        <v>68</v>
      </c>
      <c r="IK95" s="377" t="s">
        <v>68</v>
      </c>
      <c r="IL95" s="377" t="s">
        <v>68</v>
      </c>
      <c r="IM95" s="377" t="s">
        <v>68</v>
      </c>
      <c r="IN95" s="377" t="s">
        <v>68</v>
      </c>
      <c r="IO95" s="377" t="s">
        <v>68</v>
      </c>
      <c r="IP95" s="377" t="s">
        <v>68</v>
      </c>
      <c r="IQ95" s="377" t="s">
        <v>68</v>
      </c>
      <c r="IR95" s="377" t="s">
        <v>68</v>
      </c>
      <c r="IS95" s="377" t="s">
        <v>68</v>
      </c>
      <c r="IT95" s="377" t="s">
        <v>68</v>
      </c>
      <c r="IU95" s="377" t="s">
        <v>68</v>
      </c>
      <c r="IV95" s="377" t="s">
        <v>68</v>
      </c>
      <c r="IW95" s="377" t="s">
        <v>68</v>
      </c>
      <c r="IX95" s="377" t="s">
        <v>68</v>
      </c>
      <c r="IY95" s="377" t="s">
        <v>68</v>
      </c>
      <c r="IZ95" s="377" t="s">
        <v>68</v>
      </c>
      <c r="JA95" s="377" t="s">
        <v>68</v>
      </c>
      <c r="JB95" s="377" t="s">
        <v>68</v>
      </c>
      <c r="JC95" s="377" t="s">
        <v>68</v>
      </c>
      <c r="JD95" s="377" t="s">
        <v>68</v>
      </c>
      <c r="JE95" s="377" t="s">
        <v>68</v>
      </c>
      <c r="JF95" s="377" t="s">
        <v>68</v>
      </c>
      <c r="JG95" s="377" t="s">
        <v>68</v>
      </c>
      <c r="JH95" s="377" t="s">
        <v>68</v>
      </c>
      <c r="JI95" s="377" t="s">
        <v>68</v>
      </c>
      <c r="JJ95" s="377" t="s">
        <v>68</v>
      </c>
      <c r="JK95" s="377" t="s">
        <v>68</v>
      </c>
      <c r="JL95" s="377" t="s">
        <v>68</v>
      </c>
      <c r="JM95" s="377" t="s">
        <v>68</v>
      </c>
      <c r="JN95" s="377" t="s">
        <v>68</v>
      </c>
      <c r="JO95" s="377" t="s">
        <v>68</v>
      </c>
      <c r="JP95" s="377" t="s">
        <v>68</v>
      </c>
      <c r="JQ95" s="377" t="s">
        <v>68</v>
      </c>
      <c r="JR95" s="377" t="s">
        <v>68</v>
      </c>
      <c r="JS95" s="377" t="s">
        <v>68</v>
      </c>
      <c r="JT95" s="377" t="s">
        <v>68</v>
      </c>
      <c r="JU95" s="377" t="s">
        <v>68</v>
      </c>
      <c r="JV95" s="377" t="s">
        <v>68</v>
      </c>
      <c r="JW95" s="377" t="s">
        <v>68</v>
      </c>
      <c r="JX95" s="377" t="s">
        <v>68</v>
      </c>
      <c r="JY95" s="377" t="s">
        <v>68</v>
      </c>
      <c r="JZ95" s="377" t="s">
        <v>68</v>
      </c>
      <c r="KA95" s="377" t="s">
        <v>68</v>
      </c>
      <c r="KB95" s="377" t="s">
        <v>68</v>
      </c>
      <c r="KC95" s="377" t="s">
        <v>68</v>
      </c>
      <c r="KD95" s="377" t="s">
        <v>68</v>
      </c>
      <c r="KE95" s="377" t="s">
        <v>68</v>
      </c>
      <c r="KF95" s="377" t="s">
        <v>68</v>
      </c>
      <c r="KG95" s="377" t="s">
        <v>68</v>
      </c>
      <c r="KH95" s="377" t="s">
        <v>68</v>
      </c>
      <c r="KI95" s="377" t="s">
        <v>68</v>
      </c>
      <c r="KJ95" s="377" t="s">
        <v>68</v>
      </c>
      <c r="KK95" s="377" t="s">
        <v>68</v>
      </c>
      <c r="KL95" s="377" t="s">
        <v>68</v>
      </c>
      <c r="KM95" s="377" t="s">
        <v>68</v>
      </c>
      <c r="KN95" s="377" t="s">
        <v>68</v>
      </c>
      <c r="KO95" s="377" t="s">
        <v>68</v>
      </c>
      <c r="KP95" s="377" t="s">
        <v>68</v>
      </c>
      <c r="KQ95" s="377" t="s">
        <v>68</v>
      </c>
      <c r="KR95" s="377" t="s">
        <v>68</v>
      </c>
      <c r="KS95" s="377" t="s">
        <v>68</v>
      </c>
      <c r="KT95" s="377" t="s">
        <v>68</v>
      </c>
      <c r="KU95" s="377" t="s">
        <v>68</v>
      </c>
      <c r="KV95" s="377" t="s">
        <v>68</v>
      </c>
      <c r="KW95" s="377" t="s">
        <v>68</v>
      </c>
      <c r="KX95" s="377" t="s">
        <v>68</v>
      </c>
      <c r="KY95" s="377" t="s">
        <v>68</v>
      </c>
      <c r="KZ95" s="377" t="s">
        <v>68</v>
      </c>
      <c r="LA95" s="377" t="s">
        <v>68</v>
      </c>
      <c r="LB95" s="377" t="s">
        <v>68</v>
      </c>
      <c r="LC95" s="377" t="s">
        <v>68</v>
      </c>
      <c r="LD95" s="377" t="s">
        <v>68</v>
      </c>
      <c r="LE95" s="377" t="s">
        <v>68</v>
      </c>
      <c r="LF95" s="377" t="s">
        <v>68</v>
      </c>
      <c r="LG95" s="377" t="s">
        <v>68</v>
      </c>
      <c r="LH95" s="377" t="s">
        <v>68</v>
      </c>
      <c r="LI95" s="377" t="s">
        <v>68</v>
      </c>
      <c r="LJ95" s="377" t="s">
        <v>68</v>
      </c>
      <c r="LK95" s="377" t="s">
        <v>68</v>
      </c>
      <c r="LL95" s="377" t="s">
        <v>68</v>
      </c>
      <c r="LM95" s="377" t="s">
        <v>68</v>
      </c>
      <c r="LN95" s="377" t="s">
        <v>68</v>
      </c>
      <c r="LO95" s="377" t="s">
        <v>68</v>
      </c>
      <c r="LP95" s="377" t="s">
        <v>68</v>
      </c>
      <c r="LQ95" s="377" t="s">
        <v>68</v>
      </c>
      <c r="LR95" s="377" t="s">
        <v>68</v>
      </c>
      <c r="LS95" s="377" t="s">
        <v>68</v>
      </c>
      <c r="LT95" s="377" t="s">
        <v>68</v>
      </c>
      <c r="LU95" s="377" t="s">
        <v>68</v>
      </c>
      <c r="LV95" s="377" t="s">
        <v>68</v>
      </c>
      <c r="LW95" s="377" t="s">
        <v>68</v>
      </c>
      <c r="LX95" s="377" t="s">
        <v>68</v>
      </c>
      <c r="LY95" s="377" t="s">
        <v>68</v>
      </c>
      <c r="LZ95" s="377" t="s">
        <v>68</v>
      </c>
      <c r="MA95" s="377" t="s">
        <v>68</v>
      </c>
      <c r="MB95" s="377" t="s">
        <v>68</v>
      </c>
      <c r="MC95" s="377" t="s">
        <v>68</v>
      </c>
      <c r="MD95" s="377" t="s">
        <v>68</v>
      </c>
      <c r="ME95" s="377" t="s">
        <v>68</v>
      </c>
      <c r="MF95" s="377" t="s">
        <v>68</v>
      </c>
      <c r="MG95" s="377" t="s">
        <v>68</v>
      </c>
      <c r="MH95" s="377" t="s">
        <v>68</v>
      </c>
      <c r="MI95" s="377" t="s">
        <v>68</v>
      </c>
      <c r="MJ95" s="377" t="s">
        <v>68</v>
      </c>
      <c r="MK95" s="377" t="s">
        <v>68</v>
      </c>
      <c r="ML95" s="377" t="s">
        <v>68</v>
      </c>
      <c r="MM95" s="377" t="s">
        <v>68</v>
      </c>
      <c r="MN95" s="377" t="s">
        <v>68</v>
      </c>
      <c r="MO95" s="377" t="s">
        <v>68</v>
      </c>
      <c r="MP95" s="377" t="s">
        <v>68</v>
      </c>
      <c r="MQ95" s="377" t="s">
        <v>68</v>
      </c>
      <c r="MR95" s="377" t="s">
        <v>68</v>
      </c>
      <c r="MS95" s="377" t="s">
        <v>68</v>
      </c>
      <c r="MT95" s="377" t="s">
        <v>68</v>
      </c>
      <c r="MU95" s="377" t="s">
        <v>68</v>
      </c>
      <c r="MV95" s="377" t="s">
        <v>68</v>
      </c>
      <c r="MW95" s="377" t="s">
        <v>68</v>
      </c>
      <c r="MX95" s="377" t="s">
        <v>68</v>
      </c>
      <c r="MY95" s="377" t="s">
        <v>68</v>
      </c>
      <c r="MZ95" s="377" t="s">
        <v>68</v>
      </c>
      <c r="NA95" s="377" t="s">
        <v>68</v>
      </c>
      <c r="NB95" s="377" t="s">
        <v>68</v>
      </c>
      <c r="NC95" s="377" t="s">
        <v>68</v>
      </c>
      <c r="ND95" s="377" t="s">
        <v>68</v>
      </c>
      <c r="NE95" s="377" t="s">
        <v>68</v>
      </c>
      <c r="NF95" s="377" t="s">
        <v>68</v>
      </c>
      <c r="NG95" s="377" t="s">
        <v>68</v>
      </c>
      <c r="NH95" s="377" t="s">
        <v>68</v>
      </c>
      <c r="NI95" s="377" t="s">
        <v>68</v>
      </c>
      <c r="NJ95" s="377" t="s">
        <v>68</v>
      </c>
      <c r="NK95" s="377" t="s">
        <v>68</v>
      </c>
      <c r="NL95" s="377" t="s">
        <v>68</v>
      </c>
      <c r="NM95" s="377" t="s">
        <v>68</v>
      </c>
      <c r="NN95" s="377" t="s">
        <v>68</v>
      </c>
      <c r="NO95" s="377" t="s">
        <v>68</v>
      </c>
      <c r="NP95" s="377" t="s">
        <v>68</v>
      </c>
      <c r="NQ95" s="377" t="s">
        <v>68</v>
      </c>
      <c r="NR95" s="377" t="s">
        <v>68</v>
      </c>
      <c r="NS95" s="377" t="s">
        <v>68</v>
      </c>
      <c r="NT95" s="377" t="s">
        <v>68</v>
      </c>
      <c r="NU95" s="377" t="s">
        <v>68</v>
      </c>
      <c r="NV95" s="377" t="s">
        <v>68</v>
      </c>
      <c r="NW95" s="377" t="s">
        <v>68</v>
      </c>
      <c r="NX95" s="377" t="s">
        <v>68</v>
      </c>
      <c r="NY95" s="377" t="s">
        <v>68</v>
      </c>
      <c r="NZ95" s="377" t="s">
        <v>68</v>
      </c>
      <c r="OA95" s="377" t="s">
        <v>68</v>
      </c>
      <c r="OB95" s="377" t="s">
        <v>68</v>
      </c>
      <c r="OC95" s="377" t="s">
        <v>68</v>
      </c>
      <c r="OD95" s="377" t="s">
        <v>68</v>
      </c>
      <c r="OE95" s="377" t="s">
        <v>68</v>
      </c>
      <c r="OF95" s="377" t="s">
        <v>68</v>
      </c>
      <c r="OG95" s="377" t="s">
        <v>68</v>
      </c>
      <c r="OH95" s="377" t="s">
        <v>68</v>
      </c>
      <c r="OI95" s="377" t="s">
        <v>68</v>
      </c>
      <c r="OJ95" s="377" t="s">
        <v>68</v>
      </c>
      <c r="OK95" s="377" t="s">
        <v>68</v>
      </c>
      <c r="OL95" s="377" t="s">
        <v>68</v>
      </c>
      <c r="OM95" s="377" t="s">
        <v>68</v>
      </c>
      <c r="ON95" s="377" t="s">
        <v>68</v>
      </c>
      <c r="OO95" s="377" t="s">
        <v>68</v>
      </c>
      <c r="OP95" s="377" t="s">
        <v>68</v>
      </c>
      <c r="OQ95" s="377" t="s">
        <v>68</v>
      </c>
      <c r="OR95" s="377" t="s">
        <v>68</v>
      </c>
      <c r="OS95" s="377" t="s">
        <v>68</v>
      </c>
      <c r="OT95" s="377" t="s">
        <v>68</v>
      </c>
      <c r="OU95" s="377" t="s">
        <v>68</v>
      </c>
      <c r="OV95" s="377" t="s">
        <v>68</v>
      </c>
      <c r="OW95" s="377" t="s">
        <v>68</v>
      </c>
      <c r="OX95" s="377" t="s">
        <v>68</v>
      </c>
      <c r="OY95" s="377" t="s">
        <v>68</v>
      </c>
      <c r="OZ95" s="377" t="s">
        <v>68</v>
      </c>
      <c r="PA95" s="377" t="s">
        <v>68</v>
      </c>
      <c r="PB95" s="377" t="s">
        <v>68</v>
      </c>
      <c r="PC95" s="377" t="s">
        <v>68</v>
      </c>
      <c r="PD95" s="377" t="s">
        <v>68</v>
      </c>
      <c r="PE95" s="377" t="s">
        <v>68</v>
      </c>
      <c r="PF95" s="377" t="s">
        <v>68</v>
      </c>
      <c r="PG95" s="377" t="s">
        <v>68</v>
      </c>
      <c r="PH95" s="377" t="s">
        <v>68</v>
      </c>
      <c r="PI95" s="377" t="s">
        <v>68</v>
      </c>
      <c r="PJ95" s="377" t="s">
        <v>68</v>
      </c>
      <c r="PK95" s="377" t="s">
        <v>68</v>
      </c>
      <c r="PL95" s="377" t="s">
        <v>68</v>
      </c>
      <c r="PM95" s="377" t="s">
        <v>68</v>
      </c>
      <c r="PN95" s="377" t="s">
        <v>68</v>
      </c>
      <c r="PO95" s="377" t="s">
        <v>68</v>
      </c>
      <c r="PP95" s="377" t="s">
        <v>68</v>
      </c>
      <c r="PQ95" s="377" t="s">
        <v>68</v>
      </c>
      <c r="PR95" s="377" t="s">
        <v>68</v>
      </c>
      <c r="PS95" s="377" t="s">
        <v>68</v>
      </c>
      <c r="PT95" s="377" t="s">
        <v>68</v>
      </c>
      <c r="PU95" s="377" t="s">
        <v>68</v>
      </c>
      <c r="PV95" s="377" t="s">
        <v>68</v>
      </c>
      <c r="PW95" s="377" t="s">
        <v>68</v>
      </c>
      <c r="PX95" s="377" t="s">
        <v>68</v>
      </c>
      <c r="PY95" s="377" t="s">
        <v>68</v>
      </c>
      <c r="PZ95" s="377" t="s">
        <v>68</v>
      </c>
      <c r="QA95" s="377" t="s">
        <v>68</v>
      </c>
      <c r="QB95" s="377" t="s">
        <v>68</v>
      </c>
      <c r="QC95" s="377" t="s">
        <v>68</v>
      </c>
      <c r="QD95" s="377" t="s">
        <v>68</v>
      </c>
      <c r="QE95" s="377" t="s">
        <v>68</v>
      </c>
      <c r="QF95" s="377" t="s">
        <v>68</v>
      </c>
      <c r="QG95" s="377" t="s">
        <v>68</v>
      </c>
      <c r="QH95" s="377" t="s">
        <v>68</v>
      </c>
      <c r="QI95" s="377" t="s">
        <v>68</v>
      </c>
      <c r="QJ95" s="377" t="s">
        <v>68</v>
      </c>
      <c r="QK95" s="377" t="s">
        <v>68</v>
      </c>
      <c r="QL95" s="377" t="s">
        <v>68</v>
      </c>
      <c r="QM95" s="377" t="s">
        <v>68</v>
      </c>
      <c r="QN95" s="377" t="s">
        <v>68</v>
      </c>
      <c r="QO95" s="377" t="s">
        <v>68</v>
      </c>
      <c r="QP95" s="377" t="s">
        <v>68</v>
      </c>
      <c r="QQ95" s="377" t="s">
        <v>68</v>
      </c>
      <c r="QR95" s="377" t="s">
        <v>68</v>
      </c>
      <c r="QS95" s="377" t="s">
        <v>68</v>
      </c>
      <c r="QT95" s="377" t="s">
        <v>68</v>
      </c>
      <c r="QU95" s="377" t="s">
        <v>68</v>
      </c>
      <c r="QV95" s="377" t="s">
        <v>68</v>
      </c>
      <c r="QW95" s="377" t="s">
        <v>68</v>
      </c>
      <c r="QX95" s="377" t="s">
        <v>68</v>
      </c>
      <c r="QY95" s="377" t="s">
        <v>68</v>
      </c>
      <c r="QZ95" s="377" t="s">
        <v>68</v>
      </c>
      <c r="RA95" s="377" t="s">
        <v>68</v>
      </c>
      <c r="RB95" s="377" t="s">
        <v>68</v>
      </c>
      <c r="RC95" s="377" t="s">
        <v>68</v>
      </c>
      <c r="RD95" s="377" t="s">
        <v>68</v>
      </c>
      <c r="RE95" s="377" t="s">
        <v>68</v>
      </c>
      <c r="RF95" s="377" t="s">
        <v>68</v>
      </c>
      <c r="RG95" s="377" t="s">
        <v>68</v>
      </c>
      <c r="RH95" s="377" t="s">
        <v>68</v>
      </c>
      <c r="RI95" s="377" t="s">
        <v>68</v>
      </c>
      <c r="RJ95" s="377" t="s">
        <v>68</v>
      </c>
      <c r="RK95" s="377" t="s">
        <v>68</v>
      </c>
      <c r="RL95" s="377" t="s">
        <v>68</v>
      </c>
      <c r="RM95" s="377" t="s">
        <v>68</v>
      </c>
      <c r="RN95" s="377" t="s">
        <v>68</v>
      </c>
      <c r="RO95" s="377" t="s">
        <v>68</v>
      </c>
      <c r="RP95" s="377" t="s">
        <v>68</v>
      </c>
      <c r="RQ95" s="377" t="s">
        <v>68</v>
      </c>
      <c r="RR95" s="377" t="s">
        <v>68</v>
      </c>
      <c r="RS95" s="377" t="s">
        <v>68</v>
      </c>
      <c r="RT95" s="377" t="s">
        <v>68</v>
      </c>
      <c r="RU95" s="377" t="s">
        <v>68</v>
      </c>
      <c r="RV95" s="377" t="s">
        <v>68</v>
      </c>
      <c r="RW95" s="377" t="s">
        <v>68</v>
      </c>
      <c r="RX95" s="377" t="s">
        <v>68</v>
      </c>
      <c r="RY95" s="377" t="s">
        <v>68</v>
      </c>
      <c r="RZ95" s="377" t="s">
        <v>68</v>
      </c>
      <c r="SA95" s="377" t="s">
        <v>68</v>
      </c>
      <c r="SB95" s="377" t="s">
        <v>68</v>
      </c>
      <c r="SC95" s="377" t="s">
        <v>68</v>
      </c>
      <c r="SD95" s="377" t="s">
        <v>68</v>
      </c>
      <c r="SE95" s="377" t="s">
        <v>68</v>
      </c>
      <c r="SF95" s="377" t="s">
        <v>68</v>
      </c>
      <c r="SG95" s="377" t="s">
        <v>68</v>
      </c>
      <c r="SH95" s="377" t="s">
        <v>68</v>
      </c>
      <c r="SI95" s="377" t="s">
        <v>68</v>
      </c>
      <c r="SJ95" s="377" t="s">
        <v>68</v>
      </c>
      <c r="SK95" s="377" t="s">
        <v>68</v>
      </c>
      <c r="SL95" s="377" t="s">
        <v>68</v>
      </c>
      <c r="SM95" s="377" t="s">
        <v>68</v>
      </c>
      <c r="SN95" s="377" t="s">
        <v>68</v>
      </c>
      <c r="SO95" s="377" t="s">
        <v>68</v>
      </c>
      <c r="SP95" s="377" t="s">
        <v>68</v>
      </c>
      <c r="SQ95" s="377" t="s">
        <v>68</v>
      </c>
      <c r="SR95" s="377" t="s">
        <v>68</v>
      </c>
      <c r="SS95" s="377" t="s">
        <v>68</v>
      </c>
      <c r="ST95" s="377" t="s">
        <v>68</v>
      </c>
      <c r="SU95" s="377" t="s">
        <v>68</v>
      </c>
      <c r="SV95" s="377" t="s">
        <v>68</v>
      </c>
      <c r="SW95" s="377" t="s">
        <v>68</v>
      </c>
      <c r="SX95" s="377" t="s">
        <v>68</v>
      </c>
      <c r="SY95" s="377" t="s">
        <v>68</v>
      </c>
      <c r="SZ95" s="377" t="s">
        <v>68</v>
      </c>
      <c r="TA95" s="377" t="s">
        <v>68</v>
      </c>
      <c r="TB95" s="377" t="s">
        <v>68</v>
      </c>
      <c r="TC95" s="377" t="s">
        <v>68</v>
      </c>
      <c r="TD95" s="377" t="s">
        <v>68</v>
      </c>
      <c r="TE95" s="377" t="s">
        <v>68</v>
      </c>
      <c r="TF95" s="377" t="s">
        <v>68</v>
      </c>
      <c r="TG95" s="377" t="s">
        <v>68</v>
      </c>
      <c r="TH95" s="377" t="s">
        <v>68</v>
      </c>
      <c r="TI95" s="377" t="s">
        <v>68</v>
      </c>
      <c r="TJ95" s="377" t="s">
        <v>68</v>
      </c>
      <c r="TK95" s="377" t="s">
        <v>68</v>
      </c>
      <c r="TL95" s="377" t="s">
        <v>68</v>
      </c>
      <c r="TM95" s="377" t="s">
        <v>68</v>
      </c>
      <c r="TN95" s="377" t="s">
        <v>68</v>
      </c>
      <c r="TO95" s="377" t="s">
        <v>68</v>
      </c>
      <c r="TP95" s="377" t="s">
        <v>68</v>
      </c>
      <c r="TQ95" s="377" t="s">
        <v>68</v>
      </c>
      <c r="TR95" s="377" t="s">
        <v>68</v>
      </c>
      <c r="TS95" s="377" t="s">
        <v>68</v>
      </c>
      <c r="TT95" s="377" t="s">
        <v>68</v>
      </c>
      <c r="TU95" s="377" t="s">
        <v>68</v>
      </c>
      <c r="TV95" s="377" t="s">
        <v>68</v>
      </c>
      <c r="TW95" s="377" t="s">
        <v>68</v>
      </c>
      <c r="TX95" s="377" t="s">
        <v>68</v>
      </c>
      <c r="TY95" s="377" t="s">
        <v>68</v>
      </c>
      <c r="TZ95" s="377" t="s">
        <v>68</v>
      </c>
      <c r="UA95" s="377" t="s">
        <v>68</v>
      </c>
      <c r="UB95" s="377" t="s">
        <v>68</v>
      </c>
      <c r="UC95" s="377" t="s">
        <v>68</v>
      </c>
      <c r="UD95" s="377" t="s">
        <v>68</v>
      </c>
      <c r="UE95" s="377" t="s">
        <v>68</v>
      </c>
      <c r="UF95" s="377" t="s">
        <v>68</v>
      </c>
      <c r="UG95" s="377" t="s">
        <v>68</v>
      </c>
      <c r="UH95" s="377" t="s">
        <v>68</v>
      </c>
      <c r="UI95" s="377" t="s">
        <v>68</v>
      </c>
      <c r="UJ95" s="377" t="s">
        <v>68</v>
      </c>
      <c r="UK95" s="377" t="s">
        <v>68</v>
      </c>
      <c r="UL95" s="377" t="s">
        <v>68</v>
      </c>
      <c r="UM95" s="377" t="s">
        <v>68</v>
      </c>
      <c r="UN95" s="377" t="s">
        <v>68</v>
      </c>
      <c r="UO95" s="377" t="s">
        <v>68</v>
      </c>
      <c r="UP95" s="377" t="s">
        <v>68</v>
      </c>
      <c r="UQ95" s="377" t="s">
        <v>68</v>
      </c>
      <c r="UR95" s="377" t="s">
        <v>68</v>
      </c>
      <c r="US95" s="377" t="s">
        <v>68</v>
      </c>
      <c r="UT95" s="377" t="s">
        <v>68</v>
      </c>
      <c r="UU95" s="377" t="s">
        <v>68</v>
      </c>
      <c r="UV95" s="377" t="s">
        <v>68</v>
      </c>
      <c r="UW95" s="377" t="s">
        <v>68</v>
      </c>
      <c r="UX95" s="377" t="s">
        <v>68</v>
      </c>
      <c r="UY95" s="377" t="s">
        <v>68</v>
      </c>
      <c r="UZ95" s="377" t="s">
        <v>68</v>
      </c>
      <c r="VA95" s="377" t="s">
        <v>68</v>
      </c>
      <c r="VB95" s="377" t="s">
        <v>68</v>
      </c>
      <c r="VC95" s="377" t="s">
        <v>68</v>
      </c>
      <c r="VD95" s="377" t="s">
        <v>68</v>
      </c>
      <c r="VE95" s="377" t="s">
        <v>68</v>
      </c>
      <c r="VF95" s="377" t="s">
        <v>68</v>
      </c>
      <c r="VG95" s="377" t="s">
        <v>68</v>
      </c>
      <c r="VH95" s="377" t="s">
        <v>68</v>
      </c>
      <c r="VI95" s="377" t="s">
        <v>68</v>
      </c>
      <c r="VJ95" s="377" t="s">
        <v>68</v>
      </c>
      <c r="VK95" s="377" t="s">
        <v>68</v>
      </c>
      <c r="VL95" s="377" t="s">
        <v>68</v>
      </c>
      <c r="VM95" s="377" t="s">
        <v>68</v>
      </c>
      <c r="VN95" s="377" t="s">
        <v>68</v>
      </c>
      <c r="VO95" s="377" t="s">
        <v>68</v>
      </c>
      <c r="VP95" s="377" t="s">
        <v>68</v>
      </c>
      <c r="VQ95" s="377" t="s">
        <v>68</v>
      </c>
      <c r="VR95" s="377" t="s">
        <v>68</v>
      </c>
      <c r="VS95" s="377" t="s">
        <v>68</v>
      </c>
      <c r="VT95" s="377" t="s">
        <v>68</v>
      </c>
      <c r="VU95" s="377" t="s">
        <v>68</v>
      </c>
      <c r="VV95" s="377" t="s">
        <v>68</v>
      </c>
      <c r="VW95" s="377" t="s">
        <v>68</v>
      </c>
      <c r="VX95" s="377" t="s">
        <v>68</v>
      </c>
      <c r="VY95" s="377" t="s">
        <v>68</v>
      </c>
      <c r="VZ95" s="377" t="s">
        <v>68</v>
      </c>
      <c r="WA95" s="377" t="s">
        <v>68</v>
      </c>
      <c r="WB95" s="377" t="s">
        <v>68</v>
      </c>
      <c r="WC95" s="377" t="s">
        <v>68</v>
      </c>
      <c r="WD95" s="377" t="s">
        <v>68</v>
      </c>
      <c r="WE95" s="377" t="s">
        <v>68</v>
      </c>
      <c r="WF95" s="377" t="s">
        <v>68</v>
      </c>
      <c r="WG95" s="377" t="s">
        <v>68</v>
      </c>
      <c r="WH95" s="377" t="s">
        <v>68</v>
      </c>
      <c r="WI95" s="377" t="s">
        <v>68</v>
      </c>
      <c r="WJ95" s="377" t="s">
        <v>68</v>
      </c>
      <c r="WK95" s="377" t="s">
        <v>68</v>
      </c>
      <c r="WL95" s="377" t="s">
        <v>68</v>
      </c>
      <c r="WM95" s="377" t="s">
        <v>68</v>
      </c>
      <c r="WN95" s="377" t="s">
        <v>68</v>
      </c>
      <c r="WO95" s="377" t="s">
        <v>68</v>
      </c>
      <c r="WP95" s="377" t="s">
        <v>68</v>
      </c>
      <c r="WQ95" s="377" t="s">
        <v>68</v>
      </c>
      <c r="WR95" s="377" t="s">
        <v>68</v>
      </c>
      <c r="WS95" s="377" t="s">
        <v>68</v>
      </c>
      <c r="WT95" s="377" t="s">
        <v>68</v>
      </c>
      <c r="WU95" s="377" t="s">
        <v>68</v>
      </c>
      <c r="WV95" s="377" t="s">
        <v>68</v>
      </c>
      <c r="WW95" s="377" t="s">
        <v>68</v>
      </c>
      <c r="WX95" s="377" t="s">
        <v>68</v>
      </c>
      <c r="WY95" s="377" t="s">
        <v>68</v>
      </c>
      <c r="WZ95" s="377" t="s">
        <v>68</v>
      </c>
      <c r="XA95" s="377" t="s">
        <v>68</v>
      </c>
      <c r="XB95" s="377" t="s">
        <v>68</v>
      </c>
      <c r="XC95" s="377" t="s">
        <v>68</v>
      </c>
      <c r="XD95" s="377" t="s">
        <v>68</v>
      </c>
      <c r="XE95" s="377" t="s">
        <v>68</v>
      </c>
      <c r="XF95" s="377" t="s">
        <v>68</v>
      </c>
      <c r="XG95" s="377" t="s">
        <v>68</v>
      </c>
      <c r="XH95" s="377" t="s">
        <v>68</v>
      </c>
      <c r="XI95" s="377" t="s">
        <v>68</v>
      </c>
      <c r="XJ95" s="377" t="s">
        <v>68</v>
      </c>
      <c r="XK95" s="377" t="s">
        <v>68</v>
      </c>
      <c r="XL95" s="377" t="s">
        <v>68</v>
      </c>
      <c r="XM95" s="377" t="s">
        <v>68</v>
      </c>
      <c r="XN95" s="377" t="s">
        <v>68</v>
      </c>
      <c r="XO95" s="377" t="s">
        <v>68</v>
      </c>
      <c r="XP95" s="377" t="s">
        <v>68</v>
      </c>
      <c r="XQ95" s="377" t="s">
        <v>68</v>
      </c>
      <c r="XR95" s="377" t="s">
        <v>68</v>
      </c>
      <c r="XS95" s="377" t="s">
        <v>68</v>
      </c>
      <c r="XT95" s="377" t="s">
        <v>68</v>
      </c>
      <c r="XU95" s="377" t="s">
        <v>68</v>
      </c>
      <c r="XV95" s="377" t="s">
        <v>68</v>
      </c>
      <c r="XW95" s="377" t="s">
        <v>68</v>
      </c>
      <c r="XX95" s="377" t="s">
        <v>68</v>
      </c>
      <c r="XY95" s="377" t="s">
        <v>68</v>
      </c>
      <c r="XZ95" s="377" t="s">
        <v>68</v>
      </c>
      <c r="YA95" s="377" t="s">
        <v>68</v>
      </c>
      <c r="YB95" s="377" t="s">
        <v>68</v>
      </c>
      <c r="YC95" s="377" t="s">
        <v>68</v>
      </c>
      <c r="YD95" s="377" t="s">
        <v>68</v>
      </c>
      <c r="YE95" s="377" t="s">
        <v>68</v>
      </c>
      <c r="YF95" s="377" t="s">
        <v>68</v>
      </c>
      <c r="YG95" s="377" t="s">
        <v>68</v>
      </c>
      <c r="YH95" s="377" t="s">
        <v>68</v>
      </c>
      <c r="YI95" s="377" t="s">
        <v>68</v>
      </c>
      <c r="YJ95" s="377" t="s">
        <v>68</v>
      </c>
      <c r="YK95" s="377" t="s">
        <v>68</v>
      </c>
      <c r="YL95" s="377" t="s">
        <v>68</v>
      </c>
      <c r="YM95" s="377" t="s">
        <v>68</v>
      </c>
      <c r="YN95" s="377" t="s">
        <v>68</v>
      </c>
      <c r="YO95" s="377" t="s">
        <v>68</v>
      </c>
      <c r="YP95" s="377" t="s">
        <v>68</v>
      </c>
      <c r="YQ95" s="377" t="s">
        <v>68</v>
      </c>
      <c r="YR95" s="377" t="s">
        <v>68</v>
      </c>
      <c r="YS95" s="377" t="s">
        <v>68</v>
      </c>
      <c r="YT95" s="377" t="s">
        <v>68</v>
      </c>
      <c r="YU95" s="377" t="s">
        <v>68</v>
      </c>
      <c r="YV95" s="377" t="s">
        <v>68</v>
      </c>
      <c r="YW95" s="377" t="s">
        <v>68</v>
      </c>
      <c r="YX95" s="377" t="s">
        <v>68</v>
      </c>
      <c r="YY95" s="377" t="s">
        <v>68</v>
      </c>
      <c r="YZ95" s="377" t="s">
        <v>68</v>
      </c>
      <c r="ZA95" s="377" t="s">
        <v>68</v>
      </c>
      <c r="ZB95" s="377" t="s">
        <v>68</v>
      </c>
      <c r="ZC95" s="377" t="s">
        <v>68</v>
      </c>
      <c r="ZD95" s="377" t="s">
        <v>68</v>
      </c>
      <c r="ZE95" s="377" t="s">
        <v>68</v>
      </c>
      <c r="ZF95" s="377" t="s">
        <v>68</v>
      </c>
      <c r="ZG95" s="377" t="s">
        <v>68</v>
      </c>
      <c r="ZH95" s="377" t="s">
        <v>68</v>
      </c>
      <c r="ZI95" s="377" t="s">
        <v>68</v>
      </c>
      <c r="ZJ95" s="377" t="s">
        <v>68</v>
      </c>
      <c r="ZK95" s="377" t="s">
        <v>68</v>
      </c>
      <c r="ZL95" s="377" t="s">
        <v>68</v>
      </c>
      <c r="ZM95" s="377" t="s">
        <v>68</v>
      </c>
      <c r="ZN95" s="377" t="s">
        <v>68</v>
      </c>
      <c r="ZO95" s="377" t="s">
        <v>68</v>
      </c>
      <c r="ZP95" s="377" t="s">
        <v>68</v>
      </c>
      <c r="ZQ95" s="377" t="s">
        <v>68</v>
      </c>
      <c r="ZR95" s="377" t="s">
        <v>68</v>
      </c>
      <c r="ZS95" s="377" t="s">
        <v>68</v>
      </c>
      <c r="ZT95" s="377" t="s">
        <v>68</v>
      </c>
      <c r="ZU95" s="377" t="s">
        <v>68</v>
      </c>
      <c r="ZV95" s="377" t="s">
        <v>68</v>
      </c>
      <c r="ZW95" s="377" t="s">
        <v>68</v>
      </c>
      <c r="ZX95" s="377" t="s">
        <v>68</v>
      </c>
      <c r="ZY95" s="377" t="s">
        <v>68</v>
      </c>
      <c r="ZZ95" s="377" t="s">
        <v>68</v>
      </c>
      <c r="AAA95" s="377" t="s">
        <v>68</v>
      </c>
      <c r="AAB95" s="377" t="s">
        <v>68</v>
      </c>
      <c r="AAC95" s="377" t="s">
        <v>68</v>
      </c>
      <c r="AAD95" s="377" t="s">
        <v>68</v>
      </c>
      <c r="AAE95" s="377" t="s">
        <v>68</v>
      </c>
      <c r="AAF95" s="377" t="s">
        <v>68</v>
      </c>
      <c r="AAG95" s="377" t="s">
        <v>68</v>
      </c>
      <c r="AAH95" s="377" t="s">
        <v>68</v>
      </c>
      <c r="AAI95" s="377" t="s">
        <v>68</v>
      </c>
      <c r="AAJ95" s="377" t="s">
        <v>68</v>
      </c>
      <c r="AAK95" s="377" t="s">
        <v>68</v>
      </c>
      <c r="AAL95" s="377" t="s">
        <v>68</v>
      </c>
      <c r="AAM95" s="377" t="s">
        <v>68</v>
      </c>
      <c r="AAN95" s="377" t="s">
        <v>68</v>
      </c>
      <c r="AAO95" s="377" t="s">
        <v>68</v>
      </c>
      <c r="AAP95" s="377" t="s">
        <v>68</v>
      </c>
      <c r="AAQ95" s="377" t="s">
        <v>68</v>
      </c>
      <c r="AAR95" s="377" t="s">
        <v>68</v>
      </c>
      <c r="AAS95" s="377" t="s">
        <v>68</v>
      </c>
      <c r="AAT95" s="377" t="s">
        <v>68</v>
      </c>
      <c r="AAU95" s="377" t="s">
        <v>68</v>
      </c>
      <c r="AAV95" s="377" t="s">
        <v>68</v>
      </c>
      <c r="AAW95" s="377" t="s">
        <v>68</v>
      </c>
      <c r="AAX95" s="377" t="s">
        <v>68</v>
      </c>
      <c r="AAY95" s="377" t="s">
        <v>68</v>
      </c>
      <c r="AAZ95" s="377" t="s">
        <v>68</v>
      </c>
      <c r="ABA95" s="377" t="s">
        <v>68</v>
      </c>
      <c r="ABB95" s="377" t="s">
        <v>68</v>
      </c>
      <c r="ABC95" s="377" t="s">
        <v>68</v>
      </c>
      <c r="ABD95" s="377" t="s">
        <v>68</v>
      </c>
      <c r="ABE95" s="377" t="s">
        <v>68</v>
      </c>
      <c r="ABF95" s="377" t="s">
        <v>68</v>
      </c>
      <c r="ABG95" s="377" t="s">
        <v>68</v>
      </c>
      <c r="ABH95" s="377" t="s">
        <v>68</v>
      </c>
      <c r="ABI95" s="377" t="s">
        <v>68</v>
      </c>
      <c r="ABJ95" s="377" t="s">
        <v>68</v>
      </c>
      <c r="ABK95" s="377" t="s">
        <v>68</v>
      </c>
      <c r="ABL95" s="377" t="s">
        <v>68</v>
      </c>
      <c r="ABM95" s="377" t="s">
        <v>68</v>
      </c>
      <c r="ABN95" s="377" t="s">
        <v>68</v>
      </c>
      <c r="ABO95" s="377" t="s">
        <v>68</v>
      </c>
      <c r="ABP95" s="377" t="s">
        <v>68</v>
      </c>
      <c r="ABQ95" s="377" t="s">
        <v>68</v>
      </c>
      <c r="ABR95" s="377" t="s">
        <v>68</v>
      </c>
      <c r="ABS95" s="377" t="s">
        <v>68</v>
      </c>
      <c r="ABT95" s="377" t="s">
        <v>68</v>
      </c>
      <c r="ABU95" s="377" t="s">
        <v>68</v>
      </c>
      <c r="ABV95" s="377" t="s">
        <v>68</v>
      </c>
      <c r="ABW95" s="377" t="s">
        <v>68</v>
      </c>
      <c r="ABX95" s="377" t="s">
        <v>68</v>
      </c>
      <c r="ABY95" s="377" t="s">
        <v>68</v>
      </c>
      <c r="ABZ95" s="377" t="s">
        <v>68</v>
      </c>
      <c r="ACA95" s="377" t="s">
        <v>68</v>
      </c>
      <c r="ACB95" s="377" t="s">
        <v>68</v>
      </c>
      <c r="ACC95" s="377" t="s">
        <v>68</v>
      </c>
      <c r="ACD95" s="377" t="s">
        <v>68</v>
      </c>
      <c r="ACE95" s="377" t="s">
        <v>68</v>
      </c>
      <c r="ACF95" s="377" t="s">
        <v>68</v>
      </c>
      <c r="ACG95" s="377" t="s">
        <v>68</v>
      </c>
      <c r="ACH95" s="377" t="s">
        <v>68</v>
      </c>
      <c r="ACI95" s="377" t="s">
        <v>68</v>
      </c>
      <c r="ACJ95" s="377" t="s">
        <v>68</v>
      </c>
      <c r="ACK95" s="377" t="s">
        <v>68</v>
      </c>
      <c r="ACL95" s="377" t="s">
        <v>68</v>
      </c>
      <c r="ACM95" s="377" t="s">
        <v>68</v>
      </c>
      <c r="ACN95" s="377" t="s">
        <v>68</v>
      </c>
      <c r="ACO95" s="377" t="s">
        <v>68</v>
      </c>
      <c r="ACP95" s="377" t="s">
        <v>68</v>
      </c>
      <c r="ACQ95" s="377" t="s">
        <v>68</v>
      </c>
      <c r="ACR95" s="377" t="s">
        <v>68</v>
      </c>
      <c r="ACS95" s="377" t="s">
        <v>68</v>
      </c>
      <c r="ACT95" s="377" t="s">
        <v>68</v>
      </c>
      <c r="ACU95" s="377" t="s">
        <v>68</v>
      </c>
      <c r="ACV95" s="377" t="s">
        <v>68</v>
      </c>
      <c r="ACW95" s="377" t="s">
        <v>68</v>
      </c>
      <c r="ACX95" s="377" t="s">
        <v>68</v>
      </c>
      <c r="ACY95" s="377" t="s">
        <v>68</v>
      </c>
      <c r="ACZ95" s="377" t="s">
        <v>68</v>
      </c>
      <c r="ADA95" s="377" t="s">
        <v>68</v>
      </c>
      <c r="ADB95" s="377" t="s">
        <v>68</v>
      </c>
      <c r="ADC95" s="377" t="s">
        <v>68</v>
      </c>
      <c r="ADD95" s="377" t="s">
        <v>68</v>
      </c>
      <c r="ADE95" s="377" t="s">
        <v>68</v>
      </c>
      <c r="ADF95" s="377" t="s">
        <v>68</v>
      </c>
      <c r="ADG95" s="377" t="s">
        <v>68</v>
      </c>
      <c r="ADH95" s="377" t="s">
        <v>68</v>
      </c>
      <c r="ADI95" s="377" t="s">
        <v>68</v>
      </c>
      <c r="ADJ95" s="377" t="s">
        <v>68</v>
      </c>
      <c r="ADK95" s="377" t="s">
        <v>68</v>
      </c>
      <c r="ADL95" s="377" t="s">
        <v>68</v>
      </c>
      <c r="ADM95" s="377" t="s">
        <v>68</v>
      </c>
      <c r="ADN95" s="377" t="s">
        <v>68</v>
      </c>
      <c r="ADO95" s="377" t="s">
        <v>68</v>
      </c>
      <c r="ADP95" s="377" t="s">
        <v>68</v>
      </c>
      <c r="ADQ95" s="377" t="s">
        <v>68</v>
      </c>
      <c r="ADR95" s="377" t="s">
        <v>68</v>
      </c>
      <c r="ADS95" s="377" t="s">
        <v>68</v>
      </c>
      <c r="ADT95" s="377" t="s">
        <v>68</v>
      </c>
      <c r="ADU95" s="377" t="s">
        <v>68</v>
      </c>
      <c r="ADV95" s="377" t="s">
        <v>68</v>
      </c>
      <c r="ADW95" s="377" t="s">
        <v>68</v>
      </c>
      <c r="ADX95" s="377" t="s">
        <v>68</v>
      </c>
      <c r="ADY95" s="377" t="s">
        <v>68</v>
      </c>
      <c r="ADZ95" s="377" t="s">
        <v>68</v>
      </c>
      <c r="AEA95" s="377" t="s">
        <v>68</v>
      </c>
      <c r="AEB95" s="377" t="s">
        <v>68</v>
      </c>
      <c r="AEC95" s="377" t="s">
        <v>68</v>
      </c>
      <c r="AED95" s="377" t="s">
        <v>68</v>
      </c>
      <c r="AEE95" s="377" t="s">
        <v>68</v>
      </c>
      <c r="AEF95" s="377" t="s">
        <v>68</v>
      </c>
      <c r="AEG95" s="377" t="s">
        <v>68</v>
      </c>
      <c r="AEH95" s="377" t="s">
        <v>68</v>
      </c>
      <c r="AEI95" s="377" t="s">
        <v>68</v>
      </c>
      <c r="AEJ95" s="377" t="s">
        <v>68</v>
      </c>
      <c r="AEK95" s="377" t="s">
        <v>68</v>
      </c>
      <c r="AEL95" s="377" t="s">
        <v>68</v>
      </c>
      <c r="AEM95" s="377" t="s">
        <v>68</v>
      </c>
      <c r="AEN95" s="377" t="s">
        <v>68</v>
      </c>
      <c r="AEO95" s="377" t="s">
        <v>68</v>
      </c>
      <c r="AEP95" s="377" t="s">
        <v>68</v>
      </c>
      <c r="AEQ95" s="377" t="s">
        <v>68</v>
      </c>
      <c r="AER95" s="377" t="s">
        <v>68</v>
      </c>
      <c r="AES95" s="377" t="s">
        <v>68</v>
      </c>
      <c r="AET95" s="377" t="s">
        <v>68</v>
      </c>
      <c r="AEU95" s="377" t="s">
        <v>68</v>
      </c>
      <c r="AEV95" s="377" t="s">
        <v>68</v>
      </c>
      <c r="AEW95" s="377" t="s">
        <v>68</v>
      </c>
      <c r="AEX95" s="377" t="s">
        <v>68</v>
      </c>
      <c r="AEY95" s="377" t="s">
        <v>68</v>
      </c>
      <c r="AEZ95" s="377" t="s">
        <v>68</v>
      </c>
      <c r="AFA95" s="377" t="s">
        <v>68</v>
      </c>
      <c r="AFB95" s="377" t="s">
        <v>68</v>
      </c>
      <c r="AFC95" s="377" t="s">
        <v>68</v>
      </c>
      <c r="AFD95" s="377" t="s">
        <v>68</v>
      </c>
      <c r="AFE95" s="377" t="s">
        <v>68</v>
      </c>
      <c r="AFF95" s="377" t="s">
        <v>68</v>
      </c>
      <c r="AFG95" s="377" t="s">
        <v>68</v>
      </c>
      <c r="AFH95" s="377" t="s">
        <v>68</v>
      </c>
      <c r="AFI95" s="377" t="s">
        <v>68</v>
      </c>
      <c r="AFJ95" s="377" t="s">
        <v>68</v>
      </c>
      <c r="AFK95" s="377" t="s">
        <v>68</v>
      </c>
      <c r="AFL95" s="377" t="s">
        <v>68</v>
      </c>
      <c r="AFM95" s="377" t="s">
        <v>68</v>
      </c>
      <c r="AFN95" s="377" t="s">
        <v>68</v>
      </c>
      <c r="AFO95" s="377" t="s">
        <v>68</v>
      </c>
      <c r="AFP95" s="377" t="s">
        <v>68</v>
      </c>
      <c r="AFQ95" s="377" t="s">
        <v>68</v>
      </c>
      <c r="AFR95" s="377" t="s">
        <v>68</v>
      </c>
      <c r="AFS95" s="377" t="s">
        <v>68</v>
      </c>
      <c r="AFT95" s="377" t="s">
        <v>68</v>
      </c>
      <c r="AFU95" s="377" t="s">
        <v>68</v>
      </c>
      <c r="AFV95" s="377" t="s">
        <v>68</v>
      </c>
      <c r="AFW95" s="377" t="s">
        <v>68</v>
      </c>
      <c r="AFX95" s="377" t="s">
        <v>68</v>
      </c>
      <c r="AFY95" s="377" t="s">
        <v>68</v>
      </c>
      <c r="AFZ95" s="377" t="s">
        <v>68</v>
      </c>
      <c r="AGA95" s="377" t="s">
        <v>68</v>
      </c>
      <c r="AGB95" s="377" t="s">
        <v>68</v>
      </c>
      <c r="AGC95" s="377" t="s">
        <v>68</v>
      </c>
      <c r="AGD95" s="377" t="s">
        <v>68</v>
      </c>
      <c r="AGE95" s="377" t="s">
        <v>68</v>
      </c>
      <c r="AGF95" s="377" t="s">
        <v>68</v>
      </c>
      <c r="AGG95" s="377" t="s">
        <v>68</v>
      </c>
      <c r="AGH95" s="377" t="s">
        <v>68</v>
      </c>
      <c r="AGI95" s="377" t="s">
        <v>68</v>
      </c>
      <c r="AGJ95" s="377" t="s">
        <v>68</v>
      </c>
      <c r="AGK95" s="377" t="s">
        <v>68</v>
      </c>
      <c r="AGL95" s="377" t="s">
        <v>68</v>
      </c>
      <c r="AGM95" s="377" t="s">
        <v>68</v>
      </c>
      <c r="AGN95" s="377" t="s">
        <v>68</v>
      </c>
      <c r="AGO95" s="377" t="s">
        <v>68</v>
      </c>
      <c r="AGP95" s="377" t="s">
        <v>68</v>
      </c>
      <c r="AGQ95" s="377" t="s">
        <v>68</v>
      </c>
      <c r="AGR95" s="377" t="s">
        <v>68</v>
      </c>
      <c r="AGS95" s="377" t="s">
        <v>68</v>
      </c>
      <c r="AGT95" s="377" t="s">
        <v>68</v>
      </c>
      <c r="AGU95" s="377" t="s">
        <v>68</v>
      </c>
      <c r="AGV95" s="377" t="s">
        <v>68</v>
      </c>
      <c r="AGW95" s="377" t="s">
        <v>68</v>
      </c>
      <c r="AGX95" s="377" t="s">
        <v>68</v>
      </c>
      <c r="AGY95" s="377" t="s">
        <v>68</v>
      </c>
      <c r="AGZ95" s="377" t="s">
        <v>68</v>
      </c>
      <c r="AHA95" s="377" t="s">
        <v>68</v>
      </c>
      <c r="AHB95" s="377" t="s">
        <v>68</v>
      </c>
      <c r="AHC95" s="377" t="s">
        <v>68</v>
      </c>
      <c r="AHD95" s="377" t="s">
        <v>68</v>
      </c>
      <c r="AHE95" s="377" t="s">
        <v>68</v>
      </c>
      <c r="AHF95" s="377" t="s">
        <v>68</v>
      </c>
      <c r="AHG95" s="377" t="s">
        <v>68</v>
      </c>
      <c r="AHH95" s="377" t="s">
        <v>68</v>
      </c>
      <c r="AHI95" s="377" t="s">
        <v>68</v>
      </c>
      <c r="AHJ95" s="377" t="s">
        <v>68</v>
      </c>
      <c r="AHK95" s="377" t="s">
        <v>68</v>
      </c>
      <c r="AHL95" s="377" t="s">
        <v>68</v>
      </c>
      <c r="AHM95" s="377" t="s">
        <v>68</v>
      </c>
      <c r="AHN95" s="377" t="s">
        <v>68</v>
      </c>
      <c r="AHO95" s="377" t="s">
        <v>68</v>
      </c>
      <c r="AHP95" s="377" t="s">
        <v>68</v>
      </c>
      <c r="AHQ95" s="377" t="s">
        <v>68</v>
      </c>
      <c r="AHR95" s="377" t="s">
        <v>68</v>
      </c>
      <c r="AHS95" s="377" t="s">
        <v>68</v>
      </c>
      <c r="AHT95" s="377" t="s">
        <v>68</v>
      </c>
      <c r="AHU95" s="377" t="s">
        <v>68</v>
      </c>
      <c r="AHV95" s="377" t="s">
        <v>68</v>
      </c>
      <c r="AHW95" s="377" t="s">
        <v>68</v>
      </c>
      <c r="AHX95" s="377" t="s">
        <v>68</v>
      </c>
      <c r="AHY95" s="377" t="s">
        <v>68</v>
      </c>
      <c r="AHZ95" s="377" t="s">
        <v>68</v>
      </c>
      <c r="AIA95" s="377" t="s">
        <v>68</v>
      </c>
      <c r="AIB95" s="377" t="s">
        <v>68</v>
      </c>
      <c r="AIC95" s="377" t="s">
        <v>68</v>
      </c>
      <c r="AID95" s="377" t="s">
        <v>68</v>
      </c>
      <c r="AIE95" s="377" t="s">
        <v>68</v>
      </c>
      <c r="AIF95" s="377" t="s">
        <v>68</v>
      </c>
      <c r="AIG95" s="377" t="s">
        <v>68</v>
      </c>
      <c r="AIH95" s="377" t="s">
        <v>68</v>
      </c>
      <c r="AII95" s="377" t="s">
        <v>68</v>
      </c>
      <c r="AIJ95" s="377" t="s">
        <v>68</v>
      </c>
      <c r="AIK95" s="377" t="s">
        <v>68</v>
      </c>
      <c r="AIL95" s="377" t="s">
        <v>68</v>
      </c>
      <c r="AIM95" s="377" t="s">
        <v>68</v>
      </c>
      <c r="AIN95" s="377" t="s">
        <v>68</v>
      </c>
      <c r="AIO95" s="377" t="s">
        <v>68</v>
      </c>
      <c r="AIP95" s="377" t="s">
        <v>68</v>
      </c>
      <c r="AIQ95" s="377" t="s">
        <v>68</v>
      </c>
      <c r="AIR95" s="377" t="s">
        <v>68</v>
      </c>
      <c r="AIS95" s="377" t="s">
        <v>68</v>
      </c>
      <c r="AIT95" s="377" t="s">
        <v>68</v>
      </c>
      <c r="AIU95" s="377" t="s">
        <v>68</v>
      </c>
      <c r="AIV95" s="377" t="s">
        <v>68</v>
      </c>
      <c r="AIW95" s="377" t="s">
        <v>68</v>
      </c>
      <c r="AIX95" s="377" t="s">
        <v>68</v>
      </c>
      <c r="AIY95" s="377" t="s">
        <v>68</v>
      </c>
      <c r="AIZ95" s="377" t="s">
        <v>68</v>
      </c>
      <c r="AJA95" s="377" t="s">
        <v>68</v>
      </c>
      <c r="AJB95" s="377" t="s">
        <v>68</v>
      </c>
      <c r="AJC95" s="377" t="s">
        <v>68</v>
      </c>
      <c r="AJD95" s="377" t="s">
        <v>68</v>
      </c>
      <c r="AJE95" s="377" t="s">
        <v>68</v>
      </c>
      <c r="AJF95" s="377" t="s">
        <v>68</v>
      </c>
      <c r="AJG95" s="377" t="s">
        <v>68</v>
      </c>
      <c r="AJH95" s="377" t="s">
        <v>68</v>
      </c>
      <c r="AJI95" s="377" t="s">
        <v>68</v>
      </c>
      <c r="AJJ95" s="377" t="s">
        <v>68</v>
      </c>
      <c r="AJK95" s="377" t="s">
        <v>68</v>
      </c>
      <c r="AJL95" s="377" t="s">
        <v>68</v>
      </c>
      <c r="AJM95" s="377" t="s">
        <v>68</v>
      </c>
      <c r="AJN95" s="377" t="s">
        <v>68</v>
      </c>
      <c r="AJO95" s="377" t="s">
        <v>68</v>
      </c>
      <c r="AJP95" s="377" t="s">
        <v>68</v>
      </c>
      <c r="AJQ95" s="377" t="s">
        <v>68</v>
      </c>
      <c r="AJR95" s="377" t="s">
        <v>68</v>
      </c>
      <c r="AJS95" s="377" t="s">
        <v>68</v>
      </c>
      <c r="AJT95" s="377" t="s">
        <v>68</v>
      </c>
      <c r="AJU95" s="377" t="s">
        <v>68</v>
      </c>
      <c r="AJV95" s="377" t="s">
        <v>68</v>
      </c>
      <c r="AJW95" s="377" t="s">
        <v>68</v>
      </c>
      <c r="AJX95" s="377" t="s">
        <v>68</v>
      </c>
      <c r="AJY95" s="377" t="s">
        <v>68</v>
      </c>
      <c r="AJZ95" s="377" t="s">
        <v>68</v>
      </c>
      <c r="AKA95" s="377" t="s">
        <v>68</v>
      </c>
      <c r="AKB95" s="377" t="s">
        <v>68</v>
      </c>
      <c r="AKC95" s="377" t="s">
        <v>68</v>
      </c>
      <c r="AKD95" s="377" t="s">
        <v>68</v>
      </c>
      <c r="AKE95" s="377" t="s">
        <v>68</v>
      </c>
      <c r="AKF95" s="377" t="s">
        <v>68</v>
      </c>
      <c r="AKG95" s="377" t="s">
        <v>68</v>
      </c>
      <c r="AKH95" s="377" t="s">
        <v>68</v>
      </c>
      <c r="AKI95" s="377" t="s">
        <v>68</v>
      </c>
      <c r="AKJ95" s="377" t="s">
        <v>68</v>
      </c>
      <c r="AKK95" s="377" t="s">
        <v>68</v>
      </c>
      <c r="AKL95" s="377" t="s">
        <v>68</v>
      </c>
      <c r="AKM95" s="377" t="s">
        <v>68</v>
      </c>
      <c r="AKN95" s="377" t="s">
        <v>68</v>
      </c>
      <c r="AKO95" s="377" t="s">
        <v>68</v>
      </c>
      <c r="AKP95" s="377" t="s">
        <v>68</v>
      </c>
      <c r="AKQ95" s="377" t="s">
        <v>68</v>
      </c>
      <c r="AKR95" s="377" t="s">
        <v>68</v>
      </c>
      <c r="AKS95" s="377" t="s">
        <v>68</v>
      </c>
      <c r="AKT95" s="377" t="s">
        <v>68</v>
      </c>
      <c r="AKU95" s="377" t="s">
        <v>68</v>
      </c>
      <c r="AKV95" s="377" t="s">
        <v>68</v>
      </c>
      <c r="AKW95" s="377" t="s">
        <v>68</v>
      </c>
      <c r="AKX95" s="377" t="s">
        <v>68</v>
      </c>
      <c r="AKY95" s="377" t="s">
        <v>68</v>
      </c>
      <c r="AKZ95" s="377" t="s">
        <v>68</v>
      </c>
      <c r="ALA95" s="377" t="s">
        <v>68</v>
      </c>
      <c r="ALB95" s="377" t="s">
        <v>68</v>
      </c>
      <c r="ALC95" s="377" t="s">
        <v>68</v>
      </c>
      <c r="ALD95" s="377" t="s">
        <v>68</v>
      </c>
      <c r="ALE95" s="377" t="s">
        <v>68</v>
      </c>
      <c r="ALF95" s="377" t="s">
        <v>68</v>
      </c>
      <c r="ALG95" s="377" t="s">
        <v>68</v>
      </c>
      <c r="ALH95" s="377" t="s">
        <v>68</v>
      </c>
      <c r="ALI95" s="377" t="s">
        <v>68</v>
      </c>
      <c r="ALJ95" s="377" t="s">
        <v>68</v>
      </c>
      <c r="ALK95" s="377" t="s">
        <v>68</v>
      </c>
      <c r="ALL95" s="377" t="s">
        <v>68</v>
      </c>
      <c r="ALM95" s="377" t="s">
        <v>68</v>
      </c>
      <c r="ALN95" s="377" t="s">
        <v>68</v>
      </c>
      <c r="ALO95" s="377" t="s">
        <v>68</v>
      </c>
      <c r="ALP95" s="377" t="s">
        <v>68</v>
      </c>
      <c r="ALQ95" s="377" t="s">
        <v>68</v>
      </c>
      <c r="ALR95" s="377" t="s">
        <v>68</v>
      </c>
      <c r="ALS95" s="377" t="s">
        <v>68</v>
      </c>
      <c r="ALT95" s="377" t="s">
        <v>68</v>
      </c>
      <c r="ALU95" s="377" t="s">
        <v>68</v>
      </c>
      <c r="ALV95" s="377" t="s">
        <v>68</v>
      </c>
      <c r="ALW95" s="377" t="s">
        <v>68</v>
      </c>
      <c r="ALX95" s="377" t="s">
        <v>68</v>
      </c>
      <c r="ALY95" s="377" t="s">
        <v>68</v>
      </c>
      <c r="ALZ95" s="377" t="s">
        <v>68</v>
      </c>
      <c r="AMA95" s="377" t="s">
        <v>68</v>
      </c>
      <c r="AMB95" s="377" t="s">
        <v>68</v>
      </c>
      <c r="AMC95" s="377" t="s">
        <v>68</v>
      </c>
      <c r="AMD95" s="377" t="s">
        <v>68</v>
      </c>
      <c r="AME95" s="377" t="s">
        <v>68</v>
      </c>
      <c r="AMF95" s="377" t="s">
        <v>68</v>
      </c>
      <c r="AMG95" s="377" t="s">
        <v>68</v>
      </c>
      <c r="AMH95" s="377" t="s">
        <v>68</v>
      </c>
      <c r="AMI95" s="377" t="s">
        <v>68</v>
      </c>
      <c r="AMJ95" s="377" t="s">
        <v>68</v>
      </c>
      <c r="AMK95" s="377" t="s">
        <v>68</v>
      </c>
      <c r="AML95" s="377" t="s">
        <v>68</v>
      </c>
      <c r="AMM95" s="377" t="s">
        <v>68</v>
      </c>
      <c r="AMN95" s="377" t="s">
        <v>68</v>
      </c>
      <c r="AMO95" s="377" t="s">
        <v>68</v>
      </c>
      <c r="AMP95" s="377" t="s">
        <v>68</v>
      </c>
      <c r="AMQ95" s="377" t="s">
        <v>68</v>
      </c>
      <c r="AMR95" s="377" t="s">
        <v>68</v>
      </c>
      <c r="AMS95" s="377" t="s">
        <v>68</v>
      </c>
      <c r="AMT95" s="377" t="s">
        <v>68</v>
      </c>
      <c r="AMU95" s="377" t="s">
        <v>68</v>
      </c>
      <c r="AMV95" s="377" t="s">
        <v>68</v>
      </c>
      <c r="AMW95" s="377" t="s">
        <v>68</v>
      </c>
      <c r="AMX95" s="377" t="s">
        <v>68</v>
      </c>
      <c r="AMY95" s="377" t="s">
        <v>68</v>
      </c>
      <c r="AMZ95" s="377" t="s">
        <v>68</v>
      </c>
      <c r="ANA95" s="377" t="s">
        <v>68</v>
      </c>
      <c r="ANB95" s="377" t="s">
        <v>68</v>
      </c>
      <c r="ANC95" s="377" t="s">
        <v>68</v>
      </c>
      <c r="AND95" s="377" t="s">
        <v>68</v>
      </c>
      <c r="ANE95" s="377" t="s">
        <v>68</v>
      </c>
      <c r="ANF95" s="377" t="s">
        <v>68</v>
      </c>
      <c r="ANG95" s="377" t="s">
        <v>68</v>
      </c>
      <c r="ANH95" s="377" t="s">
        <v>68</v>
      </c>
      <c r="ANI95" s="377" t="s">
        <v>68</v>
      </c>
      <c r="ANJ95" s="377" t="s">
        <v>68</v>
      </c>
      <c r="ANK95" s="377" t="s">
        <v>68</v>
      </c>
      <c r="ANL95" s="377" t="s">
        <v>68</v>
      </c>
      <c r="ANM95" s="377" t="s">
        <v>68</v>
      </c>
      <c r="ANN95" s="377" t="s">
        <v>68</v>
      </c>
      <c r="ANO95" s="377" t="s">
        <v>68</v>
      </c>
      <c r="ANP95" s="377" t="s">
        <v>68</v>
      </c>
      <c r="ANQ95" s="377" t="s">
        <v>68</v>
      </c>
      <c r="ANR95" s="377" t="s">
        <v>68</v>
      </c>
      <c r="ANS95" s="377" t="s">
        <v>68</v>
      </c>
      <c r="ANT95" s="377" t="s">
        <v>68</v>
      </c>
      <c r="ANU95" s="377" t="s">
        <v>68</v>
      </c>
      <c r="ANV95" s="377" t="s">
        <v>68</v>
      </c>
      <c r="ANW95" s="377" t="s">
        <v>68</v>
      </c>
      <c r="ANX95" s="377" t="s">
        <v>68</v>
      </c>
      <c r="ANY95" s="377" t="s">
        <v>68</v>
      </c>
      <c r="ANZ95" s="377" t="s">
        <v>68</v>
      </c>
      <c r="AOA95" s="377" t="s">
        <v>68</v>
      </c>
      <c r="AOB95" s="377" t="s">
        <v>68</v>
      </c>
      <c r="AOC95" s="377" t="s">
        <v>68</v>
      </c>
      <c r="AOD95" s="377" t="s">
        <v>68</v>
      </c>
      <c r="AOE95" s="377" t="s">
        <v>68</v>
      </c>
      <c r="AOF95" s="377" t="s">
        <v>68</v>
      </c>
      <c r="AOG95" s="377" t="s">
        <v>68</v>
      </c>
      <c r="AOH95" s="377" t="s">
        <v>68</v>
      </c>
      <c r="AOI95" s="377" t="s">
        <v>68</v>
      </c>
      <c r="AOJ95" s="377" t="s">
        <v>68</v>
      </c>
      <c r="AOK95" s="377" t="s">
        <v>68</v>
      </c>
      <c r="AOL95" s="377" t="s">
        <v>68</v>
      </c>
      <c r="AOM95" s="377" t="s">
        <v>68</v>
      </c>
      <c r="AON95" s="377" t="s">
        <v>68</v>
      </c>
      <c r="AOO95" s="377" t="s">
        <v>68</v>
      </c>
      <c r="AOP95" s="377" t="s">
        <v>68</v>
      </c>
      <c r="AOQ95" s="377" t="s">
        <v>68</v>
      </c>
      <c r="AOR95" s="377" t="s">
        <v>68</v>
      </c>
      <c r="AOS95" s="377" t="s">
        <v>68</v>
      </c>
      <c r="AOT95" s="377" t="s">
        <v>68</v>
      </c>
      <c r="AOU95" s="377" t="s">
        <v>68</v>
      </c>
      <c r="AOV95" s="377" t="s">
        <v>68</v>
      </c>
      <c r="AOW95" s="377" t="s">
        <v>68</v>
      </c>
      <c r="AOX95" s="377" t="s">
        <v>68</v>
      </c>
      <c r="AOY95" s="377" t="s">
        <v>68</v>
      </c>
      <c r="AOZ95" s="377" t="s">
        <v>68</v>
      </c>
      <c r="APA95" s="377" t="s">
        <v>68</v>
      </c>
      <c r="APB95" s="377" t="s">
        <v>68</v>
      </c>
      <c r="APC95" s="377" t="s">
        <v>68</v>
      </c>
      <c r="APD95" s="377" t="s">
        <v>68</v>
      </c>
      <c r="APE95" s="377" t="s">
        <v>68</v>
      </c>
      <c r="APF95" s="377" t="s">
        <v>68</v>
      </c>
      <c r="APG95" s="377" t="s">
        <v>68</v>
      </c>
      <c r="APH95" s="377" t="s">
        <v>68</v>
      </c>
      <c r="API95" s="377" t="s">
        <v>68</v>
      </c>
      <c r="APJ95" s="377" t="s">
        <v>68</v>
      </c>
      <c r="APK95" s="377" t="s">
        <v>68</v>
      </c>
      <c r="APL95" s="377" t="s">
        <v>68</v>
      </c>
      <c r="APM95" s="377" t="s">
        <v>68</v>
      </c>
      <c r="APN95" s="377" t="s">
        <v>68</v>
      </c>
      <c r="APO95" s="377" t="s">
        <v>68</v>
      </c>
      <c r="APP95" s="377" t="s">
        <v>68</v>
      </c>
      <c r="APQ95" s="377" t="s">
        <v>68</v>
      </c>
      <c r="APR95" s="377" t="s">
        <v>68</v>
      </c>
      <c r="APS95" s="377" t="s">
        <v>68</v>
      </c>
      <c r="APT95" s="377" t="s">
        <v>68</v>
      </c>
      <c r="APU95" s="377" t="s">
        <v>68</v>
      </c>
      <c r="APV95" s="377" t="s">
        <v>68</v>
      </c>
      <c r="APW95" s="377" t="s">
        <v>68</v>
      </c>
      <c r="APX95" s="377" t="s">
        <v>68</v>
      </c>
      <c r="APY95" s="377" t="s">
        <v>68</v>
      </c>
      <c r="APZ95" s="377" t="s">
        <v>68</v>
      </c>
      <c r="AQA95" s="377" t="s">
        <v>68</v>
      </c>
      <c r="AQB95" s="377" t="s">
        <v>68</v>
      </c>
      <c r="AQC95" s="377" t="s">
        <v>68</v>
      </c>
      <c r="AQD95" s="377" t="s">
        <v>68</v>
      </c>
      <c r="AQE95" s="377" t="s">
        <v>68</v>
      </c>
      <c r="AQF95" s="377" t="s">
        <v>68</v>
      </c>
      <c r="AQG95" s="377" t="s">
        <v>68</v>
      </c>
      <c r="AQH95" s="377" t="s">
        <v>68</v>
      </c>
      <c r="AQI95" s="377" t="s">
        <v>68</v>
      </c>
      <c r="AQJ95" s="377" t="s">
        <v>68</v>
      </c>
      <c r="AQK95" s="377" t="s">
        <v>68</v>
      </c>
      <c r="AQL95" s="377" t="s">
        <v>68</v>
      </c>
      <c r="AQM95" s="377" t="s">
        <v>68</v>
      </c>
      <c r="AQN95" s="377" t="s">
        <v>68</v>
      </c>
      <c r="AQO95" s="377" t="s">
        <v>68</v>
      </c>
      <c r="AQP95" s="377" t="s">
        <v>68</v>
      </c>
      <c r="AQQ95" s="377" t="s">
        <v>68</v>
      </c>
      <c r="AQR95" s="377" t="s">
        <v>68</v>
      </c>
      <c r="AQS95" s="377" t="s">
        <v>68</v>
      </c>
      <c r="AQT95" s="377" t="s">
        <v>68</v>
      </c>
      <c r="AQU95" s="377" t="s">
        <v>68</v>
      </c>
      <c r="AQV95" s="377" t="s">
        <v>68</v>
      </c>
      <c r="AQW95" s="377" t="s">
        <v>68</v>
      </c>
      <c r="AQX95" s="377" t="s">
        <v>68</v>
      </c>
      <c r="AQY95" s="377" t="s">
        <v>68</v>
      </c>
      <c r="AQZ95" s="377" t="s">
        <v>68</v>
      </c>
      <c r="ARA95" s="377" t="s">
        <v>68</v>
      </c>
      <c r="ARB95" s="377" t="s">
        <v>68</v>
      </c>
      <c r="ARC95" s="377" t="s">
        <v>68</v>
      </c>
      <c r="ARD95" s="377" t="s">
        <v>68</v>
      </c>
      <c r="ARE95" s="377" t="s">
        <v>68</v>
      </c>
      <c r="ARF95" s="377" t="s">
        <v>68</v>
      </c>
      <c r="ARG95" s="377" t="s">
        <v>68</v>
      </c>
      <c r="ARH95" s="377" t="s">
        <v>68</v>
      </c>
      <c r="ARI95" s="377" t="s">
        <v>68</v>
      </c>
      <c r="ARJ95" s="377" t="s">
        <v>68</v>
      </c>
      <c r="ARK95" s="377" t="s">
        <v>68</v>
      </c>
      <c r="ARL95" s="377" t="s">
        <v>68</v>
      </c>
      <c r="ARM95" s="377" t="s">
        <v>68</v>
      </c>
      <c r="ARN95" s="377" t="s">
        <v>68</v>
      </c>
      <c r="ARO95" s="377" t="s">
        <v>68</v>
      </c>
      <c r="ARP95" s="377" t="s">
        <v>68</v>
      </c>
      <c r="ARQ95" s="377" t="s">
        <v>68</v>
      </c>
      <c r="ARR95" s="377" t="s">
        <v>68</v>
      </c>
      <c r="ARS95" s="377" t="s">
        <v>68</v>
      </c>
      <c r="ART95" s="377" t="s">
        <v>68</v>
      </c>
      <c r="ARU95" s="377" t="s">
        <v>68</v>
      </c>
      <c r="ARV95" s="377" t="s">
        <v>68</v>
      </c>
      <c r="ARW95" s="377" t="s">
        <v>68</v>
      </c>
      <c r="ARX95" s="377" t="s">
        <v>68</v>
      </c>
      <c r="ARY95" s="377" t="s">
        <v>68</v>
      </c>
      <c r="ARZ95" s="377" t="s">
        <v>68</v>
      </c>
      <c r="ASA95" s="377" t="s">
        <v>68</v>
      </c>
      <c r="ASB95" s="377" t="s">
        <v>68</v>
      </c>
      <c r="ASC95" s="377" t="s">
        <v>68</v>
      </c>
      <c r="ASD95" s="377" t="s">
        <v>68</v>
      </c>
      <c r="ASE95" s="377" t="s">
        <v>68</v>
      </c>
      <c r="ASF95" s="377" t="s">
        <v>68</v>
      </c>
      <c r="ASG95" s="377" t="s">
        <v>68</v>
      </c>
      <c r="ASH95" s="377" t="s">
        <v>68</v>
      </c>
      <c r="ASI95" s="377" t="s">
        <v>68</v>
      </c>
      <c r="ASJ95" s="377" t="s">
        <v>68</v>
      </c>
      <c r="ASK95" s="377" t="s">
        <v>68</v>
      </c>
      <c r="ASL95" s="377" t="s">
        <v>68</v>
      </c>
      <c r="ASM95" s="377" t="s">
        <v>68</v>
      </c>
      <c r="ASN95" s="377" t="s">
        <v>68</v>
      </c>
      <c r="ASO95" s="377" t="s">
        <v>68</v>
      </c>
      <c r="ASP95" s="377" t="s">
        <v>68</v>
      </c>
      <c r="ASQ95" s="377" t="s">
        <v>68</v>
      </c>
      <c r="ASR95" s="377" t="s">
        <v>68</v>
      </c>
      <c r="ASS95" s="377" t="s">
        <v>68</v>
      </c>
      <c r="AST95" s="377" t="s">
        <v>68</v>
      </c>
      <c r="ASU95" s="377" t="s">
        <v>68</v>
      </c>
      <c r="ASV95" s="377" t="s">
        <v>68</v>
      </c>
      <c r="ASW95" s="377" t="s">
        <v>68</v>
      </c>
      <c r="ASX95" s="377" t="s">
        <v>68</v>
      </c>
      <c r="ASY95" s="377" t="s">
        <v>68</v>
      </c>
      <c r="ASZ95" s="377" t="s">
        <v>68</v>
      </c>
      <c r="ATA95" s="377" t="s">
        <v>68</v>
      </c>
      <c r="ATB95" s="377" t="s">
        <v>68</v>
      </c>
      <c r="ATC95" s="377" t="s">
        <v>68</v>
      </c>
      <c r="ATD95" s="377" t="s">
        <v>68</v>
      </c>
      <c r="ATE95" s="377" t="s">
        <v>68</v>
      </c>
      <c r="ATF95" s="377" t="s">
        <v>68</v>
      </c>
      <c r="ATG95" s="377" t="s">
        <v>68</v>
      </c>
      <c r="ATH95" s="377" t="s">
        <v>68</v>
      </c>
      <c r="ATI95" s="377" t="s">
        <v>68</v>
      </c>
      <c r="ATJ95" s="377" t="s">
        <v>68</v>
      </c>
      <c r="ATK95" s="377" t="s">
        <v>68</v>
      </c>
      <c r="ATL95" s="377" t="s">
        <v>68</v>
      </c>
      <c r="ATM95" s="377" t="s">
        <v>68</v>
      </c>
      <c r="ATN95" s="377" t="s">
        <v>68</v>
      </c>
      <c r="ATO95" s="377" t="s">
        <v>68</v>
      </c>
      <c r="ATP95" s="377" t="s">
        <v>68</v>
      </c>
      <c r="ATQ95" s="377" t="s">
        <v>68</v>
      </c>
      <c r="ATR95" s="377" t="s">
        <v>68</v>
      </c>
      <c r="ATS95" s="377" t="s">
        <v>68</v>
      </c>
      <c r="ATT95" s="377" t="s">
        <v>68</v>
      </c>
      <c r="ATU95" s="377" t="s">
        <v>68</v>
      </c>
      <c r="ATV95" s="377" t="s">
        <v>68</v>
      </c>
      <c r="ATW95" s="377" t="s">
        <v>68</v>
      </c>
      <c r="ATX95" s="377" t="s">
        <v>68</v>
      </c>
      <c r="ATY95" s="377" t="s">
        <v>68</v>
      </c>
      <c r="ATZ95" s="377" t="s">
        <v>68</v>
      </c>
      <c r="AUA95" s="377" t="s">
        <v>68</v>
      </c>
      <c r="AUB95" s="377" t="s">
        <v>68</v>
      </c>
      <c r="AUC95" s="377" t="s">
        <v>68</v>
      </c>
      <c r="AUD95" s="377" t="s">
        <v>68</v>
      </c>
      <c r="AUE95" s="377" t="s">
        <v>68</v>
      </c>
      <c r="AUF95" s="377" t="s">
        <v>68</v>
      </c>
      <c r="AUG95" s="377" t="s">
        <v>68</v>
      </c>
      <c r="AUH95" s="377" t="s">
        <v>68</v>
      </c>
      <c r="AUI95" s="377" t="s">
        <v>68</v>
      </c>
      <c r="AUJ95" s="377" t="s">
        <v>68</v>
      </c>
      <c r="AUK95" s="377" t="s">
        <v>68</v>
      </c>
      <c r="AUL95" s="377" t="s">
        <v>68</v>
      </c>
      <c r="AUM95" s="377" t="s">
        <v>68</v>
      </c>
      <c r="AUN95" s="377" t="s">
        <v>68</v>
      </c>
      <c r="AUO95" s="377" t="s">
        <v>68</v>
      </c>
      <c r="AUP95" s="377" t="s">
        <v>68</v>
      </c>
      <c r="AUQ95" s="377" t="s">
        <v>68</v>
      </c>
      <c r="AUR95" s="377" t="s">
        <v>68</v>
      </c>
      <c r="AUS95" s="377" t="s">
        <v>68</v>
      </c>
      <c r="AUT95" s="377" t="s">
        <v>68</v>
      </c>
      <c r="AUU95" s="377" t="s">
        <v>68</v>
      </c>
      <c r="AUV95" s="377" t="s">
        <v>68</v>
      </c>
      <c r="AUW95" s="377" t="s">
        <v>68</v>
      </c>
      <c r="AUX95" s="377" t="s">
        <v>68</v>
      </c>
      <c r="AUY95" s="377" t="s">
        <v>68</v>
      </c>
      <c r="AUZ95" s="377" t="s">
        <v>68</v>
      </c>
      <c r="AVA95" s="377" t="s">
        <v>68</v>
      </c>
      <c r="AVB95" s="377" t="s">
        <v>68</v>
      </c>
      <c r="AVC95" s="377" t="s">
        <v>68</v>
      </c>
      <c r="AVD95" s="377" t="s">
        <v>68</v>
      </c>
      <c r="AVE95" s="377" t="s">
        <v>68</v>
      </c>
      <c r="AVF95" s="377" t="s">
        <v>68</v>
      </c>
      <c r="AVG95" s="377" t="s">
        <v>68</v>
      </c>
      <c r="AVH95" s="377" t="s">
        <v>68</v>
      </c>
      <c r="AVI95" s="377" t="s">
        <v>68</v>
      </c>
      <c r="AVJ95" s="377" t="s">
        <v>68</v>
      </c>
      <c r="AVK95" s="377" t="s">
        <v>68</v>
      </c>
      <c r="AVL95" s="377" t="s">
        <v>68</v>
      </c>
      <c r="AVM95" s="377" t="s">
        <v>68</v>
      </c>
      <c r="AVN95" s="377" t="s">
        <v>68</v>
      </c>
      <c r="AVO95" s="377" t="s">
        <v>68</v>
      </c>
      <c r="AVP95" s="377" t="s">
        <v>68</v>
      </c>
      <c r="AVQ95" s="377" t="s">
        <v>68</v>
      </c>
      <c r="AVR95" s="377" t="s">
        <v>68</v>
      </c>
      <c r="AVS95" s="377" t="s">
        <v>68</v>
      </c>
      <c r="AVT95" s="377" t="s">
        <v>68</v>
      </c>
      <c r="AVU95" s="377" t="s">
        <v>68</v>
      </c>
      <c r="AVV95" s="377" t="s">
        <v>68</v>
      </c>
      <c r="AVW95" s="377" t="s">
        <v>68</v>
      </c>
      <c r="AVX95" s="377" t="s">
        <v>68</v>
      </c>
      <c r="AVY95" s="377" t="s">
        <v>68</v>
      </c>
      <c r="AVZ95" s="377" t="s">
        <v>68</v>
      </c>
      <c r="AWA95" s="377" t="s">
        <v>68</v>
      </c>
      <c r="AWB95" s="377" t="s">
        <v>68</v>
      </c>
      <c r="AWC95" s="377" t="s">
        <v>68</v>
      </c>
      <c r="AWD95" s="377" t="s">
        <v>68</v>
      </c>
      <c r="AWE95" s="377" t="s">
        <v>68</v>
      </c>
      <c r="AWF95" s="377" t="s">
        <v>68</v>
      </c>
      <c r="AWG95" s="377" t="s">
        <v>68</v>
      </c>
      <c r="AWH95" s="377" t="s">
        <v>68</v>
      </c>
      <c r="AWI95" s="377" t="s">
        <v>68</v>
      </c>
      <c r="AWJ95" s="377" t="s">
        <v>68</v>
      </c>
      <c r="AWK95" s="377" t="s">
        <v>68</v>
      </c>
      <c r="AWL95" s="377" t="s">
        <v>68</v>
      </c>
      <c r="AWM95" s="377" t="s">
        <v>68</v>
      </c>
      <c r="AWN95" s="377" t="s">
        <v>68</v>
      </c>
      <c r="AWO95" s="377" t="s">
        <v>68</v>
      </c>
      <c r="AWP95" s="377" t="s">
        <v>68</v>
      </c>
      <c r="AWQ95" s="377" t="s">
        <v>68</v>
      </c>
      <c r="AWR95" s="377" t="s">
        <v>68</v>
      </c>
      <c r="AWS95" s="377" t="s">
        <v>68</v>
      </c>
      <c r="AWT95" s="377" t="s">
        <v>68</v>
      </c>
      <c r="AWU95" s="377" t="s">
        <v>68</v>
      </c>
      <c r="AWV95" s="377" t="s">
        <v>68</v>
      </c>
      <c r="AWW95" s="377" t="s">
        <v>68</v>
      </c>
      <c r="AWX95" s="377" t="s">
        <v>68</v>
      </c>
      <c r="AWY95" s="377" t="s">
        <v>68</v>
      </c>
      <c r="AWZ95" s="377" t="s">
        <v>68</v>
      </c>
      <c r="AXA95" s="377" t="s">
        <v>68</v>
      </c>
      <c r="AXB95" s="377" t="s">
        <v>68</v>
      </c>
      <c r="AXC95" s="377" t="s">
        <v>68</v>
      </c>
      <c r="AXD95" s="377" t="s">
        <v>68</v>
      </c>
      <c r="AXE95" s="377" t="s">
        <v>68</v>
      </c>
      <c r="AXF95" s="377" t="s">
        <v>68</v>
      </c>
      <c r="AXG95" s="377" t="s">
        <v>68</v>
      </c>
      <c r="AXH95" s="377" t="s">
        <v>68</v>
      </c>
      <c r="AXI95" s="377" t="s">
        <v>68</v>
      </c>
      <c r="AXJ95" s="377" t="s">
        <v>68</v>
      </c>
      <c r="AXK95" s="377" t="s">
        <v>68</v>
      </c>
      <c r="AXL95" s="377" t="s">
        <v>68</v>
      </c>
      <c r="AXM95" s="377" t="s">
        <v>68</v>
      </c>
      <c r="AXN95" s="377" t="s">
        <v>68</v>
      </c>
      <c r="AXO95" s="377" t="s">
        <v>68</v>
      </c>
      <c r="AXP95" s="377" t="s">
        <v>68</v>
      </c>
      <c r="AXQ95" s="377" t="s">
        <v>68</v>
      </c>
      <c r="AXR95" s="377" t="s">
        <v>68</v>
      </c>
      <c r="AXS95" s="377" t="s">
        <v>68</v>
      </c>
      <c r="AXT95" s="377" t="s">
        <v>68</v>
      </c>
      <c r="AXU95" s="377" t="s">
        <v>68</v>
      </c>
      <c r="AXV95" s="377" t="s">
        <v>68</v>
      </c>
      <c r="AXW95" s="377" t="s">
        <v>68</v>
      </c>
      <c r="AXX95" s="377" t="s">
        <v>68</v>
      </c>
      <c r="AXY95" s="377" t="s">
        <v>68</v>
      </c>
      <c r="AXZ95" s="377" t="s">
        <v>68</v>
      </c>
      <c r="AYA95" s="377" t="s">
        <v>68</v>
      </c>
      <c r="AYB95" s="377" t="s">
        <v>68</v>
      </c>
      <c r="AYC95" s="377" t="s">
        <v>68</v>
      </c>
      <c r="AYD95" s="377" t="s">
        <v>68</v>
      </c>
      <c r="AYE95" s="377" t="s">
        <v>68</v>
      </c>
      <c r="AYF95" s="377" t="s">
        <v>68</v>
      </c>
      <c r="AYG95" s="377" t="s">
        <v>68</v>
      </c>
      <c r="AYH95" s="377" t="s">
        <v>68</v>
      </c>
      <c r="AYI95" s="377" t="s">
        <v>68</v>
      </c>
      <c r="AYJ95" s="377" t="s">
        <v>68</v>
      </c>
      <c r="AYK95" s="377" t="s">
        <v>68</v>
      </c>
      <c r="AYL95" s="377" t="s">
        <v>68</v>
      </c>
      <c r="AYM95" s="377" t="s">
        <v>68</v>
      </c>
      <c r="AYN95" s="377" t="s">
        <v>68</v>
      </c>
      <c r="AYO95" s="377" t="s">
        <v>68</v>
      </c>
      <c r="AYP95" s="377" t="s">
        <v>68</v>
      </c>
      <c r="AYQ95" s="377" t="s">
        <v>68</v>
      </c>
      <c r="AYR95" s="377" t="s">
        <v>68</v>
      </c>
      <c r="AYS95" s="377" t="s">
        <v>68</v>
      </c>
      <c r="AYT95" s="377" t="s">
        <v>68</v>
      </c>
      <c r="AYU95" s="377" t="s">
        <v>68</v>
      </c>
      <c r="AYV95" s="377" t="s">
        <v>68</v>
      </c>
      <c r="AYW95" s="377" t="s">
        <v>68</v>
      </c>
      <c r="AYX95" s="377" t="s">
        <v>68</v>
      </c>
      <c r="AYY95" s="377" t="s">
        <v>68</v>
      </c>
      <c r="AYZ95" s="377" t="s">
        <v>68</v>
      </c>
      <c r="AZA95" s="377" t="s">
        <v>68</v>
      </c>
      <c r="AZB95" s="377" t="s">
        <v>68</v>
      </c>
      <c r="AZC95" s="377" t="s">
        <v>68</v>
      </c>
      <c r="AZD95" s="377" t="s">
        <v>68</v>
      </c>
      <c r="AZE95" s="377" t="s">
        <v>68</v>
      </c>
      <c r="AZF95" s="377" t="s">
        <v>68</v>
      </c>
      <c r="AZG95" s="377" t="s">
        <v>68</v>
      </c>
      <c r="AZH95" s="377" t="s">
        <v>68</v>
      </c>
      <c r="AZI95" s="377" t="s">
        <v>68</v>
      </c>
      <c r="AZJ95" s="377" t="s">
        <v>68</v>
      </c>
      <c r="AZK95" s="377" t="s">
        <v>68</v>
      </c>
      <c r="AZL95" s="377" t="s">
        <v>68</v>
      </c>
      <c r="AZM95" s="377" t="s">
        <v>68</v>
      </c>
      <c r="AZN95" s="377" t="s">
        <v>68</v>
      </c>
      <c r="AZO95" s="377" t="s">
        <v>68</v>
      </c>
      <c r="AZP95" s="377" t="s">
        <v>68</v>
      </c>
      <c r="AZQ95" s="377" t="s">
        <v>68</v>
      </c>
      <c r="AZR95" s="377" t="s">
        <v>68</v>
      </c>
      <c r="AZS95" s="377" t="s">
        <v>68</v>
      </c>
      <c r="AZT95" s="377" t="s">
        <v>68</v>
      </c>
      <c r="AZU95" s="377" t="s">
        <v>68</v>
      </c>
      <c r="AZV95" s="377" t="s">
        <v>68</v>
      </c>
      <c r="AZW95" s="377" t="s">
        <v>68</v>
      </c>
      <c r="AZX95" s="377" t="s">
        <v>68</v>
      </c>
      <c r="AZY95" s="377" t="s">
        <v>68</v>
      </c>
      <c r="AZZ95" s="377" t="s">
        <v>68</v>
      </c>
      <c r="BAA95" s="377" t="s">
        <v>68</v>
      </c>
      <c r="BAB95" s="377" t="s">
        <v>68</v>
      </c>
      <c r="BAC95" s="377" t="s">
        <v>68</v>
      </c>
      <c r="BAD95" s="377" t="s">
        <v>68</v>
      </c>
      <c r="BAE95" s="377" t="s">
        <v>68</v>
      </c>
      <c r="BAF95" s="377" t="s">
        <v>68</v>
      </c>
      <c r="BAG95" s="377" t="s">
        <v>68</v>
      </c>
      <c r="BAH95" s="377" t="s">
        <v>68</v>
      </c>
      <c r="BAI95" s="377" t="s">
        <v>68</v>
      </c>
      <c r="BAJ95" s="377" t="s">
        <v>68</v>
      </c>
      <c r="BAK95" s="377" t="s">
        <v>68</v>
      </c>
      <c r="BAL95" s="377" t="s">
        <v>68</v>
      </c>
      <c r="BAM95" s="377" t="s">
        <v>68</v>
      </c>
      <c r="BAN95" s="377" t="s">
        <v>68</v>
      </c>
      <c r="BAO95" s="377" t="s">
        <v>68</v>
      </c>
      <c r="BAP95" s="377" t="s">
        <v>68</v>
      </c>
      <c r="BAQ95" s="377" t="s">
        <v>68</v>
      </c>
      <c r="BAR95" s="377" t="s">
        <v>68</v>
      </c>
      <c r="BAS95" s="377" t="s">
        <v>68</v>
      </c>
      <c r="BAT95" s="377" t="s">
        <v>68</v>
      </c>
      <c r="BAU95" s="377" t="s">
        <v>68</v>
      </c>
      <c r="BAV95" s="377" t="s">
        <v>68</v>
      </c>
      <c r="BAW95" s="377" t="s">
        <v>68</v>
      </c>
      <c r="BAX95" s="377" t="s">
        <v>68</v>
      </c>
      <c r="BAY95" s="377" t="s">
        <v>68</v>
      </c>
      <c r="BAZ95" s="377" t="s">
        <v>68</v>
      </c>
      <c r="BBA95" s="377" t="s">
        <v>68</v>
      </c>
      <c r="BBB95" s="377" t="s">
        <v>68</v>
      </c>
      <c r="BBC95" s="377" t="s">
        <v>68</v>
      </c>
      <c r="BBD95" s="377" t="s">
        <v>68</v>
      </c>
      <c r="BBE95" s="377" t="s">
        <v>68</v>
      </c>
      <c r="BBF95" s="377" t="s">
        <v>68</v>
      </c>
      <c r="BBG95" s="377" t="s">
        <v>68</v>
      </c>
      <c r="BBH95" s="377" t="s">
        <v>68</v>
      </c>
      <c r="BBI95" s="377" t="s">
        <v>68</v>
      </c>
      <c r="BBJ95" s="377" t="s">
        <v>68</v>
      </c>
      <c r="BBK95" s="377" t="s">
        <v>68</v>
      </c>
      <c r="BBL95" s="377" t="s">
        <v>68</v>
      </c>
      <c r="BBM95" s="377" t="s">
        <v>68</v>
      </c>
      <c r="BBN95" s="377" t="s">
        <v>68</v>
      </c>
      <c r="BBO95" s="377" t="s">
        <v>68</v>
      </c>
      <c r="BBP95" s="377" t="s">
        <v>68</v>
      </c>
      <c r="BBQ95" s="377" t="s">
        <v>68</v>
      </c>
      <c r="BBR95" s="377" t="s">
        <v>68</v>
      </c>
      <c r="BBS95" s="377" t="s">
        <v>68</v>
      </c>
      <c r="BBT95" s="377" t="s">
        <v>68</v>
      </c>
      <c r="BBU95" s="377" t="s">
        <v>68</v>
      </c>
      <c r="BBV95" s="377" t="s">
        <v>68</v>
      </c>
      <c r="BBW95" s="377" t="s">
        <v>68</v>
      </c>
      <c r="BBX95" s="377" t="s">
        <v>68</v>
      </c>
      <c r="BBY95" s="377" t="s">
        <v>68</v>
      </c>
      <c r="BBZ95" s="377" t="s">
        <v>68</v>
      </c>
      <c r="BCA95" s="377" t="s">
        <v>68</v>
      </c>
      <c r="BCB95" s="377" t="s">
        <v>68</v>
      </c>
      <c r="BCC95" s="377" t="s">
        <v>68</v>
      </c>
      <c r="BCD95" s="377" t="s">
        <v>68</v>
      </c>
      <c r="BCE95" s="377" t="s">
        <v>68</v>
      </c>
      <c r="BCF95" s="377" t="s">
        <v>68</v>
      </c>
      <c r="BCG95" s="377" t="s">
        <v>68</v>
      </c>
      <c r="BCH95" s="377" t="s">
        <v>68</v>
      </c>
      <c r="BCI95" s="377" t="s">
        <v>68</v>
      </c>
      <c r="BCJ95" s="377" t="s">
        <v>68</v>
      </c>
      <c r="BCK95" s="377" t="s">
        <v>68</v>
      </c>
      <c r="BCL95" s="377" t="s">
        <v>68</v>
      </c>
      <c r="BCM95" s="377" t="s">
        <v>68</v>
      </c>
      <c r="BCN95" s="377" t="s">
        <v>68</v>
      </c>
      <c r="BCO95" s="377" t="s">
        <v>68</v>
      </c>
      <c r="BCP95" s="377" t="s">
        <v>68</v>
      </c>
      <c r="BCQ95" s="377" t="s">
        <v>68</v>
      </c>
      <c r="BCR95" s="377" t="s">
        <v>68</v>
      </c>
      <c r="BCS95" s="377" t="s">
        <v>68</v>
      </c>
      <c r="BCT95" s="377" t="s">
        <v>68</v>
      </c>
      <c r="BCU95" s="377" t="s">
        <v>68</v>
      </c>
      <c r="BCV95" s="377" t="s">
        <v>68</v>
      </c>
      <c r="BCW95" s="377" t="s">
        <v>68</v>
      </c>
      <c r="BCX95" s="377" t="s">
        <v>68</v>
      </c>
      <c r="BCY95" s="377" t="s">
        <v>68</v>
      </c>
      <c r="BCZ95" s="377" t="s">
        <v>68</v>
      </c>
      <c r="BDA95" s="377" t="s">
        <v>68</v>
      </c>
      <c r="BDB95" s="377" t="s">
        <v>68</v>
      </c>
      <c r="BDC95" s="377" t="s">
        <v>68</v>
      </c>
      <c r="BDD95" s="377" t="s">
        <v>68</v>
      </c>
      <c r="BDE95" s="377" t="s">
        <v>68</v>
      </c>
      <c r="BDF95" s="377" t="s">
        <v>68</v>
      </c>
      <c r="BDG95" s="377" t="s">
        <v>68</v>
      </c>
      <c r="BDH95" s="377" t="s">
        <v>68</v>
      </c>
      <c r="BDI95" s="377" t="s">
        <v>68</v>
      </c>
      <c r="BDJ95" s="377" t="s">
        <v>68</v>
      </c>
      <c r="BDK95" s="377" t="s">
        <v>68</v>
      </c>
      <c r="BDL95" s="377" t="s">
        <v>68</v>
      </c>
      <c r="BDM95" s="377" t="s">
        <v>68</v>
      </c>
      <c r="BDN95" s="377" t="s">
        <v>68</v>
      </c>
      <c r="BDO95" s="377" t="s">
        <v>68</v>
      </c>
      <c r="BDP95" s="377" t="s">
        <v>68</v>
      </c>
      <c r="BDQ95" s="377" t="s">
        <v>68</v>
      </c>
      <c r="BDR95" s="377" t="s">
        <v>68</v>
      </c>
      <c r="BDS95" s="377" t="s">
        <v>68</v>
      </c>
      <c r="BDT95" s="377" t="s">
        <v>68</v>
      </c>
      <c r="BDU95" s="377" t="s">
        <v>68</v>
      </c>
      <c r="BDV95" s="377" t="s">
        <v>68</v>
      </c>
      <c r="BDW95" s="377" t="s">
        <v>68</v>
      </c>
      <c r="BDX95" s="377" t="s">
        <v>68</v>
      </c>
      <c r="BDY95" s="377" t="s">
        <v>68</v>
      </c>
      <c r="BDZ95" s="377" t="s">
        <v>68</v>
      </c>
      <c r="BEA95" s="377" t="s">
        <v>68</v>
      </c>
      <c r="BEB95" s="377" t="s">
        <v>68</v>
      </c>
      <c r="BEC95" s="377" t="s">
        <v>68</v>
      </c>
      <c r="BED95" s="377" t="s">
        <v>68</v>
      </c>
      <c r="BEE95" s="377" t="s">
        <v>68</v>
      </c>
      <c r="BEF95" s="377" t="s">
        <v>68</v>
      </c>
      <c r="BEG95" s="377" t="s">
        <v>68</v>
      </c>
      <c r="BEH95" s="377" t="s">
        <v>68</v>
      </c>
      <c r="BEI95" s="377" t="s">
        <v>68</v>
      </c>
      <c r="BEJ95" s="377" t="s">
        <v>68</v>
      </c>
      <c r="BEK95" s="377" t="s">
        <v>68</v>
      </c>
      <c r="BEL95" s="377" t="s">
        <v>68</v>
      </c>
      <c r="BEM95" s="377" t="s">
        <v>68</v>
      </c>
      <c r="BEN95" s="377" t="s">
        <v>68</v>
      </c>
      <c r="BEO95" s="377" t="s">
        <v>68</v>
      </c>
      <c r="BEP95" s="377" t="s">
        <v>68</v>
      </c>
      <c r="BEQ95" s="377" t="s">
        <v>68</v>
      </c>
      <c r="BER95" s="377" t="s">
        <v>68</v>
      </c>
      <c r="BES95" s="377" t="s">
        <v>68</v>
      </c>
      <c r="BET95" s="377" t="s">
        <v>68</v>
      </c>
      <c r="BEU95" s="377" t="s">
        <v>68</v>
      </c>
      <c r="BEV95" s="377" t="s">
        <v>68</v>
      </c>
      <c r="BEW95" s="377" t="s">
        <v>68</v>
      </c>
      <c r="BEX95" s="377" t="s">
        <v>68</v>
      </c>
      <c r="BEY95" s="377" t="s">
        <v>68</v>
      </c>
      <c r="BEZ95" s="377" t="s">
        <v>68</v>
      </c>
      <c r="BFA95" s="377" t="s">
        <v>68</v>
      </c>
      <c r="BFB95" s="377" t="s">
        <v>68</v>
      </c>
      <c r="BFC95" s="377" t="s">
        <v>68</v>
      </c>
      <c r="BFD95" s="377" t="s">
        <v>68</v>
      </c>
      <c r="BFE95" s="377" t="s">
        <v>68</v>
      </c>
      <c r="BFF95" s="377" t="s">
        <v>68</v>
      </c>
      <c r="BFG95" s="377" t="s">
        <v>68</v>
      </c>
      <c r="BFH95" s="377" t="s">
        <v>68</v>
      </c>
      <c r="BFI95" s="377" t="s">
        <v>68</v>
      </c>
      <c r="BFJ95" s="377" t="s">
        <v>68</v>
      </c>
      <c r="BFK95" s="377" t="s">
        <v>68</v>
      </c>
      <c r="BFL95" s="377" t="s">
        <v>68</v>
      </c>
      <c r="BFM95" s="377" t="s">
        <v>68</v>
      </c>
      <c r="BFN95" s="377" t="s">
        <v>68</v>
      </c>
      <c r="BFO95" s="377" t="s">
        <v>68</v>
      </c>
      <c r="BFP95" s="377" t="s">
        <v>68</v>
      </c>
      <c r="BFQ95" s="377" t="s">
        <v>68</v>
      </c>
      <c r="BFR95" s="377" t="s">
        <v>68</v>
      </c>
      <c r="BFS95" s="377" t="s">
        <v>68</v>
      </c>
      <c r="BFT95" s="377" t="s">
        <v>68</v>
      </c>
      <c r="BFU95" s="377" t="s">
        <v>68</v>
      </c>
      <c r="BFV95" s="377" t="s">
        <v>68</v>
      </c>
      <c r="BFW95" s="377" t="s">
        <v>68</v>
      </c>
      <c r="BFX95" s="377" t="s">
        <v>68</v>
      </c>
      <c r="BFY95" s="377" t="s">
        <v>68</v>
      </c>
      <c r="BFZ95" s="377" t="s">
        <v>68</v>
      </c>
      <c r="BGA95" s="377" t="s">
        <v>68</v>
      </c>
      <c r="BGB95" s="377" t="s">
        <v>68</v>
      </c>
      <c r="BGC95" s="377" t="s">
        <v>68</v>
      </c>
      <c r="BGD95" s="377" t="s">
        <v>68</v>
      </c>
      <c r="BGE95" s="377" t="s">
        <v>68</v>
      </c>
      <c r="BGF95" s="377" t="s">
        <v>68</v>
      </c>
      <c r="BGG95" s="377" t="s">
        <v>68</v>
      </c>
      <c r="BGH95" s="377" t="s">
        <v>68</v>
      </c>
      <c r="BGI95" s="377" t="s">
        <v>68</v>
      </c>
      <c r="BGJ95" s="377" t="s">
        <v>68</v>
      </c>
      <c r="BGK95" s="377" t="s">
        <v>68</v>
      </c>
      <c r="BGL95" s="377" t="s">
        <v>68</v>
      </c>
      <c r="BGM95" s="377" t="s">
        <v>68</v>
      </c>
      <c r="BGN95" s="377" t="s">
        <v>68</v>
      </c>
      <c r="BGO95" s="377" t="s">
        <v>68</v>
      </c>
      <c r="BGP95" s="377" t="s">
        <v>68</v>
      </c>
      <c r="BGQ95" s="377" t="s">
        <v>68</v>
      </c>
      <c r="BGR95" s="377" t="s">
        <v>68</v>
      </c>
      <c r="BGS95" s="377" t="s">
        <v>68</v>
      </c>
      <c r="BGT95" s="377" t="s">
        <v>68</v>
      </c>
      <c r="BGU95" s="377" t="s">
        <v>68</v>
      </c>
      <c r="BGV95" s="377" t="s">
        <v>68</v>
      </c>
      <c r="BGW95" s="377" t="s">
        <v>68</v>
      </c>
      <c r="BGX95" s="377" t="s">
        <v>68</v>
      </c>
      <c r="BGY95" s="377" t="s">
        <v>68</v>
      </c>
      <c r="BGZ95" s="377" t="s">
        <v>68</v>
      </c>
      <c r="BHA95" s="377" t="s">
        <v>68</v>
      </c>
      <c r="BHB95" s="377" t="s">
        <v>68</v>
      </c>
      <c r="BHC95" s="377" t="s">
        <v>68</v>
      </c>
      <c r="BHD95" s="377" t="s">
        <v>68</v>
      </c>
      <c r="BHE95" s="377" t="s">
        <v>68</v>
      </c>
      <c r="BHF95" s="377" t="s">
        <v>68</v>
      </c>
      <c r="BHG95" s="377" t="s">
        <v>68</v>
      </c>
      <c r="BHH95" s="377" t="s">
        <v>68</v>
      </c>
      <c r="BHI95" s="377" t="s">
        <v>68</v>
      </c>
      <c r="BHJ95" s="377" t="s">
        <v>68</v>
      </c>
      <c r="BHK95" s="377" t="s">
        <v>68</v>
      </c>
      <c r="BHL95" s="377" t="s">
        <v>68</v>
      </c>
      <c r="BHM95" s="377" t="s">
        <v>68</v>
      </c>
      <c r="BHN95" s="377" t="s">
        <v>68</v>
      </c>
      <c r="BHO95" s="377" t="s">
        <v>68</v>
      </c>
      <c r="BHP95" s="377" t="s">
        <v>68</v>
      </c>
      <c r="BHQ95" s="377" t="s">
        <v>68</v>
      </c>
      <c r="BHR95" s="377" t="s">
        <v>68</v>
      </c>
      <c r="BHS95" s="377" t="s">
        <v>68</v>
      </c>
      <c r="BHT95" s="377" t="s">
        <v>68</v>
      </c>
      <c r="BHU95" s="377" t="s">
        <v>68</v>
      </c>
      <c r="BHV95" s="377" t="s">
        <v>68</v>
      </c>
      <c r="BHW95" s="377" t="s">
        <v>68</v>
      </c>
      <c r="BHX95" s="377" t="s">
        <v>68</v>
      </c>
      <c r="BHY95" s="377" t="s">
        <v>68</v>
      </c>
      <c r="BHZ95" s="377" t="s">
        <v>68</v>
      </c>
      <c r="BIA95" s="377" t="s">
        <v>68</v>
      </c>
      <c r="BIB95" s="377" t="s">
        <v>68</v>
      </c>
      <c r="BIC95" s="377" t="s">
        <v>68</v>
      </c>
      <c r="BID95" s="377" t="s">
        <v>68</v>
      </c>
      <c r="BIE95" s="377" t="s">
        <v>68</v>
      </c>
      <c r="BIF95" s="377" t="s">
        <v>68</v>
      </c>
      <c r="BIG95" s="377" t="s">
        <v>68</v>
      </c>
      <c r="BIH95" s="377" t="s">
        <v>68</v>
      </c>
      <c r="BII95" s="377" t="s">
        <v>68</v>
      </c>
      <c r="BIJ95" s="377" t="s">
        <v>68</v>
      </c>
      <c r="BIK95" s="377" t="s">
        <v>68</v>
      </c>
      <c r="BIL95" s="377" t="s">
        <v>68</v>
      </c>
      <c r="BIM95" s="377" t="s">
        <v>68</v>
      </c>
      <c r="BIN95" s="377" t="s">
        <v>68</v>
      </c>
      <c r="BIO95" s="377" t="s">
        <v>68</v>
      </c>
      <c r="BIP95" s="377" t="s">
        <v>68</v>
      </c>
      <c r="BIQ95" s="377" t="s">
        <v>68</v>
      </c>
      <c r="BIR95" s="377" t="s">
        <v>68</v>
      </c>
      <c r="BIS95" s="377" t="s">
        <v>68</v>
      </c>
      <c r="BIT95" s="377" t="s">
        <v>68</v>
      </c>
      <c r="BIU95" s="377" t="s">
        <v>68</v>
      </c>
      <c r="BIV95" s="377" t="s">
        <v>68</v>
      </c>
      <c r="BIW95" s="377" t="s">
        <v>68</v>
      </c>
      <c r="BIX95" s="377" t="s">
        <v>68</v>
      </c>
      <c r="BIY95" s="377" t="s">
        <v>68</v>
      </c>
      <c r="BIZ95" s="377" t="s">
        <v>68</v>
      </c>
      <c r="BJA95" s="377" t="s">
        <v>68</v>
      </c>
      <c r="BJB95" s="377" t="s">
        <v>68</v>
      </c>
      <c r="BJC95" s="377" t="s">
        <v>68</v>
      </c>
      <c r="BJD95" s="377" t="s">
        <v>68</v>
      </c>
      <c r="BJE95" s="377" t="s">
        <v>68</v>
      </c>
      <c r="BJF95" s="377" t="s">
        <v>68</v>
      </c>
      <c r="BJG95" s="377" t="s">
        <v>68</v>
      </c>
      <c r="BJH95" s="377" t="s">
        <v>68</v>
      </c>
      <c r="BJI95" s="377" t="s">
        <v>68</v>
      </c>
      <c r="BJJ95" s="377" t="s">
        <v>68</v>
      </c>
      <c r="BJK95" s="377" t="s">
        <v>68</v>
      </c>
      <c r="BJL95" s="377" t="s">
        <v>68</v>
      </c>
      <c r="BJM95" s="377" t="s">
        <v>68</v>
      </c>
      <c r="BJN95" s="377" t="s">
        <v>68</v>
      </c>
      <c r="BJO95" s="377" t="s">
        <v>68</v>
      </c>
      <c r="BJP95" s="377" t="s">
        <v>68</v>
      </c>
      <c r="BJQ95" s="377" t="s">
        <v>68</v>
      </c>
      <c r="BJR95" s="377" t="s">
        <v>68</v>
      </c>
      <c r="BJS95" s="377" t="s">
        <v>68</v>
      </c>
      <c r="BJT95" s="377" t="s">
        <v>68</v>
      </c>
      <c r="BJU95" s="377" t="s">
        <v>68</v>
      </c>
      <c r="BJV95" s="377" t="s">
        <v>68</v>
      </c>
      <c r="BJW95" s="377" t="s">
        <v>68</v>
      </c>
      <c r="BJX95" s="377" t="s">
        <v>68</v>
      </c>
      <c r="BJY95" s="377" t="s">
        <v>68</v>
      </c>
      <c r="BJZ95" s="377" t="s">
        <v>68</v>
      </c>
      <c r="BKA95" s="377" t="s">
        <v>68</v>
      </c>
      <c r="BKB95" s="377" t="s">
        <v>68</v>
      </c>
      <c r="BKC95" s="377" t="s">
        <v>68</v>
      </c>
      <c r="BKD95" s="377" t="s">
        <v>68</v>
      </c>
      <c r="BKE95" s="377" t="s">
        <v>68</v>
      </c>
      <c r="BKF95" s="377" t="s">
        <v>68</v>
      </c>
      <c r="BKG95" s="377" t="s">
        <v>68</v>
      </c>
      <c r="BKH95" s="377" t="s">
        <v>68</v>
      </c>
      <c r="BKI95" s="377" t="s">
        <v>68</v>
      </c>
      <c r="BKJ95" s="377" t="s">
        <v>68</v>
      </c>
      <c r="BKK95" s="377" t="s">
        <v>68</v>
      </c>
      <c r="BKL95" s="377" t="s">
        <v>68</v>
      </c>
      <c r="BKM95" s="377" t="s">
        <v>68</v>
      </c>
      <c r="BKN95" s="377" t="s">
        <v>68</v>
      </c>
      <c r="BKO95" s="377" t="s">
        <v>68</v>
      </c>
      <c r="BKP95" s="377" t="s">
        <v>68</v>
      </c>
      <c r="BKQ95" s="377" t="s">
        <v>68</v>
      </c>
      <c r="BKR95" s="377" t="s">
        <v>68</v>
      </c>
      <c r="BKS95" s="377" t="s">
        <v>68</v>
      </c>
      <c r="BKT95" s="377" t="s">
        <v>68</v>
      </c>
      <c r="BKU95" s="377" t="s">
        <v>68</v>
      </c>
      <c r="BKV95" s="377" t="s">
        <v>68</v>
      </c>
      <c r="BKW95" s="377" t="s">
        <v>68</v>
      </c>
      <c r="BKX95" s="377" t="s">
        <v>68</v>
      </c>
      <c r="BKY95" s="377" t="s">
        <v>68</v>
      </c>
      <c r="BKZ95" s="377" t="s">
        <v>68</v>
      </c>
      <c r="BLA95" s="377" t="s">
        <v>68</v>
      </c>
      <c r="BLB95" s="377" t="s">
        <v>68</v>
      </c>
      <c r="BLC95" s="377" t="s">
        <v>68</v>
      </c>
      <c r="BLD95" s="377" t="s">
        <v>68</v>
      </c>
      <c r="BLE95" s="377" t="s">
        <v>68</v>
      </c>
      <c r="BLF95" s="377" t="s">
        <v>68</v>
      </c>
      <c r="BLG95" s="377" t="s">
        <v>68</v>
      </c>
      <c r="BLH95" s="377" t="s">
        <v>68</v>
      </c>
      <c r="BLI95" s="377" t="s">
        <v>68</v>
      </c>
      <c r="BLJ95" s="377" t="s">
        <v>68</v>
      </c>
      <c r="BLK95" s="377" t="s">
        <v>68</v>
      </c>
      <c r="BLL95" s="377" t="s">
        <v>68</v>
      </c>
      <c r="BLM95" s="377" t="s">
        <v>68</v>
      </c>
      <c r="BLN95" s="377" t="s">
        <v>68</v>
      </c>
      <c r="BLO95" s="377" t="s">
        <v>68</v>
      </c>
      <c r="BLP95" s="377" t="s">
        <v>68</v>
      </c>
      <c r="BLQ95" s="377" t="s">
        <v>68</v>
      </c>
      <c r="BLR95" s="377" t="s">
        <v>68</v>
      </c>
      <c r="BLS95" s="377" t="s">
        <v>68</v>
      </c>
      <c r="BLT95" s="377" t="s">
        <v>68</v>
      </c>
      <c r="BLU95" s="377" t="s">
        <v>68</v>
      </c>
      <c r="BLV95" s="377" t="s">
        <v>68</v>
      </c>
      <c r="BLW95" s="377" t="s">
        <v>68</v>
      </c>
      <c r="BLX95" s="377" t="s">
        <v>68</v>
      </c>
      <c r="BLY95" s="377" t="s">
        <v>68</v>
      </c>
      <c r="BLZ95" s="377" t="s">
        <v>68</v>
      </c>
      <c r="BMA95" s="377" t="s">
        <v>68</v>
      </c>
      <c r="BMB95" s="377" t="s">
        <v>68</v>
      </c>
      <c r="BMC95" s="377" t="s">
        <v>68</v>
      </c>
      <c r="BMD95" s="377" t="s">
        <v>68</v>
      </c>
      <c r="BME95" s="377" t="s">
        <v>68</v>
      </c>
      <c r="BMF95" s="377" t="s">
        <v>68</v>
      </c>
      <c r="BMG95" s="377" t="s">
        <v>68</v>
      </c>
      <c r="BMH95" s="377" t="s">
        <v>68</v>
      </c>
      <c r="BMI95" s="377" t="s">
        <v>68</v>
      </c>
      <c r="BMJ95" s="377" t="s">
        <v>68</v>
      </c>
      <c r="BMK95" s="377" t="s">
        <v>68</v>
      </c>
      <c r="BML95" s="377" t="s">
        <v>68</v>
      </c>
      <c r="BMM95" s="377" t="s">
        <v>68</v>
      </c>
      <c r="BMN95" s="377" t="s">
        <v>68</v>
      </c>
      <c r="BMO95" s="377" t="s">
        <v>68</v>
      </c>
      <c r="BMP95" s="377" t="s">
        <v>68</v>
      </c>
      <c r="BMQ95" s="377" t="s">
        <v>68</v>
      </c>
      <c r="BMR95" s="377" t="s">
        <v>68</v>
      </c>
      <c r="BMS95" s="377" t="s">
        <v>68</v>
      </c>
      <c r="BMT95" s="377" t="s">
        <v>68</v>
      </c>
      <c r="BMU95" s="377" t="s">
        <v>68</v>
      </c>
      <c r="BMV95" s="377" t="s">
        <v>68</v>
      </c>
      <c r="BMW95" s="377" t="s">
        <v>68</v>
      </c>
      <c r="BMX95" s="377" t="s">
        <v>68</v>
      </c>
      <c r="BMY95" s="377" t="s">
        <v>68</v>
      </c>
      <c r="BMZ95" s="377" t="s">
        <v>68</v>
      </c>
      <c r="BNA95" s="377" t="s">
        <v>68</v>
      </c>
      <c r="BNB95" s="377" t="s">
        <v>68</v>
      </c>
      <c r="BNC95" s="377" t="s">
        <v>68</v>
      </c>
      <c r="BND95" s="377" t="s">
        <v>68</v>
      </c>
      <c r="BNE95" s="377" t="s">
        <v>68</v>
      </c>
      <c r="BNF95" s="377" t="s">
        <v>68</v>
      </c>
      <c r="BNG95" s="377" t="s">
        <v>68</v>
      </c>
      <c r="BNH95" s="377" t="s">
        <v>68</v>
      </c>
      <c r="BNI95" s="377" t="s">
        <v>68</v>
      </c>
      <c r="BNJ95" s="377" t="s">
        <v>68</v>
      </c>
      <c r="BNK95" s="377" t="s">
        <v>68</v>
      </c>
      <c r="BNL95" s="377" t="s">
        <v>68</v>
      </c>
      <c r="BNM95" s="377" t="s">
        <v>68</v>
      </c>
      <c r="BNN95" s="377" t="s">
        <v>68</v>
      </c>
      <c r="BNO95" s="377" t="s">
        <v>68</v>
      </c>
      <c r="BNP95" s="377" t="s">
        <v>68</v>
      </c>
      <c r="BNQ95" s="377" t="s">
        <v>68</v>
      </c>
      <c r="BNR95" s="377" t="s">
        <v>68</v>
      </c>
      <c r="BNS95" s="377" t="s">
        <v>68</v>
      </c>
      <c r="BNT95" s="377" t="s">
        <v>68</v>
      </c>
      <c r="BNU95" s="377" t="s">
        <v>68</v>
      </c>
      <c r="BNV95" s="377" t="s">
        <v>68</v>
      </c>
      <c r="BNW95" s="377" t="s">
        <v>68</v>
      </c>
      <c r="BNX95" s="377" t="s">
        <v>68</v>
      </c>
      <c r="BNY95" s="377" t="s">
        <v>68</v>
      </c>
      <c r="BNZ95" s="377" t="s">
        <v>68</v>
      </c>
      <c r="BOA95" s="377" t="s">
        <v>68</v>
      </c>
      <c r="BOB95" s="377" t="s">
        <v>68</v>
      </c>
      <c r="BOC95" s="377" t="s">
        <v>68</v>
      </c>
      <c r="BOD95" s="377" t="s">
        <v>68</v>
      </c>
      <c r="BOE95" s="377" t="s">
        <v>68</v>
      </c>
      <c r="BOF95" s="377" t="s">
        <v>68</v>
      </c>
      <c r="BOG95" s="377" t="s">
        <v>68</v>
      </c>
      <c r="BOH95" s="377" t="s">
        <v>68</v>
      </c>
      <c r="BOI95" s="377" t="s">
        <v>68</v>
      </c>
      <c r="BOJ95" s="377" t="s">
        <v>68</v>
      </c>
      <c r="BOK95" s="377" t="s">
        <v>68</v>
      </c>
      <c r="BOL95" s="377" t="s">
        <v>68</v>
      </c>
      <c r="BOM95" s="377" t="s">
        <v>68</v>
      </c>
      <c r="BON95" s="377" t="s">
        <v>68</v>
      </c>
      <c r="BOO95" s="377" t="s">
        <v>68</v>
      </c>
      <c r="BOP95" s="377" t="s">
        <v>68</v>
      </c>
      <c r="BOQ95" s="377" t="s">
        <v>68</v>
      </c>
      <c r="BOR95" s="377" t="s">
        <v>68</v>
      </c>
      <c r="BOS95" s="377" t="s">
        <v>68</v>
      </c>
      <c r="BOT95" s="377" t="s">
        <v>68</v>
      </c>
      <c r="BOU95" s="377" t="s">
        <v>68</v>
      </c>
      <c r="BOV95" s="377" t="s">
        <v>68</v>
      </c>
      <c r="BOW95" s="377" t="s">
        <v>68</v>
      </c>
      <c r="BOX95" s="377" t="s">
        <v>68</v>
      </c>
      <c r="BOY95" s="377" t="s">
        <v>68</v>
      </c>
      <c r="BOZ95" s="377" t="s">
        <v>68</v>
      </c>
      <c r="BPA95" s="377" t="s">
        <v>68</v>
      </c>
      <c r="BPB95" s="377" t="s">
        <v>68</v>
      </c>
      <c r="BPC95" s="377" t="s">
        <v>68</v>
      </c>
      <c r="BPD95" s="377" t="s">
        <v>68</v>
      </c>
      <c r="BPE95" s="377" t="s">
        <v>68</v>
      </c>
      <c r="BPF95" s="377" t="s">
        <v>68</v>
      </c>
      <c r="BPG95" s="377" t="s">
        <v>68</v>
      </c>
      <c r="BPH95" s="377" t="s">
        <v>68</v>
      </c>
      <c r="BPI95" s="377" t="s">
        <v>68</v>
      </c>
      <c r="BPJ95" s="377" t="s">
        <v>68</v>
      </c>
      <c r="BPK95" s="377" t="s">
        <v>68</v>
      </c>
      <c r="BPL95" s="377" t="s">
        <v>68</v>
      </c>
      <c r="BPM95" s="377" t="s">
        <v>68</v>
      </c>
      <c r="BPN95" s="377" t="s">
        <v>68</v>
      </c>
      <c r="BPO95" s="377" t="s">
        <v>68</v>
      </c>
      <c r="BPP95" s="377" t="s">
        <v>68</v>
      </c>
      <c r="BPQ95" s="377" t="s">
        <v>68</v>
      </c>
      <c r="BPR95" s="377" t="s">
        <v>68</v>
      </c>
      <c r="BPS95" s="377" t="s">
        <v>68</v>
      </c>
      <c r="BPT95" s="377" t="s">
        <v>68</v>
      </c>
      <c r="BPU95" s="377" t="s">
        <v>68</v>
      </c>
      <c r="BPV95" s="377" t="s">
        <v>68</v>
      </c>
      <c r="BPW95" s="377" t="s">
        <v>68</v>
      </c>
      <c r="BPX95" s="377" t="s">
        <v>68</v>
      </c>
      <c r="BPY95" s="377" t="s">
        <v>68</v>
      </c>
      <c r="BPZ95" s="377" t="s">
        <v>68</v>
      </c>
      <c r="BQA95" s="377" t="s">
        <v>68</v>
      </c>
      <c r="BQB95" s="377" t="s">
        <v>68</v>
      </c>
      <c r="BQC95" s="377" t="s">
        <v>68</v>
      </c>
      <c r="BQD95" s="377" t="s">
        <v>68</v>
      </c>
      <c r="BQE95" s="377" t="s">
        <v>68</v>
      </c>
      <c r="BQF95" s="377" t="s">
        <v>68</v>
      </c>
      <c r="BQG95" s="377" t="s">
        <v>68</v>
      </c>
      <c r="BQH95" s="377" t="s">
        <v>68</v>
      </c>
      <c r="BQI95" s="377" t="s">
        <v>68</v>
      </c>
      <c r="BQJ95" s="377" t="s">
        <v>68</v>
      </c>
      <c r="BQK95" s="377" t="s">
        <v>68</v>
      </c>
      <c r="BQL95" s="377" t="s">
        <v>68</v>
      </c>
      <c r="BQM95" s="377" t="s">
        <v>68</v>
      </c>
      <c r="BQN95" s="377" t="s">
        <v>68</v>
      </c>
      <c r="BQO95" s="377" t="s">
        <v>68</v>
      </c>
      <c r="BQP95" s="377" t="s">
        <v>68</v>
      </c>
      <c r="BQQ95" s="377" t="s">
        <v>68</v>
      </c>
      <c r="BQR95" s="377" t="s">
        <v>68</v>
      </c>
      <c r="BQS95" s="377" t="s">
        <v>68</v>
      </c>
      <c r="BQT95" s="377" t="s">
        <v>68</v>
      </c>
      <c r="BQU95" s="377" t="s">
        <v>68</v>
      </c>
      <c r="BQV95" s="377" t="s">
        <v>68</v>
      </c>
      <c r="BQW95" s="377" t="s">
        <v>68</v>
      </c>
      <c r="BQX95" s="377" t="s">
        <v>68</v>
      </c>
      <c r="BQY95" s="377" t="s">
        <v>68</v>
      </c>
      <c r="BQZ95" s="377" t="s">
        <v>68</v>
      </c>
      <c r="BRA95" s="377" t="s">
        <v>68</v>
      </c>
      <c r="BRB95" s="377" t="s">
        <v>68</v>
      </c>
      <c r="BRC95" s="377" t="s">
        <v>68</v>
      </c>
      <c r="BRD95" s="377" t="s">
        <v>68</v>
      </c>
      <c r="BRE95" s="377" t="s">
        <v>68</v>
      </c>
      <c r="BRF95" s="377" t="s">
        <v>68</v>
      </c>
      <c r="BRG95" s="377" t="s">
        <v>68</v>
      </c>
      <c r="BRH95" s="377" t="s">
        <v>68</v>
      </c>
      <c r="BRI95" s="377" t="s">
        <v>68</v>
      </c>
      <c r="BRJ95" s="377" t="s">
        <v>68</v>
      </c>
      <c r="BRK95" s="377" t="s">
        <v>68</v>
      </c>
      <c r="BRL95" s="377" t="s">
        <v>68</v>
      </c>
      <c r="BRM95" s="377" t="s">
        <v>68</v>
      </c>
      <c r="BRN95" s="377" t="s">
        <v>68</v>
      </c>
      <c r="BRO95" s="377" t="s">
        <v>68</v>
      </c>
      <c r="BRP95" s="377" t="s">
        <v>68</v>
      </c>
      <c r="BRQ95" s="377" t="s">
        <v>68</v>
      </c>
      <c r="BRR95" s="377" t="s">
        <v>68</v>
      </c>
      <c r="BRS95" s="377" t="s">
        <v>68</v>
      </c>
      <c r="BRT95" s="377" t="s">
        <v>68</v>
      </c>
      <c r="BRU95" s="377" t="s">
        <v>68</v>
      </c>
      <c r="BRV95" s="377" t="s">
        <v>68</v>
      </c>
      <c r="BRW95" s="377" t="s">
        <v>68</v>
      </c>
      <c r="BRX95" s="377" t="s">
        <v>68</v>
      </c>
      <c r="BRY95" s="377" t="s">
        <v>68</v>
      </c>
      <c r="BRZ95" s="377" t="s">
        <v>68</v>
      </c>
      <c r="BSA95" s="377" t="s">
        <v>68</v>
      </c>
      <c r="BSB95" s="377" t="s">
        <v>68</v>
      </c>
      <c r="BSC95" s="377" t="s">
        <v>68</v>
      </c>
      <c r="BSD95" s="377" t="s">
        <v>68</v>
      </c>
      <c r="BSE95" s="377" t="s">
        <v>68</v>
      </c>
      <c r="BSF95" s="377" t="s">
        <v>68</v>
      </c>
      <c r="BSG95" s="377" t="s">
        <v>68</v>
      </c>
      <c r="BSH95" s="377" t="s">
        <v>68</v>
      </c>
      <c r="BSI95" s="377" t="s">
        <v>68</v>
      </c>
      <c r="BSJ95" s="377" t="s">
        <v>68</v>
      </c>
      <c r="BSK95" s="377" t="s">
        <v>68</v>
      </c>
      <c r="BSL95" s="377" t="s">
        <v>68</v>
      </c>
      <c r="BSM95" s="377" t="s">
        <v>68</v>
      </c>
      <c r="BSN95" s="377" t="s">
        <v>68</v>
      </c>
      <c r="BSO95" s="377" t="s">
        <v>68</v>
      </c>
      <c r="BSP95" s="377" t="s">
        <v>68</v>
      </c>
      <c r="BSQ95" s="377" t="s">
        <v>68</v>
      </c>
      <c r="BSR95" s="377" t="s">
        <v>68</v>
      </c>
      <c r="BSS95" s="377" t="s">
        <v>68</v>
      </c>
      <c r="BST95" s="377" t="s">
        <v>68</v>
      </c>
      <c r="BSU95" s="377" t="s">
        <v>68</v>
      </c>
      <c r="BSV95" s="377" t="s">
        <v>68</v>
      </c>
      <c r="BSW95" s="377" t="s">
        <v>68</v>
      </c>
      <c r="BSX95" s="377" t="s">
        <v>68</v>
      </c>
      <c r="BSY95" s="377" t="s">
        <v>68</v>
      </c>
      <c r="BSZ95" s="377" t="s">
        <v>68</v>
      </c>
      <c r="BTA95" s="377" t="s">
        <v>68</v>
      </c>
      <c r="BTB95" s="377" t="s">
        <v>68</v>
      </c>
      <c r="BTC95" s="377" t="s">
        <v>68</v>
      </c>
      <c r="BTD95" s="377" t="s">
        <v>68</v>
      </c>
      <c r="BTE95" s="377" t="s">
        <v>68</v>
      </c>
      <c r="BTF95" s="377" t="s">
        <v>68</v>
      </c>
      <c r="BTG95" s="377" t="s">
        <v>68</v>
      </c>
      <c r="BTH95" s="377" t="s">
        <v>68</v>
      </c>
      <c r="BTI95" s="377" t="s">
        <v>68</v>
      </c>
      <c r="BTJ95" s="377" t="s">
        <v>68</v>
      </c>
      <c r="BTK95" s="377" t="s">
        <v>68</v>
      </c>
      <c r="BTL95" s="377" t="s">
        <v>68</v>
      </c>
      <c r="BTM95" s="377" t="s">
        <v>68</v>
      </c>
      <c r="BTN95" s="377" t="s">
        <v>68</v>
      </c>
      <c r="BTO95" s="377" t="s">
        <v>68</v>
      </c>
      <c r="BTP95" s="377" t="s">
        <v>68</v>
      </c>
      <c r="BTQ95" s="377" t="s">
        <v>68</v>
      </c>
      <c r="BTR95" s="377" t="s">
        <v>68</v>
      </c>
      <c r="BTS95" s="377" t="s">
        <v>68</v>
      </c>
      <c r="BTT95" s="377" t="s">
        <v>68</v>
      </c>
      <c r="BTU95" s="377" t="s">
        <v>68</v>
      </c>
      <c r="BTV95" s="377" t="s">
        <v>68</v>
      </c>
      <c r="BTW95" s="377" t="s">
        <v>68</v>
      </c>
      <c r="BTX95" s="377" t="s">
        <v>68</v>
      </c>
      <c r="BTY95" s="377" t="s">
        <v>68</v>
      </c>
      <c r="BTZ95" s="377" t="s">
        <v>68</v>
      </c>
      <c r="BUA95" s="377" t="s">
        <v>68</v>
      </c>
      <c r="BUB95" s="377" t="s">
        <v>68</v>
      </c>
      <c r="BUC95" s="377" t="s">
        <v>68</v>
      </c>
      <c r="BUD95" s="377" t="s">
        <v>68</v>
      </c>
      <c r="BUE95" s="377" t="s">
        <v>68</v>
      </c>
      <c r="BUF95" s="377" t="s">
        <v>68</v>
      </c>
      <c r="BUG95" s="377" t="s">
        <v>68</v>
      </c>
      <c r="BUH95" s="377" t="s">
        <v>68</v>
      </c>
      <c r="BUI95" s="377" t="s">
        <v>68</v>
      </c>
      <c r="BUJ95" s="377" t="s">
        <v>68</v>
      </c>
      <c r="BUK95" s="377" t="s">
        <v>68</v>
      </c>
      <c r="BUL95" s="377" t="s">
        <v>68</v>
      </c>
      <c r="BUM95" s="377" t="s">
        <v>68</v>
      </c>
      <c r="BUN95" s="377" t="s">
        <v>68</v>
      </c>
      <c r="BUO95" s="377" t="s">
        <v>68</v>
      </c>
      <c r="BUP95" s="377" t="s">
        <v>68</v>
      </c>
      <c r="BUQ95" s="377" t="s">
        <v>68</v>
      </c>
      <c r="BUR95" s="377" t="s">
        <v>68</v>
      </c>
      <c r="BUS95" s="377" t="s">
        <v>68</v>
      </c>
      <c r="BUT95" s="377" t="s">
        <v>68</v>
      </c>
      <c r="BUU95" s="377" t="s">
        <v>68</v>
      </c>
      <c r="BUV95" s="377" t="s">
        <v>68</v>
      </c>
      <c r="BUW95" s="377" t="s">
        <v>68</v>
      </c>
      <c r="BUX95" s="377" t="s">
        <v>68</v>
      </c>
      <c r="BUY95" s="377" t="s">
        <v>68</v>
      </c>
      <c r="BUZ95" s="377" t="s">
        <v>68</v>
      </c>
      <c r="BVA95" s="377" t="s">
        <v>68</v>
      </c>
      <c r="BVB95" s="377" t="s">
        <v>68</v>
      </c>
      <c r="BVC95" s="377" t="s">
        <v>68</v>
      </c>
      <c r="BVD95" s="377" t="s">
        <v>68</v>
      </c>
      <c r="BVE95" s="377" t="s">
        <v>68</v>
      </c>
      <c r="BVF95" s="377" t="s">
        <v>68</v>
      </c>
      <c r="BVG95" s="377" t="s">
        <v>68</v>
      </c>
      <c r="BVH95" s="377" t="s">
        <v>68</v>
      </c>
      <c r="BVI95" s="377" t="s">
        <v>68</v>
      </c>
      <c r="BVJ95" s="377" t="s">
        <v>68</v>
      </c>
      <c r="BVK95" s="377" t="s">
        <v>68</v>
      </c>
      <c r="BVL95" s="377" t="s">
        <v>68</v>
      </c>
      <c r="BVM95" s="377" t="s">
        <v>68</v>
      </c>
      <c r="BVN95" s="377" t="s">
        <v>68</v>
      </c>
      <c r="BVO95" s="377" t="s">
        <v>68</v>
      </c>
      <c r="BVP95" s="377" t="s">
        <v>68</v>
      </c>
      <c r="BVQ95" s="377" t="s">
        <v>68</v>
      </c>
      <c r="BVR95" s="377" t="s">
        <v>68</v>
      </c>
      <c r="BVS95" s="377" t="s">
        <v>68</v>
      </c>
      <c r="BVT95" s="377" t="s">
        <v>68</v>
      </c>
      <c r="BVU95" s="377" t="s">
        <v>68</v>
      </c>
      <c r="BVV95" s="377" t="s">
        <v>68</v>
      </c>
      <c r="BVW95" s="377" t="s">
        <v>68</v>
      </c>
      <c r="BVX95" s="377" t="s">
        <v>68</v>
      </c>
      <c r="BVY95" s="377" t="s">
        <v>68</v>
      </c>
      <c r="BVZ95" s="377" t="s">
        <v>68</v>
      </c>
      <c r="BWA95" s="377" t="s">
        <v>68</v>
      </c>
      <c r="BWB95" s="377" t="s">
        <v>68</v>
      </c>
      <c r="BWC95" s="377" t="s">
        <v>68</v>
      </c>
      <c r="BWD95" s="377" t="s">
        <v>68</v>
      </c>
      <c r="BWE95" s="377" t="s">
        <v>68</v>
      </c>
      <c r="BWF95" s="377" t="s">
        <v>68</v>
      </c>
      <c r="BWG95" s="377" t="s">
        <v>68</v>
      </c>
      <c r="BWH95" s="377" t="s">
        <v>68</v>
      </c>
      <c r="BWI95" s="377" t="s">
        <v>68</v>
      </c>
      <c r="BWJ95" s="377" t="s">
        <v>68</v>
      </c>
      <c r="BWK95" s="377" t="s">
        <v>68</v>
      </c>
      <c r="BWL95" s="377" t="s">
        <v>68</v>
      </c>
      <c r="BWM95" s="377" t="s">
        <v>68</v>
      </c>
      <c r="BWN95" s="377" t="s">
        <v>68</v>
      </c>
      <c r="BWO95" s="377" t="s">
        <v>68</v>
      </c>
      <c r="BWP95" s="377" t="s">
        <v>68</v>
      </c>
      <c r="BWQ95" s="377" t="s">
        <v>68</v>
      </c>
      <c r="BWR95" s="377" t="s">
        <v>68</v>
      </c>
      <c r="BWS95" s="377" t="s">
        <v>68</v>
      </c>
      <c r="BWT95" s="377" t="s">
        <v>68</v>
      </c>
      <c r="BWU95" s="377" t="s">
        <v>68</v>
      </c>
      <c r="BWV95" s="377" t="s">
        <v>68</v>
      </c>
      <c r="BWW95" s="377" t="s">
        <v>68</v>
      </c>
      <c r="BWX95" s="377" t="s">
        <v>68</v>
      </c>
      <c r="BWY95" s="377" t="s">
        <v>68</v>
      </c>
      <c r="BWZ95" s="377" t="s">
        <v>68</v>
      </c>
      <c r="BXA95" s="377" t="s">
        <v>68</v>
      </c>
      <c r="BXB95" s="377" t="s">
        <v>68</v>
      </c>
      <c r="BXC95" s="377" t="s">
        <v>68</v>
      </c>
      <c r="BXD95" s="377" t="s">
        <v>68</v>
      </c>
      <c r="BXE95" s="377" t="s">
        <v>68</v>
      </c>
      <c r="BXF95" s="377" t="s">
        <v>68</v>
      </c>
      <c r="BXG95" s="377" t="s">
        <v>68</v>
      </c>
      <c r="BXH95" s="377" t="s">
        <v>68</v>
      </c>
      <c r="BXI95" s="377" t="s">
        <v>68</v>
      </c>
      <c r="BXJ95" s="377" t="s">
        <v>68</v>
      </c>
      <c r="BXK95" s="377" t="s">
        <v>68</v>
      </c>
      <c r="BXL95" s="377" t="s">
        <v>68</v>
      </c>
      <c r="BXM95" s="377" t="s">
        <v>68</v>
      </c>
      <c r="BXN95" s="377" t="s">
        <v>68</v>
      </c>
      <c r="BXO95" s="377" t="s">
        <v>68</v>
      </c>
      <c r="BXP95" s="377" t="s">
        <v>68</v>
      </c>
      <c r="BXQ95" s="377" t="s">
        <v>68</v>
      </c>
      <c r="BXR95" s="377" t="s">
        <v>68</v>
      </c>
      <c r="BXS95" s="377" t="s">
        <v>68</v>
      </c>
      <c r="BXT95" s="377" t="s">
        <v>68</v>
      </c>
      <c r="BXU95" s="377" t="s">
        <v>68</v>
      </c>
      <c r="BXV95" s="377" t="s">
        <v>68</v>
      </c>
      <c r="BXW95" s="377" t="s">
        <v>68</v>
      </c>
      <c r="BXX95" s="377" t="s">
        <v>68</v>
      </c>
      <c r="BXY95" s="377" t="s">
        <v>68</v>
      </c>
      <c r="BXZ95" s="377" t="s">
        <v>68</v>
      </c>
      <c r="BYA95" s="377" t="s">
        <v>68</v>
      </c>
      <c r="BYB95" s="377" t="s">
        <v>68</v>
      </c>
      <c r="BYC95" s="377" t="s">
        <v>68</v>
      </c>
      <c r="BYD95" s="377" t="s">
        <v>68</v>
      </c>
      <c r="BYE95" s="377" t="s">
        <v>68</v>
      </c>
      <c r="BYF95" s="377" t="s">
        <v>68</v>
      </c>
      <c r="BYG95" s="377" t="s">
        <v>68</v>
      </c>
      <c r="BYH95" s="377" t="s">
        <v>68</v>
      </c>
      <c r="BYI95" s="377" t="s">
        <v>68</v>
      </c>
      <c r="BYJ95" s="377" t="s">
        <v>68</v>
      </c>
      <c r="BYK95" s="377" t="s">
        <v>68</v>
      </c>
      <c r="BYL95" s="377" t="s">
        <v>68</v>
      </c>
      <c r="BYM95" s="377" t="s">
        <v>68</v>
      </c>
      <c r="BYN95" s="377" t="s">
        <v>68</v>
      </c>
      <c r="BYO95" s="377" t="s">
        <v>68</v>
      </c>
      <c r="BYP95" s="377" t="s">
        <v>68</v>
      </c>
      <c r="BYQ95" s="377" t="s">
        <v>68</v>
      </c>
      <c r="BYR95" s="377" t="s">
        <v>68</v>
      </c>
      <c r="BYS95" s="377" t="s">
        <v>68</v>
      </c>
      <c r="BYT95" s="377" t="s">
        <v>68</v>
      </c>
      <c r="BYU95" s="377" t="s">
        <v>68</v>
      </c>
      <c r="BYV95" s="377" t="s">
        <v>68</v>
      </c>
      <c r="BYW95" s="377" t="s">
        <v>68</v>
      </c>
      <c r="BYX95" s="377" t="s">
        <v>68</v>
      </c>
      <c r="BYY95" s="377" t="s">
        <v>68</v>
      </c>
      <c r="BYZ95" s="377" t="s">
        <v>68</v>
      </c>
      <c r="BZA95" s="377" t="s">
        <v>68</v>
      </c>
      <c r="BZB95" s="377" t="s">
        <v>68</v>
      </c>
      <c r="BZC95" s="377" t="s">
        <v>68</v>
      </c>
      <c r="BZD95" s="377" t="s">
        <v>68</v>
      </c>
      <c r="BZE95" s="377" t="s">
        <v>68</v>
      </c>
      <c r="BZF95" s="377" t="s">
        <v>68</v>
      </c>
      <c r="BZG95" s="377" t="s">
        <v>68</v>
      </c>
      <c r="BZH95" s="377" t="s">
        <v>68</v>
      </c>
      <c r="BZI95" s="377" t="s">
        <v>68</v>
      </c>
      <c r="BZJ95" s="377" t="s">
        <v>68</v>
      </c>
      <c r="BZK95" s="377" t="s">
        <v>68</v>
      </c>
      <c r="BZL95" s="377" t="s">
        <v>68</v>
      </c>
      <c r="BZM95" s="377" t="s">
        <v>68</v>
      </c>
      <c r="BZN95" s="377" t="s">
        <v>68</v>
      </c>
      <c r="BZO95" s="377" t="s">
        <v>68</v>
      </c>
      <c r="BZP95" s="377" t="s">
        <v>68</v>
      </c>
      <c r="BZQ95" s="377" t="s">
        <v>68</v>
      </c>
      <c r="BZR95" s="377" t="s">
        <v>68</v>
      </c>
      <c r="BZS95" s="377" t="s">
        <v>68</v>
      </c>
      <c r="BZT95" s="377" t="s">
        <v>68</v>
      </c>
      <c r="BZU95" s="377" t="s">
        <v>68</v>
      </c>
      <c r="BZV95" s="377" t="s">
        <v>68</v>
      </c>
      <c r="BZW95" s="377" t="s">
        <v>68</v>
      </c>
      <c r="BZX95" s="377" t="s">
        <v>68</v>
      </c>
      <c r="BZY95" s="377" t="s">
        <v>68</v>
      </c>
      <c r="BZZ95" s="377" t="s">
        <v>68</v>
      </c>
      <c r="CAA95" s="377" t="s">
        <v>68</v>
      </c>
      <c r="CAB95" s="377" t="s">
        <v>68</v>
      </c>
      <c r="CAC95" s="377" t="s">
        <v>68</v>
      </c>
      <c r="CAD95" s="377" t="s">
        <v>68</v>
      </c>
      <c r="CAE95" s="377" t="s">
        <v>68</v>
      </c>
      <c r="CAF95" s="377" t="s">
        <v>68</v>
      </c>
      <c r="CAG95" s="377" t="s">
        <v>68</v>
      </c>
      <c r="CAH95" s="377" t="s">
        <v>68</v>
      </c>
      <c r="CAI95" s="377" t="s">
        <v>68</v>
      </c>
      <c r="CAJ95" s="377" t="s">
        <v>68</v>
      </c>
      <c r="CAK95" s="377" t="s">
        <v>68</v>
      </c>
      <c r="CAL95" s="377" t="s">
        <v>68</v>
      </c>
      <c r="CAM95" s="377" t="s">
        <v>68</v>
      </c>
      <c r="CAN95" s="377" t="s">
        <v>68</v>
      </c>
      <c r="CAO95" s="377" t="s">
        <v>68</v>
      </c>
      <c r="CAP95" s="377" t="s">
        <v>68</v>
      </c>
      <c r="CAQ95" s="377" t="s">
        <v>68</v>
      </c>
      <c r="CAR95" s="377" t="s">
        <v>68</v>
      </c>
      <c r="CAS95" s="377" t="s">
        <v>68</v>
      </c>
      <c r="CAT95" s="377" t="s">
        <v>68</v>
      </c>
      <c r="CAU95" s="377" t="s">
        <v>68</v>
      </c>
      <c r="CAV95" s="377" t="s">
        <v>68</v>
      </c>
      <c r="CAW95" s="377" t="s">
        <v>68</v>
      </c>
      <c r="CAX95" s="377" t="s">
        <v>68</v>
      </c>
      <c r="CAY95" s="377" t="s">
        <v>68</v>
      </c>
      <c r="CAZ95" s="377" t="s">
        <v>68</v>
      </c>
      <c r="CBA95" s="377" t="s">
        <v>68</v>
      </c>
      <c r="CBB95" s="377" t="s">
        <v>68</v>
      </c>
      <c r="CBC95" s="377" t="s">
        <v>68</v>
      </c>
      <c r="CBD95" s="377" t="s">
        <v>68</v>
      </c>
      <c r="CBE95" s="377" t="s">
        <v>68</v>
      </c>
      <c r="CBF95" s="377" t="s">
        <v>68</v>
      </c>
      <c r="CBG95" s="377" t="s">
        <v>68</v>
      </c>
      <c r="CBH95" s="377" t="s">
        <v>68</v>
      </c>
      <c r="CBI95" s="377" t="s">
        <v>68</v>
      </c>
      <c r="CBJ95" s="377" t="s">
        <v>68</v>
      </c>
      <c r="CBK95" s="377" t="s">
        <v>68</v>
      </c>
      <c r="CBL95" s="377" t="s">
        <v>68</v>
      </c>
      <c r="CBM95" s="377" t="s">
        <v>68</v>
      </c>
      <c r="CBN95" s="377" t="s">
        <v>68</v>
      </c>
      <c r="CBO95" s="377" t="s">
        <v>68</v>
      </c>
      <c r="CBP95" s="377" t="s">
        <v>68</v>
      </c>
      <c r="CBQ95" s="377" t="s">
        <v>68</v>
      </c>
      <c r="CBR95" s="377" t="s">
        <v>68</v>
      </c>
      <c r="CBS95" s="377" t="s">
        <v>68</v>
      </c>
      <c r="CBT95" s="377" t="s">
        <v>68</v>
      </c>
      <c r="CBU95" s="377" t="s">
        <v>68</v>
      </c>
      <c r="CBV95" s="377" t="s">
        <v>68</v>
      </c>
      <c r="CBW95" s="377" t="s">
        <v>68</v>
      </c>
      <c r="CBX95" s="377" t="s">
        <v>68</v>
      </c>
      <c r="CBY95" s="377" t="s">
        <v>68</v>
      </c>
      <c r="CBZ95" s="377" t="s">
        <v>68</v>
      </c>
      <c r="CCA95" s="377" t="s">
        <v>68</v>
      </c>
      <c r="CCB95" s="377" t="s">
        <v>68</v>
      </c>
      <c r="CCC95" s="377" t="s">
        <v>68</v>
      </c>
      <c r="CCD95" s="377" t="s">
        <v>68</v>
      </c>
      <c r="CCE95" s="377" t="s">
        <v>68</v>
      </c>
      <c r="CCF95" s="377" t="s">
        <v>68</v>
      </c>
      <c r="CCG95" s="377" t="s">
        <v>68</v>
      </c>
      <c r="CCH95" s="377" t="s">
        <v>68</v>
      </c>
      <c r="CCI95" s="377" t="s">
        <v>68</v>
      </c>
      <c r="CCJ95" s="377" t="s">
        <v>68</v>
      </c>
      <c r="CCK95" s="377" t="s">
        <v>68</v>
      </c>
      <c r="CCL95" s="377" t="s">
        <v>68</v>
      </c>
      <c r="CCM95" s="377" t="s">
        <v>68</v>
      </c>
      <c r="CCN95" s="377" t="s">
        <v>68</v>
      </c>
      <c r="CCO95" s="377" t="s">
        <v>68</v>
      </c>
      <c r="CCP95" s="377" t="s">
        <v>68</v>
      </c>
      <c r="CCQ95" s="377" t="s">
        <v>68</v>
      </c>
      <c r="CCR95" s="377" t="s">
        <v>68</v>
      </c>
      <c r="CCS95" s="377" t="s">
        <v>68</v>
      </c>
      <c r="CCT95" s="377" t="s">
        <v>68</v>
      </c>
      <c r="CCU95" s="377" t="s">
        <v>68</v>
      </c>
      <c r="CCV95" s="377" t="s">
        <v>68</v>
      </c>
      <c r="CCW95" s="377" t="s">
        <v>68</v>
      </c>
      <c r="CCX95" s="377" t="s">
        <v>68</v>
      </c>
      <c r="CCY95" s="377" t="s">
        <v>68</v>
      </c>
      <c r="CCZ95" s="377" t="s">
        <v>68</v>
      </c>
      <c r="CDA95" s="377" t="s">
        <v>68</v>
      </c>
      <c r="CDB95" s="377" t="s">
        <v>68</v>
      </c>
      <c r="CDC95" s="377" t="s">
        <v>68</v>
      </c>
      <c r="CDD95" s="377" t="s">
        <v>68</v>
      </c>
      <c r="CDE95" s="377" t="s">
        <v>68</v>
      </c>
      <c r="CDF95" s="377" t="s">
        <v>68</v>
      </c>
      <c r="CDG95" s="377" t="s">
        <v>68</v>
      </c>
      <c r="CDH95" s="377" t="s">
        <v>68</v>
      </c>
      <c r="CDI95" s="377" t="s">
        <v>68</v>
      </c>
      <c r="CDJ95" s="377" t="s">
        <v>68</v>
      </c>
      <c r="CDK95" s="377" t="s">
        <v>68</v>
      </c>
      <c r="CDL95" s="377" t="s">
        <v>68</v>
      </c>
      <c r="CDM95" s="377" t="s">
        <v>68</v>
      </c>
      <c r="CDN95" s="377" t="s">
        <v>68</v>
      </c>
      <c r="CDO95" s="377" t="s">
        <v>68</v>
      </c>
      <c r="CDP95" s="377" t="s">
        <v>68</v>
      </c>
      <c r="CDQ95" s="377" t="s">
        <v>68</v>
      </c>
      <c r="CDR95" s="377" t="s">
        <v>68</v>
      </c>
      <c r="CDS95" s="377" t="s">
        <v>68</v>
      </c>
      <c r="CDT95" s="377" t="s">
        <v>68</v>
      </c>
      <c r="CDU95" s="377" t="s">
        <v>68</v>
      </c>
      <c r="CDV95" s="377" t="s">
        <v>68</v>
      </c>
      <c r="CDW95" s="377" t="s">
        <v>68</v>
      </c>
      <c r="CDX95" s="377" t="s">
        <v>68</v>
      </c>
      <c r="CDY95" s="377" t="s">
        <v>68</v>
      </c>
      <c r="CDZ95" s="377" t="s">
        <v>68</v>
      </c>
      <c r="CEA95" s="377" t="s">
        <v>68</v>
      </c>
      <c r="CEB95" s="377" t="s">
        <v>68</v>
      </c>
      <c r="CEC95" s="377" t="s">
        <v>68</v>
      </c>
      <c r="CED95" s="377" t="s">
        <v>68</v>
      </c>
      <c r="CEE95" s="377" t="s">
        <v>68</v>
      </c>
      <c r="CEF95" s="377" t="s">
        <v>68</v>
      </c>
      <c r="CEG95" s="377" t="s">
        <v>68</v>
      </c>
      <c r="CEH95" s="377" t="s">
        <v>68</v>
      </c>
      <c r="CEI95" s="377" t="s">
        <v>68</v>
      </c>
      <c r="CEJ95" s="377" t="s">
        <v>68</v>
      </c>
      <c r="CEK95" s="377" t="s">
        <v>68</v>
      </c>
      <c r="CEL95" s="377" t="s">
        <v>68</v>
      </c>
      <c r="CEM95" s="377" t="s">
        <v>68</v>
      </c>
      <c r="CEN95" s="377" t="s">
        <v>68</v>
      </c>
      <c r="CEO95" s="377" t="s">
        <v>68</v>
      </c>
      <c r="CEP95" s="377" t="s">
        <v>68</v>
      </c>
      <c r="CEQ95" s="377" t="s">
        <v>68</v>
      </c>
      <c r="CER95" s="377" t="s">
        <v>68</v>
      </c>
      <c r="CES95" s="377" t="s">
        <v>68</v>
      </c>
      <c r="CET95" s="377" t="s">
        <v>68</v>
      </c>
      <c r="CEU95" s="377" t="s">
        <v>68</v>
      </c>
      <c r="CEV95" s="377" t="s">
        <v>68</v>
      </c>
      <c r="CEW95" s="377" t="s">
        <v>68</v>
      </c>
      <c r="CEX95" s="377" t="s">
        <v>68</v>
      </c>
      <c r="CEY95" s="377" t="s">
        <v>68</v>
      </c>
      <c r="CEZ95" s="377" t="s">
        <v>68</v>
      </c>
      <c r="CFA95" s="377" t="s">
        <v>68</v>
      </c>
      <c r="CFB95" s="377" t="s">
        <v>68</v>
      </c>
      <c r="CFC95" s="377" t="s">
        <v>68</v>
      </c>
      <c r="CFD95" s="377" t="s">
        <v>68</v>
      </c>
      <c r="CFE95" s="377" t="s">
        <v>68</v>
      </c>
      <c r="CFF95" s="377" t="s">
        <v>68</v>
      </c>
      <c r="CFG95" s="377" t="s">
        <v>68</v>
      </c>
      <c r="CFH95" s="377" t="s">
        <v>68</v>
      </c>
      <c r="CFI95" s="377" t="s">
        <v>68</v>
      </c>
      <c r="CFJ95" s="377" t="s">
        <v>68</v>
      </c>
      <c r="CFK95" s="377" t="s">
        <v>68</v>
      </c>
      <c r="CFL95" s="377" t="s">
        <v>68</v>
      </c>
      <c r="CFM95" s="377" t="s">
        <v>68</v>
      </c>
      <c r="CFN95" s="377" t="s">
        <v>68</v>
      </c>
      <c r="CFO95" s="377" t="s">
        <v>68</v>
      </c>
      <c r="CFP95" s="377" t="s">
        <v>68</v>
      </c>
      <c r="CFQ95" s="377" t="s">
        <v>68</v>
      </c>
      <c r="CFR95" s="377" t="s">
        <v>68</v>
      </c>
      <c r="CFS95" s="377" t="s">
        <v>68</v>
      </c>
      <c r="CFT95" s="377" t="s">
        <v>68</v>
      </c>
      <c r="CFU95" s="377" t="s">
        <v>68</v>
      </c>
      <c r="CFV95" s="377" t="s">
        <v>68</v>
      </c>
      <c r="CFW95" s="377" t="s">
        <v>68</v>
      </c>
      <c r="CFX95" s="377" t="s">
        <v>68</v>
      </c>
      <c r="CFY95" s="377" t="s">
        <v>68</v>
      </c>
      <c r="CFZ95" s="377" t="s">
        <v>68</v>
      </c>
      <c r="CGA95" s="377" t="s">
        <v>68</v>
      </c>
      <c r="CGB95" s="377" t="s">
        <v>68</v>
      </c>
      <c r="CGC95" s="377" t="s">
        <v>68</v>
      </c>
      <c r="CGD95" s="377" t="s">
        <v>68</v>
      </c>
      <c r="CGE95" s="377" t="s">
        <v>68</v>
      </c>
      <c r="CGF95" s="377" t="s">
        <v>68</v>
      </c>
      <c r="CGG95" s="377" t="s">
        <v>68</v>
      </c>
      <c r="CGH95" s="377" t="s">
        <v>68</v>
      </c>
      <c r="CGI95" s="377" t="s">
        <v>68</v>
      </c>
      <c r="CGJ95" s="377" t="s">
        <v>68</v>
      </c>
      <c r="CGK95" s="377" t="s">
        <v>68</v>
      </c>
      <c r="CGL95" s="377" t="s">
        <v>68</v>
      </c>
      <c r="CGM95" s="377" t="s">
        <v>68</v>
      </c>
      <c r="CGN95" s="377" t="s">
        <v>68</v>
      </c>
      <c r="CGO95" s="377" t="s">
        <v>68</v>
      </c>
      <c r="CGP95" s="377" t="s">
        <v>68</v>
      </c>
      <c r="CGQ95" s="377" t="s">
        <v>68</v>
      </c>
      <c r="CGR95" s="377" t="s">
        <v>68</v>
      </c>
      <c r="CGS95" s="377" t="s">
        <v>68</v>
      </c>
      <c r="CGT95" s="377" t="s">
        <v>68</v>
      </c>
      <c r="CGU95" s="377" t="s">
        <v>68</v>
      </c>
      <c r="CGV95" s="377" t="s">
        <v>68</v>
      </c>
      <c r="CGW95" s="377" t="s">
        <v>68</v>
      </c>
      <c r="CGX95" s="377" t="s">
        <v>68</v>
      </c>
      <c r="CGY95" s="377" t="s">
        <v>68</v>
      </c>
      <c r="CGZ95" s="377" t="s">
        <v>68</v>
      </c>
      <c r="CHA95" s="377" t="s">
        <v>68</v>
      </c>
      <c r="CHB95" s="377" t="s">
        <v>68</v>
      </c>
      <c r="CHC95" s="377" t="s">
        <v>68</v>
      </c>
      <c r="CHD95" s="377" t="s">
        <v>68</v>
      </c>
      <c r="CHE95" s="377" t="s">
        <v>68</v>
      </c>
      <c r="CHF95" s="377" t="s">
        <v>68</v>
      </c>
      <c r="CHG95" s="377" t="s">
        <v>68</v>
      </c>
      <c r="CHH95" s="377" t="s">
        <v>68</v>
      </c>
      <c r="CHI95" s="377" t="s">
        <v>68</v>
      </c>
      <c r="CHJ95" s="377" t="s">
        <v>68</v>
      </c>
      <c r="CHK95" s="377" t="s">
        <v>68</v>
      </c>
      <c r="CHL95" s="377" t="s">
        <v>68</v>
      </c>
      <c r="CHM95" s="377" t="s">
        <v>68</v>
      </c>
      <c r="CHN95" s="377" t="s">
        <v>68</v>
      </c>
      <c r="CHO95" s="377" t="s">
        <v>68</v>
      </c>
      <c r="CHP95" s="377" t="s">
        <v>68</v>
      </c>
      <c r="CHQ95" s="377" t="s">
        <v>68</v>
      </c>
      <c r="CHR95" s="377" t="s">
        <v>68</v>
      </c>
      <c r="CHS95" s="377" t="s">
        <v>68</v>
      </c>
      <c r="CHT95" s="377" t="s">
        <v>68</v>
      </c>
      <c r="CHU95" s="377" t="s">
        <v>68</v>
      </c>
      <c r="CHV95" s="377" t="s">
        <v>68</v>
      </c>
      <c r="CHW95" s="377" t="s">
        <v>68</v>
      </c>
      <c r="CHX95" s="377" t="s">
        <v>68</v>
      </c>
      <c r="CHY95" s="377" t="s">
        <v>68</v>
      </c>
      <c r="CHZ95" s="377" t="s">
        <v>68</v>
      </c>
      <c r="CIA95" s="377" t="s">
        <v>68</v>
      </c>
      <c r="CIB95" s="377" t="s">
        <v>68</v>
      </c>
      <c r="CIC95" s="377" t="s">
        <v>68</v>
      </c>
      <c r="CID95" s="377" t="s">
        <v>68</v>
      </c>
      <c r="CIE95" s="377" t="s">
        <v>68</v>
      </c>
      <c r="CIF95" s="377" t="s">
        <v>68</v>
      </c>
      <c r="CIG95" s="377" t="s">
        <v>68</v>
      </c>
      <c r="CIH95" s="377" t="s">
        <v>68</v>
      </c>
      <c r="CII95" s="377" t="s">
        <v>68</v>
      </c>
      <c r="CIJ95" s="377" t="s">
        <v>68</v>
      </c>
      <c r="CIK95" s="377" t="s">
        <v>68</v>
      </c>
      <c r="CIL95" s="377" t="s">
        <v>68</v>
      </c>
      <c r="CIM95" s="377" t="s">
        <v>68</v>
      </c>
      <c r="CIN95" s="377" t="s">
        <v>68</v>
      </c>
      <c r="CIO95" s="377" t="s">
        <v>68</v>
      </c>
      <c r="CIP95" s="377" t="s">
        <v>68</v>
      </c>
      <c r="CIQ95" s="377" t="s">
        <v>68</v>
      </c>
      <c r="CIR95" s="377" t="s">
        <v>68</v>
      </c>
      <c r="CIS95" s="377" t="s">
        <v>68</v>
      </c>
      <c r="CIT95" s="377" t="s">
        <v>68</v>
      </c>
      <c r="CIU95" s="377" t="s">
        <v>68</v>
      </c>
      <c r="CIV95" s="377" t="s">
        <v>68</v>
      </c>
      <c r="CIW95" s="377" t="s">
        <v>68</v>
      </c>
      <c r="CIX95" s="377" t="s">
        <v>68</v>
      </c>
      <c r="CIY95" s="377" t="s">
        <v>68</v>
      </c>
      <c r="CIZ95" s="377" t="s">
        <v>68</v>
      </c>
      <c r="CJA95" s="377" t="s">
        <v>68</v>
      </c>
      <c r="CJB95" s="377" t="s">
        <v>68</v>
      </c>
      <c r="CJC95" s="377" t="s">
        <v>68</v>
      </c>
      <c r="CJD95" s="377" t="s">
        <v>68</v>
      </c>
      <c r="CJE95" s="377" t="s">
        <v>68</v>
      </c>
      <c r="CJF95" s="377" t="s">
        <v>68</v>
      </c>
      <c r="CJG95" s="377" t="s">
        <v>68</v>
      </c>
      <c r="CJH95" s="377" t="s">
        <v>68</v>
      </c>
      <c r="CJI95" s="377" t="s">
        <v>68</v>
      </c>
      <c r="CJJ95" s="377" t="s">
        <v>68</v>
      </c>
      <c r="CJK95" s="377" t="s">
        <v>68</v>
      </c>
      <c r="CJL95" s="377" t="s">
        <v>68</v>
      </c>
      <c r="CJM95" s="377" t="s">
        <v>68</v>
      </c>
      <c r="CJN95" s="377" t="s">
        <v>68</v>
      </c>
      <c r="CJO95" s="377" t="s">
        <v>68</v>
      </c>
      <c r="CJP95" s="377" t="s">
        <v>68</v>
      </c>
      <c r="CJQ95" s="377" t="s">
        <v>68</v>
      </c>
      <c r="CJR95" s="377" t="s">
        <v>68</v>
      </c>
      <c r="CJS95" s="377" t="s">
        <v>68</v>
      </c>
      <c r="CJT95" s="377" t="s">
        <v>68</v>
      </c>
      <c r="CJU95" s="377" t="s">
        <v>68</v>
      </c>
      <c r="CJV95" s="377" t="s">
        <v>68</v>
      </c>
      <c r="CJW95" s="377" t="s">
        <v>68</v>
      </c>
      <c r="CJX95" s="377" t="s">
        <v>68</v>
      </c>
      <c r="CJY95" s="377" t="s">
        <v>68</v>
      </c>
      <c r="CJZ95" s="377" t="s">
        <v>68</v>
      </c>
      <c r="CKA95" s="377" t="s">
        <v>68</v>
      </c>
      <c r="CKB95" s="377" t="s">
        <v>68</v>
      </c>
      <c r="CKC95" s="377" t="s">
        <v>68</v>
      </c>
      <c r="CKD95" s="377" t="s">
        <v>68</v>
      </c>
      <c r="CKE95" s="377" t="s">
        <v>68</v>
      </c>
      <c r="CKF95" s="377" t="s">
        <v>68</v>
      </c>
      <c r="CKG95" s="377" t="s">
        <v>68</v>
      </c>
      <c r="CKH95" s="377" t="s">
        <v>68</v>
      </c>
      <c r="CKI95" s="377" t="s">
        <v>68</v>
      </c>
      <c r="CKJ95" s="377" t="s">
        <v>68</v>
      </c>
      <c r="CKK95" s="377" t="s">
        <v>68</v>
      </c>
      <c r="CKL95" s="377" t="s">
        <v>68</v>
      </c>
      <c r="CKM95" s="377" t="s">
        <v>68</v>
      </c>
      <c r="CKN95" s="377" t="s">
        <v>68</v>
      </c>
      <c r="CKO95" s="377" t="s">
        <v>68</v>
      </c>
      <c r="CKP95" s="377" t="s">
        <v>68</v>
      </c>
      <c r="CKQ95" s="377" t="s">
        <v>68</v>
      </c>
      <c r="CKR95" s="377" t="s">
        <v>68</v>
      </c>
      <c r="CKS95" s="377" t="s">
        <v>68</v>
      </c>
      <c r="CKT95" s="377" t="s">
        <v>68</v>
      </c>
      <c r="CKU95" s="377" t="s">
        <v>68</v>
      </c>
      <c r="CKV95" s="377" t="s">
        <v>68</v>
      </c>
      <c r="CKW95" s="377" t="s">
        <v>68</v>
      </c>
      <c r="CKX95" s="377" t="s">
        <v>68</v>
      </c>
      <c r="CKY95" s="377" t="s">
        <v>68</v>
      </c>
      <c r="CKZ95" s="377" t="s">
        <v>68</v>
      </c>
      <c r="CLA95" s="377" t="s">
        <v>68</v>
      </c>
      <c r="CLB95" s="377" t="s">
        <v>68</v>
      </c>
      <c r="CLC95" s="377" t="s">
        <v>68</v>
      </c>
      <c r="CLD95" s="377" t="s">
        <v>68</v>
      </c>
      <c r="CLE95" s="377" t="s">
        <v>68</v>
      </c>
      <c r="CLF95" s="377" t="s">
        <v>68</v>
      </c>
      <c r="CLG95" s="377" t="s">
        <v>68</v>
      </c>
      <c r="CLH95" s="377" t="s">
        <v>68</v>
      </c>
      <c r="CLI95" s="377" t="s">
        <v>68</v>
      </c>
      <c r="CLJ95" s="377" t="s">
        <v>68</v>
      </c>
      <c r="CLK95" s="377" t="s">
        <v>68</v>
      </c>
      <c r="CLL95" s="377" t="s">
        <v>68</v>
      </c>
      <c r="CLM95" s="377" t="s">
        <v>68</v>
      </c>
      <c r="CLN95" s="377" t="s">
        <v>68</v>
      </c>
      <c r="CLO95" s="377" t="s">
        <v>68</v>
      </c>
      <c r="CLP95" s="377" t="s">
        <v>68</v>
      </c>
      <c r="CLQ95" s="377" t="s">
        <v>68</v>
      </c>
      <c r="CLR95" s="377" t="s">
        <v>68</v>
      </c>
      <c r="CLS95" s="377" t="s">
        <v>68</v>
      </c>
      <c r="CLT95" s="377" t="s">
        <v>68</v>
      </c>
      <c r="CLU95" s="377" t="s">
        <v>68</v>
      </c>
      <c r="CLV95" s="377" t="s">
        <v>68</v>
      </c>
      <c r="CLW95" s="377" t="s">
        <v>68</v>
      </c>
      <c r="CLX95" s="377" t="s">
        <v>68</v>
      </c>
      <c r="CLY95" s="377" t="s">
        <v>68</v>
      </c>
      <c r="CLZ95" s="377" t="s">
        <v>68</v>
      </c>
      <c r="CMA95" s="377" t="s">
        <v>68</v>
      </c>
      <c r="CMB95" s="377" t="s">
        <v>68</v>
      </c>
      <c r="CMC95" s="377" t="s">
        <v>68</v>
      </c>
      <c r="CMD95" s="377" t="s">
        <v>68</v>
      </c>
      <c r="CME95" s="377" t="s">
        <v>68</v>
      </c>
      <c r="CMF95" s="377" t="s">
        <v>68</v>
      </c>
      <c r="CMG95" s="377" t="s">
        <v>68</v>
      </c>
      <c r="CMH95" s="377" t="s">
        <v>68</v>
      </c>
      <c r="CMI95" s="377" t="s">
        <v>68</v>
      </c>
      <c r="CMJ95" s="377" t="s">
        <v>68</v>
      </c>
      <c r="CMK95" s="377" t="s">
        <v>68</v>
      </c>
      <c r="CML95" s="377" t="s">
        <v>68</v>
      </c>
      <c r="CMM95" s="377" t="s">
        <v>68</v>
      </c>
      <c r="CMN95" s="377" t="s">
        <v>68</v>
      </c>
      <c r="CMO95" s="377" t="s">
        <v>68</v>
      </c>
      <c r="CMP95" s="377" t="s">
        <v>68</v>
      </c>
      <c r="CMQ95" s="377" t="s">
        <v>68</v>
      </c>
      <c r="CMR95" s="377" t="s">
        <v>68</v>
      </c>
      <c r="CMS95" s="377" t="s">
        <v>68</v>
      </c>
      <c r="CMT95" s="377" t="s">
        <v>68</v>
      </c>
      <c r="CMU95" s="377" t="s">
        <v>68</v>
      </c>
      <c r="CMV95" s="377" t="s">
        <v>68</v>
      </c>
      <c r="CMW95" s="377" t="s">
        <v>68</v>
      </c>
      <c r="CMX95" s="377" t="s">
        <v>68</v>
      </c>
      <c r="CMY95" s="377" t="s">
        <v>68</v>
      </c>
      <c r="CMZ95" s="377" t="s">
        <v>68</v>
      </c>
      <c r="CNA95" s="377" t="s">
        <v>68</v>
      </c>
      <c r="CNB95" s="377" t="s">
        <v>68</v>
      </c>
      <c r="CNC95" s="377" t="s">
        <v>68</v>
      </c>
      <c r="CND95" s="377" t="s">
        <v>68</v>
      </c>
      <c r="CNE95" s="377" t="s">
        <v>68</v>
      </c>
      <c r="CNF95" s="377" t="s">
        <v>68</v>
      </c>
      <c r="CNG95" s="377" t="s">
        <v>68</v>
      </c>
      <c r="CNH95" s="377" t="s">
        <v>68</v>
      </c>
      <c r="CNI95" s="377" t="s">
        <v>68</v>
      </c>
      <c r="CNJ95" s="377" t="s">
        <v>68</v>
      </c>
      <c r="CNK95" s="377" t="s">
        <v>68</v>
      </c>
      <c r="CNL95" s="377" t="s">
        <v>68</v>
      </c>
      <c r="CNM95" s="377" t="s">
        <v>68</v>
      </c>
      <c r="CNN95" s="377" t="s">
        <v>68</v>
      </c>
      <c r="CNO95" s="377" t="s">
        <v>68</v>
      </c>
      <c r="CNP95" s="377" t="s">
        <v>68</v>
      </c>
      <c r="CNQ95" s="377" t="s">
        <v>68</v>
      </c>
      <c r="CNR95" s="377" t="s">
        <v>68</v>
      </c>
      <c r="CNS95" s="377" t="s">
        <v>68</v>
      </c>
      <c r="CNT95" s="377" t="s">
        <v>68</v>
      </c>
      <c r="CNU95" s="377" t="s">
        <v>68</v>
      </c>
      <c r="CNV95" s="377" t="s">
        <v>68</v>
      </c>
      <c r="CNW95" s="377" t="s">
        <v>68</v>
      </c>
      <c r="CNX95" s="377" t="s">
        <v>68</v>
      </c>
      <c r="CNY95" s="377" t="s">
        <v>68</v>
      </c>
      <c r="CNZ95" s="377" t="s">
        <v>68</v>
      </c>
      <c r="COA95" s="377" t="s">
        <v>68</v>
      </c>
      <c r="COB95" s="377" t="s">
        <v>68</v>
      </c>
      <c r="COC95" s="377" t="s">
        <v>68</v>
      </c>
      <c r="COD95" s="377" t="s">
        <v>68</v>
      </c>
      <c r="COE95" s="377" t="s">
        <v>68</v>
      </c>
      <c r="COF95" s="377" t="s">
        <v>68</v>
      </c>
      <c r="COG95" s="377" t="s">
        <v>68</v>
      </c>
      <c r="COH95" s="377" t="s">
        <v>68</v>
      </c>
      <c r="COI95" s="377" t="s">
        <v>68</v>
      </c>
      <c r="COJ95" s="377" t="s">
        <v>68</v>
      </c>
      <c r="COK95" s="377" t="s">
        <v>68</v>
      </c>
      <c r="COL95" s="377" t="s">
        <v>68</v>
      </c>
      <c r="COM95" s="377" t="s">
        <v>68</v>
      </c>
      <c r="CON95" s="377" t="s">
        <v>68</v>
      </c>
      <c r="COO95" s="377" t="s">
        <v>68</v>
      </c>
      <c r="COP95" s="377" t="s">
        <v>68</v>
      </c>
      <c r="COQ95" s="377" t="s">
        <v>68</v>
      </c>
      <c r="COR95" s="377" t="s">
        <v>68</v>
      </c>
      <c r="COS95" s="377" t="s">
        <v>68</v>
      </c>
      <c r="COT95" s="377" t="s">
        <v>68</v>
      </c>
      <c r="COU95" s="377" t="s">
        <v>68</v>
      </c>
      <c r="COV95" s="377" t="s">
        <v>68</v>
      </c>
      <c r="COW95" s="377" t="s">
        <v>68</v>
      </c>
      <c r="COX95" s="377" t="s">
        <v>68</v>
      </c>
      <c r="COY95" s="377" t="s">
        <v>68</v>
      </c>
      <c r="COZ95" s="377" t="s">
        <v>68</v>
      </c>
      <c r="CPA95" s="377" t="s">
        <v>68</v>
      </c>
      <c r="CPB95" s="377" t="s">
        <v>68</v>
      </c>
      <c r="CPC95" s="377" t="s">
        <v>68</v>
      </c>
      <c r="CPD95" s="377" t="s">
        <v>68</v>
      </c>
      <c r="CPE95" s="377" t="s">
        <v>68</v>
      </c>
      <c r="CPF95" s="377" t="s">
        <v>68</v>
      </c>
      <c r="CPG95" s="377" t="s">
        <v>68</v>
      </c>
      <c r="CPH95" s="377" t="s">
        <v>68</v>
      </c>
      <c r="CPI95" s="377" t="s">
        <v>68</v>
      </c>
      <c r="CPJ95" s="377" t="s">
        <v>68</v>
      </c>
      <c r="CPK95" s="377" t="s">
        <v>68</v>
      </c>
      <c r="CPL95" s="377" t="s">
        <v>68</v>
      </c>
      <c r="CPM95" s="377" t="s">
        <v>68</v>
      </c>
      <c r="CPN95" s="377" t="s">
        <v>68</v>
      </c>
      <c r="CPO95" s="377" t="s">
        <v>68</v>
      </c>
      <c r="CPP95" s="377" t="s">
        <v>68</v>
      </c>
      <c r="CPQ95" s="377" t="s">
        <v>68</v>
      </c>
      <c r="CPR95" s="377" t="s">
        <v>68</v>
      </c>
      <c r="CPS95" s="377" t="s">
        <v>68</v>
      </c>
      <c r="CPT95" s="377" t="s">
        <v>68</v>
      </c>
      <c r="CPU95" s="377" t="s">
        <v>68</v>
      </c>
      <c r="CPV95" s="377" t="s">
        <v>68</v>
      </c>
      <c r="CPW95" s="377" t="s">
        <v>68</v>
      </c>
      <c r="CPX95" s="377" t="s">
        <v>68</v>
      </c>
      <c r="CPY95" s="377" t="s">
        <v>68</v>
      </c>
      <c r="CPZ95" s="377" t="s">
        <v>68</v>
      </c>
      <c r="CQA95" s="377" t="s">
        <v>68</v>
      </c>
      <c r="CQB95" s="377" t="s">
        <v>68</v>
      </c>
      <c r="CQC95" s="377" t="s">
        <v>68</v>
      </c>
      <c r="CQD95" s="377" t="s">
        <v>68</v>
      </c>
      <c r="CQE95" s="377" t="s">
        <v>68</v>
      </c>
      <c r="CQF95" s="377" t="s">
        <v>68</v>
      </c>
      <c r="CQG95" s="377" t="s">
        <v>68</v>
      </c>
      <c r="CQH95" s="377" t="s">
        <v>68</v>
      </c>
      <c r="CQI95" s="377" t="s">
        <v>68</v>
      </c>
      <c r="CQJ95" s="377" t="s">
        <v>68</v>
      </c>
      <c r="CQK95" s="377" t="s">
        <v>68</v>
      </c>
      <c r="CQL95" s="377" t="s">
        <v>68</v>
      </c>
      <c r="CQM95" s="377" t="s">
        <v>68</v>
      </c>
      <c r="CQN95" s="377" t="s">
        <v>68</v>
      </c>
      <c r="CQO95" s="377" t="s">
        <v>68</v>
      </c>
      <c r="CQP95" s="377" t="s">
        <v>68</v>
      </c>
      <c r="CQQ95" s="377" t="s">
        <v>68</v>
      </c>
      <c r="CQR95" s="377" t="s">
        <v>68</v>
      </c>
      <c r="CQS95" s="377" t="s">
        <v>68</v>
      </c>
      <c r="CQT95" s="377" t="s">
        <v>68</v>
      </c>
      <c r="CQU95" s="377" t="s">
        <v>68</v>
      </c>
      <c r="CQV95" s="377" t="s">
        <v>68</v>
      </c>
      <c r="CQW95" s="377" t="s">
        <v>68</v>
      </c>
      <c r="CQX95" s="377" t="s">
        <v>68</v>
      </c>
      <c r="CQY95" s="377" t="s">
        <v>68</v>
      </c>
      <c r="CQZ95" s="377" t="s">
        <v>68</v>
      </c>
      <c r="CRA95" s="377" t="s">
        <v>68</v>
      </c>
      <c r="CRB95" s="377" t="s">
        <v>68</v>
      </c>
      <c r="CRC95" s="377" t="s">
        <v>68</v>
      </c>
      <c r="CRD95" s="377" t="s">
        <v>68</v>
      </c>
      <c r="CRE95" s="377" t="s">
        <v>68</v>
      </c>
      <c r="CRF95" s="377" t="s">
        <v>68</v>
      </c>
      <c r="CRG95" s="377" t="s">
        <v>68</v>
      </c>
      <c r="CRH95" s="377" t="s">
        <v>68</v>
      </c>
      <c r="CRI95" s="377" t="s">
        <v>68</v>
      </c>
      <c r="CRJ95" s="377" t="s">
        <v>68</v>
      </c>
      <c r="CRK95" s="377" t="s">
        <v>68</v>
      </c>
      <c r="CRL95" s="377" t="s">
        <v>68</v>
      </c>
      <c r="CRM95" s="377" t="s">
        <v>68</v>
      </c>
      <c r="CRN95" s="377" t="s">
        <v>68</v>
      </c>
      <c r="CRO95" s="377" t="s">
        <v>68</v>
      </c>
      <c r="CRP95" s="377" t="s">
        <v>68</v>
      </c>
      <c r="CRQ95" s="377" t="s">
        <v>68</v>
      </c>
      <c r="CRR95" s="377" t="s">
        <v>68</v>
      </c>
      <c r="CRS95" s="377" t="s">
        <v>68</v>
      </c>
      <c r="CRT95" s="377" t="s">
        <v>68</v>
      </c>
      <c r="CRU95" s="377" t="s">
        <v>68</v>
      </c>
      <c r="CRV95" s="377" t="s">
        <v>68</v>
      </c>
      <c r="CRW95" s="377" t="s">
        <v>68</v>
      </c>
      <c r="CRX95" s="377" t="s">
        <v>68</v>
      </c>
      <c r="CRY95" s="377" t="s">
        <v>68</v>
      </c>
      <c r="CRZ95" s="377" t="s">
        <v>68</v>
      </c>
      <c r="CSA95" s="377" t="s">
        <v>68</v>
      </c>
      <c r="CSB95" s="377" t="s">
        <v>68</v>
      </c>
      <c r="CSC95" s="377" t="s">
        <v>68</v>
      </c>
      <c r="CSD95" s="377" t="s">
        <v>68</v>
      </c>
      <c r="CSE95" s="377" t="s">
        <v>68</v>
      </c>
      <c r="CSF95" s="377" t="s">
        <v>68</v>
      </c>
      <c r="CSG95" s="377" t="s">
        <v>68</v>
      </c>
      <c r="CSH95" s="377" t="s">
        <v>68</v>
      </c>
      <c r="CSI95" s="377" t="s">
        <v>68</v>
      </c>
      <c r="CSJ95" s="377" t="s">
        <v>68</v>
      </c>
      <c r="CSK95" s="377" t="s">
        <v>68</v>
      </c>
      <c r="CSL95" s="377" t="s">
        <v>68</v>
      </c>
      <c r="CSM95" s="377" t="s">
        <v>68</v>
      </c>
      <c r="CSN95" s="377" t="s">
        <v>68</v>
      </c>
      <c r="CSO95" s="377" t="s">
        <v>68</v>
      </c>
      <c r="CSP95" s="377" t="s">
        <v>68</v>
      </c>
      <c r="CSQ95" s="377" t="s">
        <v>68</v>
      </c>
      <c r="CSR95" s="377" t="s">
        <v>68</v>
      </c>
      <c r="CSS95" s="377" t="s">
        <v>68</v>
      </c>
      <c r="CST95" s="377" t="s">
        <v>68</v>
      </c>
      <c r="CSU95" s="377" t="s">
        <v>68</v>
      </c>
      <c r="CSV95" s="377" t="s">
        <v>68</v>
      </c>
      <c r="CSW95" s="377" t="s">
        <v>68</v>
      </c>
      <c r="CSX95" s="377" t="s">
        <v>68</v>
      </c>
      <c r="CSY95" s="377" t="s">
        <v>68</v>
      </c>
      <c r="CSZ95" s="377" t="s">
        <v>68</v>
      </c>
      <c r="CTA95" s="377" t="s">
        <v>68</v>
      </c>
      <c r="CTB95" s="377" t="s">
        <v>68</v>
      </c>
      <c r="CTC95" s="377" t="s">
        <v>68</v>
      </c>
      <c r="CTD95" s="377" t="s">
        <v>68</v>
      </c>
      <c r="CTE95" s="377" t="s">
        <v>68</v>
      </c>
      <c r="CTF95" s="377" t="s">
        <v>68</v>
      </c>
      <c r="CTG95" s="377" t="s">
        <v>68</v>
      </c>
      <c r="CTH95" s="377" t="s">
        <v>68</v>
      </c>
      <c r="CTI95" s="377" t="s">
        <v>68</v>
      </c>
      <c r="CTJ95" s="377" t="s">
        <v>68</v>
      </c>
      <c r="CTK95" s="377" t="s">
        <v>68</v>
      </c>
      <c r="CTL95" s="377" t="s">
        <v>68</v>
      </c>
      <c r="CTM95" s="377" t="s">
        <v>68</v>
      </c>
      <c r="CTN95" s="377" t="s">
        <v>68</v>
      </c>
      <c r="CTO95" s="377" t="s">
        <v>68</v>
      </c>
      <c r="CTP95" s="377" t="s">
        <v>68</v>
      </c>
      <c r="CTQ95" s="377" t="s">
        <v>68</v>
      </c>
      <c r="CTR95" s="377" t="s">
        <v>68</v>
      </c>
      <c r="CTS95" s="377" t="s">
        <v>68</v>
      </c>
      <c r="CTT95" s="377" t="s">
        <v>68</v>
      </c>
      <c r="CTU95" s="377" t="s">
        <v>68</v>
      </c>
      <c r="CTV95" s="377" t="s">
        <v>68</v>
      </c>
      <c r="CTW95" s="377" t="s">
        <v>68</v>
      </c>
      <c r="CTX95" s="377" t="s">
        <v>68</v>
      </c>
      <c r="CTY95" s="377" t="s">
        <v>68</v>
      </c>
      <c r="CTZ95" s="377" t="s">
        <v>68</v>
      </c>
      <c r="CUA95" s="377" t="s">
        <v>68</v>
      </c>
      <c r="CUB95" s="377" t="s">
        <v>68</v>
      </c>
      <c r="CUC95" s="377" t="s">
        <v>68</v>
      </c>
      <c r="CUD95" s="377" t="s">
        <v>68</v>
      </c>
      <c r="CUE95" s="377" t="s">
        <v>68</v>
      </c>
      <c r="CUF95" s="377" t="s">
        <v>68</v>
      </c>
      <c r="CUG95" s="377" t="s">
        <v>68</v>
      </c>
      <c r="CUH95" s="377" t="s">
        <v>68</v>
      </c>
      <c r="CUI95" s="377" t="s">
        <v>68</v>
      </c>
      <c r="CUJ95" s="377" t="s">
        <v>68</v>
      </c>
      <c r="CUK95" s="377" t="s">
        <v>68</v>
      </c>
      <c r="CUL95" s="377" t="s">
        <v>68</v>
      </c>
      <c r="CUM95" s="377" t="s">
        <v>68</v>
      </c>
      <c r="CUN95" s="377" t="s">
        <v>68</v>
      </c>
      <c r="CUO95" s="377" t="s">
        <v>68</v>
      </c>
      <c r="CUP95" s="377" t="s">
        <v>68</v>
      </c>
      <c r="CUQ95" s="377" t="s">
        <v>68</v>
      </c>
      <c r="CUR95" s="377" t="s">
        <v>68</v>
      </c>
      <c r="CUS95" s="377" t="s">
        <v>68</v>
      </c>
      <c r="CUT95" s="377" t="s">
        <v>68</v>
      </c>
      <c r="CUU95" s="377" t="s">
        <v>68</v>
      </c>
      <c r="CUV95" s="377" t="s">
        <v>68</v>
      </c>
      <c r="CUW95" s="377" t="s">
        <v>68</v>
      </c>
      <c r="CUX95" s="377" t="s">
        <v>68</v>
      </c>
      <c r="CUY95" s="377" t="s">
        <v>68</v>
      </c>
      <c r="CUZ95" s="377" t="s">
        <v>68</v>
      </c>
      <c r="CVA95" s="377" t="s">
        <v>68</v>
      </c>
      <c r="CVB95" s="377" t="s">
        <v>68</v>
      </c>
      <c r="CVC95" s="377" t="s">
        <v>68</v>
      </c>
      <c r="CVD95" s="377" t="s">
        <v>68</v>
      </c>
      <c r="CVE95" s="377" t="s">
        <v>68</v>
      </c>
      <c r="CVF95" s="377" t="s">
        <v>68</v>
      </c>
      <c r="CVG95" s="377" t="s">
        <v>68</v>
      </c>
      <c r="CVH95" s="377" t="s">
        <v>68</v>
      </c>
      <c r="CVI95" s="377" t="s">
        <v>68</v>
      </c>
      <c r="CVJ95" s="377" t="s">
        <v>68</v>
      </c>
      <c r="CVK95" s="377" t="s">
        <v>68</v>
      </c>
      <c r="CVL95" s="377" t="s">
        <v>68</v>
      </c>
      <c r="CVM95" s="377" t="s">
        <v>68</v>
      </c>
      <c r="CVN95" s="377" t="s">
        <v>68</v>
      </c>
      <c r="CVO95" s="377" t="s">
        <v>68</v>
      </c>
      <c r="CVP95" s="377" t="s">
        <v>68</v>
      </c>
      <c r="CVQ95" s="377" t="s">
        <v>68</v>
      </c>
      <c r="CVR95" s="377" t="s">
        <v>68</v>
      </c>
      <c r="CVS95" s="377" t="s">
        <v>68</v>
      </c>
      <c r="CVT95" s="377" t="s">
        <v>68</v>
      </c>
      <c r="CVU95" s="377" t="s">
        <v>68</v>
      </c>
      <c r="CVV95" s="377" t="s">
        <v>68</v>
      </c>
      <c r="CVW95" s="377" t="s">
        <v>68</v>
      </c>
      <c r="CVX95" s="377" t="s">
        <v>68</v>
      </c>
      <c r="CVY95" s="377" t="s">
        <v>68</v>
      </c>
      <c r="CVZ95" s="377" t="s">
        <v>68</v>
      </c>
      <c r="CWA95" s="377" t="s">
        <v>68</v>
      </c>
      <c r="CWB95" s="377" t="s">
        <v>68</v>
      </c>
      <c r="CWC95" s="377" t="s">
        <v>68</v>
      </c>
      <c r="CWD95" s="377" t="s">
        <v>68</v>
      </c>
      <c r="CWE95" s="377" t="s">
        <v>68</v>
      </c>
      <c r="CWF95" s="377" t="s">
        <v>68</v>
      </c>
      <c r="CWG95" s="377" t="s">
        <v>68</v>
      </c>
      <c r="CWH95" s="377" t="s">
        <v>68</v>
      </c>
      <c r="CWI95" s="377" t="s">
        <v>68</v>
      </c>
      <c r="CWJ95" s="377" t="s">
        <v>68</v>
      </c>
      <c r="CWK95" s="377" t="s">
        <v>68</v>
      </c>
      <c r="CWL95" s="377" t="s">
        <v>68</v>
      </c>
      <c r="CWM95" s="377" t="s">
        <v>68</v>
      </c>
      <c r="CWN95" s="377" t="s">
        <v>68</v>
      </c>
      <c r="CWO95" s="377" t="s">
        <v>68</v>
      </c>
      <c r="CWP95" s="377" t="s">
        <v>68</v>
      </c>
      <c r="CWQ95" s="377" t="s">
        <v>68</v>
      </c>
      <c r="CWR95" s="377" t="s">
        <v>68</v>
      </c>
      <c r="CWS95" s="377" t="s">
        <v>68</v>
      </c>
      <c r="CWT95" s="377" t="s">
        <v>68</v>
      </c>
      <c r="CWU95" s="377" t="s">
        <v>68</v>
      </c>
      <c r="CWV95" s="377" t="s">
        <v>68</v>
      </c>
      <c r="CWW95" s="377" t="s">
        <v>68</v>
      </c>
      <c r="CWX95" s="377" t="s">
        <v>68</v>
      </c>
      <c r="CWY95" s="377" t="s">
        <v>68</v>
      </c>
      <c r="CWZ95" s="377" t="s">
        <v>68</v>
      </c>
      <c r="CXA95" s="377" t="s">
        <v>68</v>
      </c>
      <c r="CXB95" s="377" t="s">
        <v>68</v>
      </c>
      <c r="CXC95" s="377" t="s">
        <v>68</v>
      </c>
      <c r="CXD95" s="377" t="s">
        <v>68</v>
      </c>
      <c r="CXE95" s="377" t="s">
        <v>68</v>
      </c>
      <c r="CXF95" s="377" t="s">
        <v>68</v>
      </c>
      <c r="CXG95" s="377" t="s">
        <v>68</v>
      </c>
      <c r="CXH95" s="377" t="s">
        <v>68</v>
      </c>
      <c r="CXI95" s="377" t="s">
        <v>68</v>
      </c>
      <c r="CXJ95" s="377" t="s">
        <v>68</v>
      </c>
      <c r="CXK95" s="377" t="s">
        <v>68</v>
      </c>
      <c r="CXL95" s="377" t="s">
        <v>68</v>
      </c>
      <c r="CXM95" s="377" t="s">
        <v>68</v>
      </c>
      <c r="CXN95" s="377" t="s">
        <v>68</v>
      </c>
      <c r="CXO95" s="377" t="s">
        <v>68</v>
      </c>
      <c r="CXP95" s="377" t="s">
        <v>68</v>
      </c>
      <c r="CXQ95" s="377" t="s">
        <v>68</v>
      </c>
      <c r="CXR95" s="377" t="s">
        <v>68</v>
      </c>
      <c r="CXS95" s="377" t="s">
        <v>68</v>
      </c>
      <c r="CXT95" s="377" t="s">
        <v>68</v>
      </c>
      <c r="CXU95" s="377" t="s">
        <v>68</v>
      </c>
      <c r="CXV95" s="377" t="s">
        <v>68</v>
      </c>
      <c r="CXW95" s="377" t="s">
        <v>68</v>
      </c>
      <c r="CXX95" s="377" t="s">
        <v>68</v>
      </c>
      <c r="CXY95" s="377" t="s">
        <v>68</v>
      </c>
      <c r="CXZ95" s="377" t="s">
        <v>68</v>
      </c>
      <c r="CYA95" s="377" t="s">
        <v>68</v>
      </c>
      <c r="CYB95" s="377" t="s">
        <v>68</v>
      </c>
      <c r="CYC95" s="377" t="s">
        <v>68</v>
      </c>
      <c r="CYD95" s="377" t="s">
        <v>68</v>
      </c>
      <c r="CYE95" s="377" t="s">
        <v>68</v>
      </c>
      <c r="CYF95" s="377" t="s">
        <v>68</v>
      </c>
      <c r="CYG95" s="377" t="s">
        <v>68</v>
      </c>
      <c r="CYH95" s="377" t="s">
        <v>68</v>
      </c>
      <c r="CYI95" s="377" t="s">
        <v>68</v>
      </c>
      <c r="CYJ95" s="377" t="s">
        <v>68</v>
      </c>
      <c r="CYK95" s="377" t="s">
        <v>68</v>
      </c>
      <c r="CYL95" s="377" t="s">
        <v>68</v>
      </c>
      <c r="CYM95" s="377" t="s">
        <v>68</v>
      </c>
      <c r="CYN95" s="377" t="s">
        <v>68</v>
      </c>
      <c r="CYO95" s="377" t="s">
        <v>68</v>
      </c>
      <c r="CYP95" s="377" t="s">
        <v>68</v>
      </c>
      <c r="CYQ95" s="377" t="s">
        <v>68</v>
      </c>
      <c r="CYR95" s="377" t="s">
        <v>68</v>
      </c>
      <c r="CYS95" s="377" t="s">
        <v>68</v>
      </c>
      <c r="CYT95" s="377" t="s">
        <v>68</v>
      </c>
      <c r="CYU95" s="377" t="s">
        <v>68</v>
      </c>
      <c r="CYV95" s="377" t="s">
        <v>68</v>
      </c>
      <c r="CYW95" s="377" t="s">
        <v>68</v>
      </c>
      <c r="CYX95" s="377" t="s">
        <v>68</v>
      </c>
      <c r="CYY95" s="377" t="s">
        <v>68</v>
      </c>
      <c r="CYZ95" s="377" t="s">
        <v>68</v>
      </c>
      <c r="CZA95" s="377" t="s">
        <v>68</v>
      </c>
      <c r="CZB95" s="377" t="s">
        <v>68</v>
      </c>
      <c r="CZC95" s="377" t="s">
        <v>68</v>
      </c>
      <c r="CZD95" s="377" t="s">
        <v>68</v>
      </c>
      <c r="CZE95" s="377" t="s">
        <v>68</v>
      </c>
      <c r="CZF95" s="377" t="s">
        <v>68</v>
      </c>
      <c r="CZG95" s="377" t="s">
        <v>68</v>
      </c>
      <c r="CZH95" s="377" t="s">
        <v>68</v>
      </c>
      <c r="CZI95" s="377" t="s">
        <v>68</v>
      </c>
      <c r="CZJ95" s="377" t="s">
        <v>68</v>
      </c>
      <c r="CZK95" s="377" t="s">
        <v>68</v>
      </c>
      <c r="CZL95" s="377" t="s">
        <v>68</v>
      </c>
      <c r="CZM95" s="377" t="s">
        <v>68</v>
      </c>
      <c r="CZN95" s="377" t="s">
        <v>68</v>
      </c>
      <c r="CZO95" s="377" t="s">
        <v>68</v>
      </c>
      <c r="CZP95" s="377" t="s">
        <v>68</v>
      </c>
      <c r="CZQ95" s="377" t="s">
        <v>68</v>
      </c>
      <c r="CZR95" s="377" t="s">
        <v>68</v>
      </c>
      <c r="CZS95" s="377" t="s">
        <v>68</v>
      </c>
      <c r="CZT95" s="377" t="s">
        <v>68</v>
      </c>
      <c r="CZU95" s="377" t="s">
        <v>68</v>
      </c>
      <c r="CZV95" s="377" t="s">
        <v>68</v>
      </c>
      <c r="CZW95" s="377" t="s">
        <v>68</v>
      </c>
      <c r="CZX95" s="377" t="s">
        <v>68</v>
      </c>
      <c r="CZY95" s="377" t="s">
        <v>68</v>
      </c>
      <c r="CZZ95" s="377" t="s">
        <v>68</v>
      </c>
      <c r="DAA95" s="377" t="s">
        <v>68</v>
      </c>
      <c r="DAB95" s="377" t="s">
        <v>68</v>
      </c>
      <c r="DAC95" s="377" t="s">
        <v>68</v>
      </c>
      <c r="DAD95" s="377" t="s">
        <v>68</v>
      </c>
      <c r="DAE95" s="377" t="s">
        <v>68</v>
      </c>
      <c r="DAF95" s="377" t="s">
        <v>68</v>
      </c>
      <c r="DAG95" s="377" t="s">
        <v>68</v>
      </c>
      <c r="DAH95" s="377" t="s">
        <v>68</v>
      </c>
      <c r="DAI95" s="377" t="s">
        <v>68</v>
      </c>
      <c r="DAJ95" s="377" t="s">
        <v>68</v>
      </c>
      <c r="DAK95" s="377" t="s">
        <v>68</v>
      </c>
      <c r="DAL95" s="377" t="s">
        <v>68</v>
      </c>
      <c r="DAM95" s="377" t="s">
        <v>68</v>
      </c>
      <c r="DAN95" s="377" t="s">
        <v>68</v>
      </c>
      <c r="DAO95" s="377" t="s">
        <v>68</v>
      </c>
      <c r="DAP95" s="377" t="s">
        <v>68</v>
      </c>
      <c r="DAQ95" s="377" t="s">
        <v>68</v>
      </c>
      <c r="DAR95" s="377" t="s">
        <v>68</v>
      </c>
      <c r="DAS95" s="377" t="s">
        <v>68</v>
      </c>
      <c r="DAT95" s="377" t="s">
        <v>68</v>
      </c>
      <c r="DAU95" s="377" t="s">
        <v>68</v>
      </c>
      <c r="DAV95" s="377" t="s">
        <v>68</v>
      </c>
      <c r="DAW95" s="377" t="s">
        <v>68</v>
      </c>
      <c r="DAX95" s="377" t="s">
        <v>68</v>
      </c>
      <c r="DAY95" s="377" t="s">
        <v>68</v>
      </c>
      <c r="DAZ95" s="377" t="s">
        <v>68</v>
      </c>
      <c r="DBA95" s="377" t="s">
        <v>68</v>
      </c>
      <c r="DBB95" s="377" t="s">
        <v>68</v>
      </c>
      <c r="DBC95" s="377" t="s">
        <v>68</v>
      </c>
      <c r="DBD95" s="377" t="s">
        <v>68</v>
      </c>
      <c r="DBE95" s="377" t="s">
        <v>68</v>
      </c>
      <c r="DBF95" s="377" t="s">
        <v>68</v>
      </c>
      <c r="DBG95" s="377" t="s">
        <v>68</v>
      </c>
      <c r="DBH95" s="377" t="s">
        <v>68</v>
      </c>
      <c r="DBI95" s="377" t="s">
        <v>68</v>
      </c>
      <c r="DBJ95" s="377" t="s">
        <v>68</v>
      </c>
      <c r="DBK95" s="377" t="s">
        <v>68</v>
      </c>
      <c r="DBL95" s="377" t="s">
        <v>68</v>
      </c>
      <c r="DBM95" s="377" t="s">
        <v>68</v>
      </c>
      <c r="DBN95" s="377" t="s">
        <v>68</v>
      </c>
      <c r="DBO95" s="377" t="s">
        <v>68</v>
      </c>
      <c r="DBP95" s="377" t="s">
        <v>68</v>
      </c>
      <c r="DBQ95" s="377" t="s">
        <v>68</v>
      </c>
      <c r="DBR95" s="377" t="s">
        <v>68</v>
      </c>
      <c r="DBS95" s="377" t="s">
        <v>68</v>
      </c>
      <c r="DBT95" s="377" t="s">
        <v>68</v>
      </c>
      <c r="DBU95" s="377" t="s">
        <v>68</v>
      </c>
      <c r="DBV95" s="377" t="s">
        <v>68</v>
      </c>
      <c r="DBW95" s="377" t="s">
        <v>68</v>
      </c>
      <c r="DBX95" s="377" t="s">
        <v>68</v>
      </c>
      <c r="DBY95" s="377" t="s">
        <v>68</v>
      </c>
      <c r="DBZ95" s="377" t="s">
        <v>68</v>
      </c>
      <c r="DCA95" s="377" t="s">
        <v>68</v>
      </c>
      <c r="DCB95" s="377" t="s">
        <v>68</v>
      </c>
      <c r="DCC95" s="377" t="s">
        <v>68</v>
      </c>
      <c r="DCD95" s="377" t="s">
        <v>68</v>
      </c>
      <c r="DCE95" s="377" t="s">
        <v>68</v>
      </c>
      <c r="DCF95" s="377" t="s">
        <v>68</v>
      </c>
      <c r="DCG95" s="377" t="s">
        <v>68</v>
      </c>
      <c r="DCH95" s="377" t="s">
        <v>68</v>
      </c>
      <c r="DCI95" s="377" t="s">
        <v>68</v>
      </c>
      <c r="DCJ95" s="377" t="s">
        <v>68</v>
      </c>
      <c r="DCK95" s="377" t="s">
        <v>68</v>
      </c>
      <c r="DCL95" s="377" t="s">
        <v>68</v>
      </c>
      <c r="DCM95" s="377" t="s">
        <v>68</v>
      </c>
      <c r="DCN95" s="377" t="s">
        <v>68</v>
      </c>
      <c r="DCO95" s="377" t="s">
        <v>68</v>
      </c>
      <c r="DCP95" s="377" t="s">
        <v>68</v>
      </c>
      <c r="DCQ95" s="377" t="s">
        <v>68</v>
      </c>
      <c r="DCR95" s="377" t="s">
        <v>68</v>
      </c>
      <c r="DCS95" s="377" t="s">
        <v>68</v>
      </c>
      <c r="DCT95" s="377" t="s">
        <v>68</v>
      </c>
      <c r="DCU95" s="377" t="s">
        <v>68</v>
      </c>
      <c r="DCV95" s="377" t="s">
        <v>68</v>
      </c>
      <c r="DCW95" s="377" t="s">
        <v>68</v>
      </c>
      <c r="DCX95" s="377" t="s">
        <v>68</v>
      </c>
      <c r="DCY95" s="377" t="s">
        <v>68</v>
      </c>
      <c r="DCZ95" s="377" t="s">
        <v>68</v>
      </c>
      <c r="DDA95" s="377" t="s">
        <v>68</v>
      </c>
      <c r="DDB95" s="377" t="s">
        <v>68</v>
      </c>
      <c r="DDC95" s="377" t="s">
        <v>68</v>
      </c>
      <c r="DDD95" s="377" t="s">
        <v>68</v>
      </c>
      <c r="DDE95" s="377" t="s">
        <v>68</v>
      </c>
      <c r="DDF95" s="377" t="s">
        <v>68</v>
      </c>
      <c r="DDG95" s="377" t="s">
        <v>68</v>
      </c>
      <c r="DDH95" s="377" t="s">
        <v>68</v>
      </c>
      <c r="DDI95" s="377" t="s">
        <v>68</v>
      </c>
      <c r="DDJ95" s="377" t="s">
        <v>68</v>
      </c>
      <c r="DDK95" s="377" t="s">
        <v>68</v>
      </c>
      <c r="DDL95" s="377" t="s">
        <v>68</v>
      </c>
      <c r="DDM95" s="377" t="s">
        <v>68</v>
      </c>
      <c r="DDN95" s="377" t="s">
        <v>68</v>
      </c>
      <c r="DDO95" s="377" t="s">
        <v>68</v>
      </c>
      <c r="DDP95" s="377" t="s">
        <v>68</v>
      </c>
      <c r="DDQ95" s="377" t="s">
        <v>68</v>
      </c>
      <c r="DDR95" s="377" t="s">
        <v>68</v>
      </c>
      <c r="DDS95" s="377" t="s">
        <v>68</v>
      </c>
      <c r="DDT95" s="377" t="s">
        <v>68</v>
      </c>
      <c r="DDU95" s="377" t="s">
        <v>68</v>
      </c>
      <c r="DDV95" s="377" t="s">
        <v>68</v>
      </c>
      <c r="DDW95" s="377" t="s">
        <v>68</v>
      </c>
      <c r="DDX95" s="377" t="s">
        <v>68</v>
      </c>
      <c r="DDY95" s="377" t="s">
        <v>68</v>
      </c>
      <c r="DDZ95" s="377" t="s">
        <v>68</v>
      </c>
      <c r="DEA95" s="377" t="s">
        <v>68</v>
      </c>
      <c r="DEB95" s="377" t="s">
        <v>68</v>
      </c>
      <c r="DEC95" s="377" t="s">
        <v>68</v>
      </c>
      <c r="DED95" s="377" t="s">
        <v>68</v>
      </c>
      <c r="DEE95" s="377" t="s">
        <v>68</v>
      </c>
      <c r="DEF95" s="377" t="s">
        <v>68</v>
      </c>
      <c r="DEG95" s="377" t="s">
        <v>68</v>
      </c>
      <c r="DEH95" s="377" t="s">
        <v>68</v>
      </c>
      <c r="DEI95" s="377" t="s">
        <v>68</v>
      </c>
      <c r="DEJ95" s="377" t="s">
        <v>68</v>
      </c>
      <c r="DEK95" s="377" t="s">
        <v>68</v>
      </c>
      <c r="DEL95" s="377" t="s">
        <v>68</v>
      </c>
      <c r="DEM95" s="377" t="s">
        <v>68</v>
      </c>
      <c r="DEN95" s="377" t="s">
        <v>68</v>
      </c>
      <c r="DEO95" s="377" t="s">
        <v>68</v>
      </c>
      <c r="DEP95" s="377" t="s">
        <v>68</v>
      </c>
      <c r="DEQ95" s="377" t="s">
        <v>68</v>
      </c>
      <c r="DER95" s="377" t="s">
        <v>68</v>
      </c>
      <c r="DES95" s="377" t="s">
        <v>68</v>
      </c>
      <c r="DET95" s="377" t="s">
        <v>68</v>
      </c>
      <c r="DEU95" s="377" t="s">
        <v>68</v>
      </c>
      <c r="DEV95" s="377" t="s">
        <v>68</v>
      </c>
      <c r="DEW95" s="377" t="s">
        <v>68</v>
      </c>
      <c r="DEX95" s="377" t="s">
        <v>68</v>
      </c>
      <c r="DEY95" s="377" t="s">
        <v>68</v>
      </c>
      <c r="DEZ95" s="377" t="s">
        <v>68</v>
      </c>
      <c r="DFA95" s="377" t="s">
        <v>68</v>
      </c>
      <c r="DFB95" s="377" t="s">
        <v>68</v>
      </c>
      <c r="DFC95" s="377" t="s">
        <v>68</v>
      </c>
      <c r="DFD95" s="377" t="s">
        <v>68</v>
      </c>
      <c r="DFE95" s="377" t="s">
        <v>68</v>
      </c>
      <c r="DFF95" s="377" t="s">
        <v>68</v>
      </c>
      <c r="DFG95" s="377" t="s">
        <v>68</v>
      </c>
      <c r="DFH95" s="377" t="s">
        <v>68</v>
      </c>
      <c r="DFI95" s="377" t="s">
        <v>68</v>
      </c>
      <c r="DFJ95" s="377" t="s">
        <v>68</v>
      </c>
      <c r="DFK95" s="377" t="s">
        <v>68</v>
      </c>
      <c r="DFL95" s="377" t="s">
        <v>68</v>
      </c>
      <c r="DFM95" s="377" t="s">
        <v>68</v>
      </c>
      <c r="DFN95" s="377" t="s">
        <v>68</v>
      </c>
      <c r="DFO95" s="377" t="s">
        <v>68</v>
      </c>
      <c r="DFP95" s="377" t="s">
        <v>68</v>
      </c>
      <c r="DFQ95" s="377" t="s">
        <v>68</v>
      </c>
      <c r="DFR95" s="377" t="s">
        <v>68</v>
      </c>
      <c r="DFS95" s="377" t="s">
        <v>68</v>
      </c>
      <c r="DFT95" s="377" t="s">
        <v>68</v>
      </c>
      <c r="DFU95" s="377" t="s">
        <v>68</v>
      </c>
      <c r="DFV95" s="377" t="s">
        <v>68</v>
      </c>
      <c r="DFW95" s="377" t="s">
        <v>68</v>
      </c>
      <c r="DFX95" s="377" t="s">
        <v>68</v>
      </c>
      <c r="DFY95" s="377" t="s">
        <v>68</v>
      </c>
      <c r="DFZ95" s="377" t="s">
        <v>68</v>
      </c>
      <c r="DGA95" s="377" t="s">
        <v>68</v>
      </c>
      <c r="DGB95" s="377" t="s">
        <v>68</v>
      </c>
      <c r="DGC95" s="377" t="s">
        <v>68</v>
      </c>
      <c r="DGD95" s="377" t="s">
        <v>68</v>
      </c>
      <c r="DGE95" s="377" t="s">
        <v>68</v>
      </c>
      <c r="DGF95" s="377" t="s">
        <v>68</v>
      </c>
      <c r="DGG95" s="377" t="s">
        <v>68</v>
      </c>
      <c r="DGH95" s="377" t="s">
        <v>68</v>
      </c>
      <c r="DGI95" s="377" t="s">
        <v>68</v>
      </c>
      <c r="DGJ95" s="377" t="s">
        <v>68</v>
      </c>
      <c r="DGK95" s="377" t="s">
        <v>68</v>
      </c>
      <c r="DGL95" s="377" t="s">
        <v>68</v>
      </c>
      <c r="DGM95" s="377" t="s">
        <v>68</v>
      </c>
      <c r="DGN95" s="377" t="s">
        <v>68</v>
      </c>
      <c r="DGO95" s="377" t="s">
        <v>68</v>
      </c>
      <c r="DGP95" s="377" t="s">
        <v>68</v>
      </c>
      <c r="DGQ95" s="377" t="s">
        <v>68</v>
      </c>
      <c r="DGR95" s="377" t="s">
        <v>68</v>
      </c>
      <c r="DGS95" s="377" t="s">
        <v>68</v>
      </c>
      <c r="DGT95" s="377" t="s">
        <v>68</v>
      </c>
      <c r="DGU95" s="377" t="s">
        <v>68</v>
      </c>
      <c r="DGV95" s="377" t="s">
        <v>68</v>
      </c>
      <c r="DGW95" s="377" t="s">
        <v>68</v>
      </c>
      <c r="DGX95" s="377" t="s">
        <v>68</v>
      </c>
      <c r="DGY95" s="377" t="s">
        <v>68</v>
      </c>
      <c r="DGZ95" s="377" t="s">
        <v>68</v>
      </c>
      <c r="DHA95" s="377" t="s">
        <v>68</v>
      </c>
      <c r="DHB95" s="377" t="s">
        <v>68</v>
      </c>
      <c r="DHC95" s="377" t="s">
        <v>68</v>
      </c>
      <c r="DHD95" s="377" t="s">
        <v>68</v>
      </c>
      <c r="DHE95" s="377" t="s">
        <v>68</v>
      </c>
      <c r="DHF95" s="377" t="s">
        <v>68</v>
      </c>
      <c r="DHG95" s="377" t="s">
        <v>68</v>
      </c>
      <c r="DHH95" s="377" t="s">
        <v>68</v>
      </c>
      <c r="DHI95" s="377" t="s">
        <v>68</v>
      </c>
      <c r="DHJ95" s="377" t="s">
        <v>68</v>
      </c>
      <c r="DHK95" s="377" t="s">
        <v>68</v>
      </c>
      <c r="DHL95" s="377" t="s">
        <v>68</v>
      </c>
      <c r="DHM95" s="377" t="s">
        <v>68</v>
      </c>
      <c r="DHN95" s="377" t="s">
        <v>68</v>
      </c>
      <c r="DHO95" s="377" t="s">
        <v>68</v>
      </c>
      <c r="DHP95" s="377" t="s">
        <v>68</v>
      </c>
      <c r="DHQ95" s="377" t="s">
        <v>68</v>
      </c>
      <c r="DHR95" s="377" t="s">
        <v>68</v>
      </c>
      <c r="DHS95" s="377" t="s">
        <v>68</v>
      </c>
      <c r="DHT95" s="377" t="s">
        <v>68</v>
      </c>
      <c r="DHU95" s="377" t="s">
        <v>68</v>
      </c>
      <c r="DHV95" s="377" t="s">
        <v>68</v>
      </c>
      <c r="DHW95" s="377" t="s">
        <v>68</v>
      </c>
      <c r="DHX95" s="377" t="s">
        <v>68</v>
      </c>
      <c r="DHY95" s="377" t="s">
        <v>68</v>
      </c>
      <c r="DHZ95" s="377" t="s">
        <v>68</v>
      </c>
      <c r="DIA95" s="377" t="s">
        <v>68</v>
      </c>
      <c r="DIB95" s="377" t="s">
        <v>68</v>
      </c>
      <c r="DIC95" s="377" t="s">
        <v>68</v>
      </c>
      <c r="DID95" s="377" t="s">
        <v>68</v>
      </c>
      <c r="DIE95" s="377" t="s">
        <v>68</v>
      </c>
      <c r="DIF95" s="377" t="s">
        <v>68</v>
      </c>
      <c r="DIG95" s="377" t="s">
        <v>68</v>
      </c>
      <c r="DIH95" s="377" t="s">
        <v>68</v>
      </c>
      <c r="DII95" s="377" t="s">
        <v>68</v>
      </c>
      <c r="DIJ95" s="377" t="s">
        <v>68</v>
      </c>
      <c r="DIK95" s="377" t="s">
        <v>68</v>
      </c>
      <c r="DIL95" s="377" t="s">
        <v>68</v>
      </c>
      <c r="DIM95" s="377" t="s">
        <v>68</v>
      </c>
      <c r="DIN95" s="377" t="s">
        <v>68</v>
      </c>
      <c r="DIO95" s="377" t="s">
        <v>68</v>
      </c>
      <c r="DIP95" s="377" t="s">
        <v>68</v>
      </c>
      <c r="DIQ95" s="377" t="s">
        <v>68</v>
      </c>
      <c r="DIR95" s="377" t="s">
        <v>68</v>
      </c>
      <c r="DIS95" s="377" t="s">
        <v>68</v>
      </c>
      <c r="DIT95" s="377" t="s">
        <v>68</v>
      </c>
      <c r="DIU95" s="377" t="s">
        <v>68</v>
      </c>
      <c r="DIV95" s="377" t="s">
        <v>68</v>
      </c>
      <c r="DIW95" s="377" t="s">
        <v>68</v>
      </c>
      <c r="DIX95" s="377" t="s">
        <v>68</v>
      </c>
      <c r="DIY95" s="377" t="s">
        <v>68</v>
      </c>
      <c r="DIZ95" s="377" t="s">
        <v>68</v>
      </c>
      <c r="DJA95" s="377" t="s">
        <v>68</v>
      </c>
      <c r="DJB95" s="377" t="s">
        <v>68</v>
      </c>
      <c r="DJC95" s="377" t="s">
        <v>68</v>
      </c>
      <c r="DJD95" s="377" t="s">
        <v>68</v>
      </c>
      <c r="DJE95" s="377" t="s">
        <v>68</v>
      </c>
      <c r="DJF95" s="377" t="s">
        <v>68</v>
      </c>
      <c r="DJG95" s="377" t="s">
        <v>68</v>
      </c>
      <c r="DJH95" s="377" t="s">
        <v>68</v>
      </c>
      <c r="DJI95" s="377" t="s">
        <v>68</v>
      </c>
      <c r="DJJ95" s="377" t="s">
        <v>68</v>
      </c>
      <c r="DJK95" s="377" t="s">
        <v>68</v>
      </c>
      <c r="DJL95" s="377" t="s">
        <v>68</v>
      </c>
      <c r="DJM95" s="377" t="s">
        <v>68</v>
      </c>
      <c r="DJN95" s="377" t="s">
        <v>68</v>
      </c>
      <c r="DJO95" s="377" t="s">
        <v>68</v>
      </c>
      <c r="DJP95" s="377" t="s">
        <v>68</v>
      </c>
      <c r="DJQ95" s="377" t="s">
        <v>68</v>
      </c>
      <c r="DJR95" s="377" t="s">
        <v>68</v>
      </c>
      <c r="DJS95" s="377" t="s">
        <v>68</v>
      </c>
      <c r="DJT95" s="377" t="s">
        <v>68</v>
      </c>
      <c r="DJU95" s="377" t="s">
        <v>68</v>
      </c>
      <c r="DJV95" s="377" t="s">
        <v>68</v>
      </c>
      <c r="DJW95" s="377" t="s">
        <v>68</v>
      </c>
      <c r="DJX95" s="377" t="s">
        <v>68</v>
      </c>
      <c r="DJY95" s="377" t="s">
        <v>68</v>
      </c>
      <c r="DJZ95" s="377" t="s">
        <v>68</v>
      </c>
      <c r="DKA95" s="377" t="s">
        <v>68</v>
      </c>
      <c r="DKB95" s="377" t="s">
        <v>68</v>
      </c>
      <c r="DKC95" s="377" t="s">
        <v>68</v>
      </c>
      <c r="DKD95" s="377" t="s">
        <v>68</v>
      </c>
      <c r="DKE95" s="377" t="s">
        <v>68</v>
      </c>
      <c r="DKF95" s="377" t="s">
        <v>68</v>
      </c>
      <c r="DKG95" s="377" t="s">
        <v>68</v>
      </c>
      <c r="DKH95" s="377" t="s">
        <v>68</v>
      </c>
      <c r="DKI95" s="377" t="s">
        <v>68</v>
      </c>
      <c r="DKJ95" s="377" t="s">
        <v>68</v>
      </c>
      <c r="DKK95" s="377" t="s">
        <v>68</v>
      </c>
      <c r="DKL95" s="377" t="s">
        <v>68</v>
      </c>
      <c r="DKM95" s="377" t="s">
        <v>68</v>
      </c>
      <c r="DKN95" s="377" t="s">
        <v>68</v>
      </c>
      <c r="DKO95" s="377" t="s">
        <v>68</v>
      </c>
      <c r="DKP95" s="377" t="s">
        <v>68</v>
      </c>
      <c r="DKQ95" s="377" t="s">
        <v>68</v>
      </c>
      <c r="DKR95" s="377" t="s">
        <v>68</v>
      </c>
      <c r="DKS95" s="377" t="s">
        <v>68</v>
      </c>
      <c r="DKT95" s="377" t="s">
        <v>68</v>
      </c>
      <c r="DKU95" s="377" t="s">
        <v>68</v>
      </c>
      <c r="DKV95" s="377" t="s">
        <v>68</v>
      </c>
      <c r="DKW95" s="377" t="s">
        <v>68</v>
      </c>
      <c r="DKX95" s="377" t="s">
        <v>68</v>
      </c>
      <c r="DKY95" s="377" t="s">
        <v>68</v>
      </c>
      <c r="DKZ95" s="377" t="s">
        <v>68</v>
      </c>
      <c r="DLA95" s="377" t="s">
        <v>68</v>
      </c>
      <c r="DLB95" s="377" t="s">
        <v>68</v>
      </c>
      <c r="DLC95" s="377" t="s">
        <v>68</v>
      </c>
      <c r="DLD95" s="377" t="s">
        <v>68</v>
      </c>
      <c r="DLE95" s="377" t="s">
        <v>68</v>
      </c>
      <c r="DLF95" s="377" t="s">
        <v>68</v>
      </c>
      <c r="DLG95" s="377" t="s">
        <v>68</v>
      </c>
      <c r="DLH95" s="377" t="s">
        <v>68</v>
      </c>
      <c r="DLI95" s="377" t="s">
        <v>68</v>
      </c>
      <c r="DLJ95" s="377" t="s">
        <v>68</v>
      </c>
      <c r="DLK95" s="377" t="s">
        <v>68</v>
      </c>
      <c r="DLL95" s="377" t="s">
        <v>68</v>
      </c>
      <c r="DLM95" s="377" t="s">
        <v>68</v>
      </c>
      <c r="DLN95" s="377" t="s">
        <v>68</v>
      </c>
      <c r="DLO95" s="377" t="s">
        <v>68</v>
      </c>
      <c r="DLP95" s="377" t="s">
        <v>68</v>
      </c>
      <c r="DLQ95" s="377" t="s">
        <v>68</v>
      </c>
      <c r="DLR95" s="377" t="s">
        <v>68</v>
      </c>
      <c r="DLS95" s="377" t="s">
        <v>68</v>
      </c>
      <c r="DLT95" s="377" t="s">
        <v>68</v>
      </c>
      <c r="DLU95" s="377" t="s">
        <v>68</v>
      </c>
      <c r="DLV95" s="377" t="s">
        <v>68</v>
      </c>
      <c r="DLW95" s="377" t="s">
        <v>68</v>
      </c>
      <c r="DLX95" s="377" t="s">
        <v>68</v>
      </c>
      <c r="DLY95" s="377" t="s">
        <v>68</v>
      </c>
      <c r="DLZ95" s="377" t="s">
        <v>68</v>
      </c>
      <c r="DMA95" s="377" t="s">
        <v>68</v>
      </c>
      <c r="DMB95" s="377" t="s">
        <v>68</v>
      </c>
      <c r="DMC95" s="377" t="s">
        <v>68</v>
      </c>
      <c r="DMD95" s="377" t="s">
        <v>68</v>
      </c>
      <c r="DME95" s="377" t="s">
        <v>68</v>
      </c>
      <c r="DMF95" s="377" t="s">
        <v>68</v>
      </c>
      <c r="DMG95" s="377" t="s">
        <v>68</v>
      </c>
      <c r="DMH95" s="377" t="s">
        <v>68</v>
      </c>
      <c r="DMI95" s="377" t="s">
        <v>68</v>
      </c>
      <c r="DMJ95" s="377" t="s">
        <v>68</v>
      </c>
      <c r="DMK95" s="377" t="s">
        <v>68</v>
      </c>
      <c r="DML95" s="377" t="s">
        <v>68</v>
      </c>
      <c r="DMM95" s="377" t="s">
        <v>68</v>
      </c>
      <c r="DMN95" s="377" t="s">
        <v>68</v>
      </c>
      <c r="DMO95" s="377" t="s">
        <v>68</v>
      </c>
      <c r="DMP95" s="377" t="s">
        <v>68</v>
      </c>
      <c r="DMQ95" s="377" t="s">
        <v>68</v>
      </c>
      <c r="DMR95" s="377" t="s">
        <v>68</v>
      </c>
      <c r="DMS95" s="377" t="s">
        <v>68</v>
      </c>
      <c r="DMT95" s="377" t="s">
        <v>68</v>
      </c>
      <c r="DMU95" s="377" t="s">
        <v>68</v>
      </c>
      <c r="DMV95" s="377" t="s">
        <v>68</v>
      </c>
      <c r="DMW95" s="377" t="s">
        <v>68</v>
      </c>
      <c r="DMX95" s="377" t="s">
        <v>68</v>
      </c>
      <c r="DMY95" s="377" t="s">
        <v>68</v>
      </c>
      <c r="DMZ95" s="377" t="s">
        <v>68</v>
      </c>
      <c r="DNA95" s="377" t="s">
        <v>68</v>
      </c>
      <c r="DNB95" s="377" t="s">
        <v>68</v>
      </c>
      <c r="DNC95" s="377" t="s">
        <v>68</v>
      </c>
      <c r="DND95" s="377" t="s">
        <v>68</v>
      </c>
      <c r="DNE95" s="377" t="s">
        <v>68</v>
      </c>
      <c r="DNF95" s="377" t="s">
        <v>68</v>
      </c>
      <c r="DNG95" s="377" t="s">
        <v>68</v>
      </c>
      <c r="DNH95" s="377" t="s">
        <v>68</v>
      </c>
      <c r="DNI95" s="377" t="s">
        <v>68</v>
      </c>
      <c r="DNJ95" s="377" t="s">
        <v>68</v>
      </c>
      <c r="DNK95" s="377" t="s">
        <v>68</v>
      </c>
      <c r="DNL95" s="377" t="s">
        <v>68</v>
      </c>
      <c r="DNM95" s="377" t="s">
        <v>68</v>
      </c>
      <c r="DNN95" s="377" t="s">
        <v>68</v>
      </c>
      <c r="DNO95" s="377" t="s">
        <v>68</v>
      </c>
      <c r="DNP95" s="377" t="s">
        <v>68</v>
      </c>
      <c r="DNQ95" s="377" t="s">
        <v>68</v>
      </c>
      <c r="DNR95" s="377" t="s">
        <v>68</v>
      </c>
      <c r="DNS95" s="377" t="s">
        <v>68</v>
      </c>
      <c r="DNT95" s="377" t="s">
        <v>68</v>
      </c>
      <c r="DNU95" s="377" t="s">
        <v>68</v>
      </c>
      <c r="DNV95" s="377" t="s">
        <v>68</v>
      </c>
      <c r="DNW95" s="377" t="s">
        <v>68</v>
      </c>
      <c r="DNX95" s="377" t="s">
        <v>68</v>
      </c>
      <c r="DNY95" s="377" t="s">
        <v>68</v>
      </c>
      <c r="DNZ95" s="377" t="s">
        <v>68</v>
      </c>
      <c r="DOA95" s="377" t="s">
        <v>68</v>
      </c>
      <c r="DOB95" s="377" t="s">
        <v>68</v>
      </c>
      <c r="DOC95" s="377" t="s">
        <v>68</v>
      </c>
      <c r="DOD95" s="377" t="s">
        <v>68</v>
      </c>
      <c r="DOE95" s="377" t="s">
        <v>68</v>
      </c>
      <c r="DOF95" s="377" t="s">
        <v>68</v>
      </c>
      <c r="DOG95" s="377" t="s">
        <v>68</v>
      </c>
      <c r="DOH95" s="377" t="s">
        <v>68</v>
      </c>
      <c r="DOI95" s="377" t="s">
        <v>68</v>
      </c>
      <c r="DOJ95" s="377" t="s">
        <v>68</v>
      </c>
      <c r="DOK95" s="377" t="s">
        <v>68</v>
      </c>
      <c r="DOL95" s="377" t="s">
        <v>68</v>
      </c>
      <c r="DOM95" s="377" t="s">
        <v>68</v>
      </c>
      <c r="DON95" s="377" t="s">
        <v>68</v>
      </c>
      <c r="DOO95" s="377" t="s">
        <v>68</v>
      </c>
      <c r="DOP95" s="377" t="s">
        <v>68</v>
      </c>
      <c r="DOQ95" s="377" t="s">
        <v>68</v>
      </c>
      <c r="DOR95" s="377" t="s">
        <v>68</v>
      </c>
      <c r="DOS95" s="377" t="s">
        <v>68</v>
      </c>
      <c r="DOT95" s="377" t="s">
        <v>68</v>
      </c>
      <c r="DOU95" s="377" t="s">
        <v>68</v>
      </c>
      <c r="DOV95" s="377" t="s">
        <v>68</v>
      </c>
      <c r="DOW95" s="377" t="s">
        <v>68</v>
      </c>
      <c r="DOX95" s="377" t="s">
        <v>68</v>
      </c>
      <c r="DOY95" s="377" t="s">
        <v>68</v>
      </c>
      <c r="DOZ95" s="377" t="s">
        <v>68</v>
      </c>
      <c r="DPA95" s="377" t="s">
        <v>68</v>
      </c>
      <c r="DPB95" s="377" t="s">
        <v>68</v>
      </c>
      <c r="DPC95" s="377" t="s">
        <v>68</v>
      </c>
      <c r="DPD95" s="377" t="s">
        <v>68</v>
      </c>
      <c r="DPE95" s="377" t="s">
        <v>68</v>
      </c>
      <c r="DPF95" s="377" t="s">
        <v>68</v>
      </c>
      <c r="DPG95" s="377" t="s">
        <v>68</v>
      </c>
      <c r="DPH95" s="377" t="s">
        <v>68</v>
      </c>
      <c r="DPI95" s="377" t="s">
        <v>68</v>
      </c>
      <c r="DPJ95" s="377" t="s">
        <v>68</v>
      </c>
      <c r="DPK95" s="377" t="s">
        <v>68</v>
      </c>
      <c r="DPL95" s="377" t="s">
        <v>68</v>
      </c>
      <c r="DPM95" s="377" t="s">
        <v>68</v>
      </c>
      <c r="DPN95" s="377" t="s">
        <v>68</v>
      </c>
      <c r="DPO95" s="377" t="s">
        <v>68</v>
      </c>
      <c r="DPP95" s="377" t="s">
        <v>68</v>
      </c>
      <c r="DPQ95" s="377" t="s">
        <v>68</v>
      </c>
      <c r="DPR95" s="377" t="s">
        <v>68</v>
      </c>
      <c r="DPS95" s="377" t="s">
        <v>68</v>
      </c>
      <c r="DPT95" s="377" t="s">
        <v>68</v>
      </c>
      <c r="DPU95" s="377" t="s">
        <v>68</v>
      </c>
      <c r="DPV95" s="377" t="s">
        <v>68</v>
      </c>
      <c r="DPW95" s="377" t="s">
        <v>68</v>
      </c>
      <c r="DPX95" s="377" t="s">
        <v>68</v>
      </c>
      <c r="DPY95" s="377" t="s">
        <v>68</v>
      </c>
      <c r="DPZ95" s="377" t="s">
        <v>68</v>
      </c>
      <c r="DQA95" s="377" t="s">
        <v>68</v>
      </c>
      <c r="DQB95" s="377" t="s">
        <v>68</v>
      </c>
      <c r="DQC95" s="377" t="s">
        <v>68</v>
      </c>
      <c r="DQD95" s="377" t="s">
        <v>68</v>
      </c>
      <c r="DQE95" s="377" t="s">
        <v>68</v>
      </c>
      <c r="DQF95" s="377" t="s">
        <v>68</v>
      </c>
      <c r="DQG95" s="377" t="s">
        <v>68</v>
      </c>
      <c r="DQH95" s="377" t="s">
        <v>68</v>
      </c>
      <c r="DQI95" s="377" t="s">
        <v>68</v>
      </c>
      <c r="DQJ95" s="377" t="s">
        <v>68</v>
      </c>
      <c r="DQK95" s="377" t="s">
        <v>68</v>
      </c>
      <c r="DQL95" s="377" t="s">
        <v>68</v>
      </c>
      <c r="DQM95" s="377" t="s">
        <v>68</v>
      </c>
      <c r="DQN95" s="377" t="s">
        <v>68</v>
      </c>
      <c r="DQO95" s="377" t="s">
        <v>68</v>
      </c>
      <c r="DQP95" s="377" t="s">
        <v>68</v>
      </c>
      <c r="DQQ95" s="377" t="s">
        <v>68</v>
      </c>
      <c r="DQR95" s="377" t="s">
        <v>68</v>
      </c>
      <c r="DQS95" s="377" t="s">
        <v>68</v>
      </c>
      <c r="DQT95" s="377" t="s">
        <v>68</v>
      </c>
      <c r="DQU95" s="377" t="s">
        <v>68</v>
      </c>
      <c r="DQV95" s="377" t="s">
        <v>68</v>
      </c>
      <c r="DQW95" s="377" t="s">
        <v>68</v>
      </c>
      <c r="DQX95" s="377" t="s">
        <v>68</v>
      </c>
      <c r="DQY95" s="377" t="s">
        <v>68</v>
      </c>
      <c r="DQZ95" s="377" t="s">
        <v>68</v>
      </c>
      <c r="DRA95" s="377" t="s">
        <v>68</v>
      </c>
      <c r="DRB95" s="377" t="s">
        <v>68</v>
      </c>
      <c r="DRC95" s="377" t="s">
        <v>68</v>
      </c>
      <c r="DRD95" s="377" t="s">
        <v>68</v>
      </c>
      <c r="DRE95" s="377" t="s">
        <v>68</v>
      </c>
      <c r="DRF95" s="377" t="s">
        <v>68</v>
      </c>
      <c r="DRG95" s="377" t="s">
        <v>68</v>
      </c>
      <c r="DRH95" s="377" t="s">
        <v>68</v>
      </c>
      <c r="DRI95" s="377" t="s">
        <v>68</v>
      </c>
      <c r="DRJ95" s="377" t="s">
        <v>68</v>
      </c>
      <c r="DRK95" s="377" t="s">
        <v>68</v>
      </c>
      <c r="DRL95" s="377" t="s">
        <v>68</v>
      </c>
      <c r="DRM95" s="377" t="s">
        <v>68</v>
      </c>
      <c r="DRN95" s="377" t="s">
        <v>68</v>
      </c>
      <c r="DRO95" s="377" t="s">
        <v>68</v>
      </c>
      <c r="DRP95" s="377" t="s">
        <v>68</v>
      </c>
      <c r="DRQ95" s="377" t="s">
        <v>68</v>
      </c>
      <c r="DRR95" s="377" t="s">
        <v>68</v>
      </c>
      <c r="DRS95" s="377" t="s">
        <v>68</v>
      </c>
      <c r="DRT95" s="377" t="s">
        <v>68</v>
      </c>
      <c r="DRU95" s="377" t="s">
        <v>68</v>
      </c>
      <c r="DRV95" s="377" t="s">
        <v>68</v>
      </c>
      <c r="DRW95" s="377" t="s">
        <v>68</v>
      </c>
      <c r="DRX95" s="377" t="s">
        <v>68</v>
      </c>
      <c r="DRY95" s="377" t="s">
        <v>68</v>
      </c>
      <c r="DRZ95" s="377" t="s">
        <v>68</v>
      </c>
      <c r="DSA95" s="377" t="s">
        <v>68</v>
      </c>
      <c r="DSB95" s="377" t="s">
        <v>68</v>
      </c>
      <c r="DSC95" s="377" t="s">
        <v>68</v>
      </c>
      <c r="DSD95" s="377" t="s">
        <v>68</v>
      </c>
      <c r="DSE95" s="377" t="s">
        <v>68</v>
      </c>
      <c r="DSF95" s="377" t="s">
        <v>68</v>
      </c>
      <c r="DSG95" s="377" t="s">
        <v>68</v>
      </c>
      <c r="DSH95" s="377" t="s">
        <v>68</v>
      </c>
      <c r="DSI95" s="377" t="s">
        <v>68</v>
      </c>
      <c r="DSJ95" s="377" t="s">
        <v>68</v>
      </c>
      <c r="DSK95" s="377" t="s">
        <v>68</v>
      </c>
      <c r="DSL95" s="377" t="s">
        <v>68</v>
      </c>
      <c r="DSM95" s="377" t="s">
        <v>68</v>
      </c>
      <c r="DSN95" s="377" t="s">
        <v>68</v>
      </c>
      <c r="DSO95" s="377" t="s">
        <v>68</v>
      </c>
      <c r="DSP95" s="377" t="s">
        <v>68</v>
      </c>
      <c r="DSQ95" s="377" t="s">
        <v>68</v>
      </c>
      <c r="DSR95" s="377" t="s">
        <v>68</v>
      </c>
      <c r="DSS95" s="377" t="s">
        <v>68</v>
      </c>
      <c r="DST95" s="377" t="s">
        <v>68</v>
      </c>
      <c r="DSU95" s="377" t="s">
        <v>68</v>
      </c>
      <c r="DSV95" s="377" t="s">
        <v>68</v>
      </c>
      <c r="DSW95" s="377" t="s">
        <v>68</v>
      </c>
      <c r="DSX95" s="377" t="s">
        <v>68</v>
      </c>
      <c r="DSY95" s="377" t="s">
        <v>68</v>
      </c>
      <c r="DSZ95" s="377" t="s">
        <v>68</v>
      </c>
      <c r="DTA95" s="377" t="s">
        <v>68</v>
      </c>
      <c r="DTB95" s="377" t="s">
        <v>68</v>
      </c>
      <c r="DTC95" s="377" t="s">
        <v>68</v>
      </c>
      <c r="DTD95" s="377" t="s">
        <v>68</v>
      </c>
      <c r="DTE95" s="377" t="s">
        <v>68</v>
      </c>
      <c r="DTF95" s="377" t="s">
        <v>68</v>
      </c>
      <c r="DTG95" s="377" t="s">
        <v>68</v>
      </c>
      <c r="DTH95" s="377" t="s">
        <v>68</v>
      </c>
      <c r="DTI95" s="377" t="s">
        <v>68</v>
      </c>
      <c r="DTJ95" s="377" t="s">
        <v>68</v>
      </c>
      <c r="DTK95" s="377" t="s">
        <v>68</v>
      </c>
      <c r="DTL95" s="377" t="s">
        <v>68</v>
      </c>
      <c r="DTM95" s="377" t="s">
        <v>68</v>
      </c>
      <c r="DTN95" s="377" t="s">
        <v>68</v>
      </c>
      <c r="DTO95" s="377" t="s">
        <v>68</v>
      </c>
      <c r="DTP95" s="377" t="s">
        <v>68</v>
      </c>
      <c r="DTQ95" s="377" t="s">
        <v>68</v>
      </c>
      <c r="DTR95" s="377" t="s">
        <v>68</v>
      </c>
      <c r="DTS95" s="377" t="s">
        <v>68</v>
      </c>
      <c r="DTT95" s="377" t="s">
        <v>68</v>
      </c>
      <c r="DTU95" s="377" t="s">
        <v>68</v>
      </c>
      <c r="DTV95" s="377" t="s">
        <v>68</v>
      </c>
      <c r="DTW95" s="377" t="s">
        <v>68</v>
      </c>
      <c r="DTX95" s="377" t="s">
        <v>68</v>
      </c>
      <c r="DTY95" s="377" t="s">
        <v>68</v>
      </c>
      <c r="DTZ95" s="377" t="s">
        <v>68</v>
      </c>
      <c r="DUA95" s="377" t="s">
        <v>68</v>
      </c>
      <c r="DUB95" s="377" t="s">
        <v>68</v>
      </c>
      <c r="DUC95" s="377" t="s">
        <v>68</v>
      </c>
      <c r="DUD95" s="377" t="s">
        <v>68</v>
      </c>
      <c r="DUE95" s="377" t="s">
        <v>68</v>
      </c>
      <c r="DUF95" s="377" t="s">
        <v>68</v>
      </c>
      <c r="DUG95" s="377" t="s">
        <v>68</v>
      </c>
      <c r="DUH95" s="377" t="s">
        <v>68</v>
      </c>
      <c r="DUI95" s="377" t="s">
        <v>68</v>
      </c>
      <c r="DUJ95" s="377" t="s">
        <v>68</v>
      </c>
      <c r="DUK95" s="377" t="s">
        <v>68</v>
      </c>
      <c r="DUL95" s="377" t="s">
        <v>68</v>
      </c>
      <c r="DUM95" s="377" t="s">
        <v>68</v>
      </c>
      <c r="DUN95" s="377" t="s">
        <v>68</v>
      </c>
      <c r="DUO95" s="377" t="s">
        <v>68</v>
      </c>
      <c r="DUP95" s="377" t="s">
        <v>68</v>
      </c>
      <c r="DUQ95" s="377" t="s">
        <v>68</v>
      </c>
      <c r="DUR95" s="377" t="s">
        <v>68</v>
      </c>
      <c r="DUS95" s="377" t="s">
        <v>68</v>
      </c>
      <c r="DUT95" s="377" t="s">
        <v>68</v>
      </c>
      <c r="DUU95" s="377" t="s">
        <v>68</v>
      </c>
      <c r="DUV95" s="377" t="s">
        <v>68</v>
      </c>
      <c r="DUW95" s="377" t="s">
        <v>68</v>
      </c>
      <c r="DUX95" s="377" t="s">
        <v>68</v>
      </c>
      <c r="DUY95" s="377" t="s">
        <v>68</v>
      </c>
      <c r="DUZ95" s="377" t="s">
        <v>68</v>
      </c>
      <c r="DVA95" s="377" t="s">
        <v>68</v>
      </c>
      <c r="DVB95" s="377" t="s">
        <v>68</v>
      </c>
      <c r="DVC95" s="377" t="s">
        <v>68</v>
      </c>
      <c r="DVD95" s="377" t="s">
        <v>68</v>
      </c>
      <c r="DVE95" s="377" t="s">
        <v>68</v>
      </c>
      <c r="DVF95" s="377" t="s">
        <v>68</v>
      </c>
      <c r="DVG95" s="377" t="s">
        <v>68</v>
      </c>
      <c r="DVH95" s="377" t="s">
        <v>68</v>
      </c>
      <c r="DVI95" s="377" t="s">
        <v>68</v>
      </c>
      <c r="DVJ95" s="377" t="s">
        <v>68</v>
      </c>
      <c r="DVK95" s="377" t="s">
        <v>68</v>
      </c>
      <c r="DVL95" s="377" t="s">
        <v>68</v>
      </c>
      <c r="DVM95" s="377" t="s">
        <v>68</v>
      </c>
      <c r="DVN95" s="377" t="s">
        <v>68</v>
      </c>
      <c r="DVO95" s="377" t="s">
        <v>68</v>
      </c>
      <c r="DVP95" s="377" t="s">
        <v>68</v>
      </c>
      <c r="DVQ95" s="377" t="s">
        <v>68</v>
      </c>
      <c r="DVR95" s="377" t="s">
        <v>68</v>
      </c>
      <c r="DVS95" s="377" t="s">
        <v>68</v>
      </c>
      <c r="DVT95" s="377" t="s">
        <v>68</v>
      </c>
      <c r="DVU95" s="377" t="s">
        <v>68</v>
      </c>
      <c r="DVV95" s="377" t="s">
        <v>68</v>
      </c>
      <c r="DVW95" s="377" t="s">
        <v>68</v>
      </c>
      <c r="DVX95" s="377" t="s">
        <v>68</v>
      </c>
      <c r="DVY95" s="377" t="s">
        <v>68</v>
      </c>
      <c r="DVZ95" s="377" t="s">
        <v>68</v>
      </c>
      <c r="DWA95" s="377" t="s">
        <v>68</v>
      </c>
      <c r="DWB95" s="377" t="s">
        <v>68</v>
      </c>
      <c r="DWC95" s="377" t="s">
        <v>68</v>
      </c>
      <c r="DWD95" s="377" t="s">
        <v>68</v>
      </c>
      <c r="DWE95" s="377" t="s">
        <v>68</v>
      </c>
      <c r="DWF95" s="377" t="s">
        <v>68</v>
      </c>
      <c r="DWG95" s="377" t="s">
        <v>68</v>
      </c>
      <c r="DWH95" s="377" t="s">
        <v>68</v>
      </c>
      <c r="DWI95" s="377" t="s">
        <v>68</v>
      </c>
      <c r="DWJ95" s="377" t="s">
        <v>68</v>
      </c>
      <c r="DWK95" s="377" t="s">
        <v>68</v>
      </c>
      <c r="DWL95" s="377" t="s">
        <v>68</v>
      </c>
      <c r="DWM95" s="377" t="s">
        <v>68</v>
      </c>
      <c r="DWN95" s="377" t="s">
        <v>68</v>
      </c>
      <c r="DWO95" s="377" t="s">
        <v>68</v>
      </c>
      <c r="DWP95" s="377" t="s">
        <v>68</v>
      </c>
      <c r="DWQ95" s="377" t="s">
        <v>68</v>
      </c>
      <c r="DWR95" s="377" t="s">
        <v>68</v>
      </c>
      <c r="DWS95" s="377" t="s">
        <v>68</v>
      </c>
      <c r="DWT95" s="377" t="s">
        <v>68</v>
      </c>
      <c r="DWU95" s="377" t="s">
        <v>68</v>
      </c>
      <c r="DWV95" s="377" t="s">
        <v>68</v>
      </c>
      <c r="DWW95" s="377" t="s">
        <v>68</v>
      </c>
      <c r="DWX95" s="377" t="s">
        <v>68</v>
      </c>
      <c r="DWY95" s="377" t="s">
        <v>68</v>
      </c>
      <c r="DWZ95" s="377" t="s">
        <v>68</v>
      </c>
      <c r="DXA95" s="377" t="s">
        <v>68</v>
      </c>
      <c r="DXB95" s="377" t="s">
        <v>68</v>
      </c>
      <c r="DXC95" s="377" t="s">
        <v>68</v>
      </c>
      <c r="DXD95" s="377" t="s">
        <v>68</v>
      </c>
      <c r="DXE95" s="377" t="s">
        <v>68</v>
      </c>
      <c r="DXF95" s="377" t="s">
        <v>68</v>
      </c>
      <c r="DXG95" s="377" t="s">
        <v>68</v>
      </c>
      <c r="DXH95" s="377" t="s">
        <v>68</v>
      </c>
      <c r="DXI95" s="377" t="s">
        <v>68</v>
      </c>
      <c r="DXJ95" s="377" t="s">
        <v>68</v>
      </c>
      <c r="DXK95" s="377" t="s">
        <v>68</v>
      </c>
      <c r="DXL95" s="377" t="s">
        <v>68</v>
      </c>
      <c r="DXM95" s="377" t="s">
        <v>68</v>
      </c>
      <c r="DXN95" s="377" t="s">
        <v>68</v>
      </c>
      <c r="DXO95" s="377" t="s">
        <v>68</v>
      </c>
      <c r="DXP95" s="377" t="s">
        <v>68</v>
      </c>
      <c r="DXQ95" s="377" t="s">
        <v>68</v>
      </c>
      <c r="DXR95" s="377" t="s">
        <v>68</v>
      </c>
      <c r="DXS95" s="377" t="s">
        <v>68</v>
      </c>
      <c r="DXT95" s="377" t="s">
        <v>68</v>
      </c>
      <c r="DXU95" s="377" t="s">
        <v>68</v>
      </c>
      <c r="DXV95" s="377" t="s">
        <v>68</v>
      </c>
      <c r="DXW95" s="377" t="s">
        <v>68</v>
      </c>
      <c r="DXX95" s="377" t="s">
        <v>68</v>
      </c>
      <c r="DXY95" s="377" t="s">
        <v>68</v>
      </c>
      <c r="DXZ95" s="377" t="s">
        <v>68</v>
      </c>
      <c r="DYA95" s="377" t="s">
        <v>68</v>
      </c>
      <c r="DYB95" s="377" t="s">
        <v>68</v>
      </c>
      <c r="DYC95" s="377" t="s">
        <v>68</v>
      </c>
      <c r="DYD95" s="377" t="s">
        <v>68</v>
      </c>
      <c r="DYE95" s="377" t="s">
        <v>68</v>
      </c>
      <c r="DYF95" s="377" t="s">
        <v>68</v>
      </c>
      <c r="DYG95" s="377" t="s">
        <v>68</v>
      </c>
      <c r="DYH95" s="377" t="s">
        <v>68</v>
      </c>
      <c r="DYI95" s="377" t="s">
        <v>68</v>
      </c>
      <c r="DYJ95" s="377" t="s">
        <v>68</v>
      </c>
      <c r="DYK95" s="377" t="s">
        <v>68</v>
      </c>
      <c r="DYL95" s="377" t="s">
        <v>68</v>
      </c>
      <c r="DYM95" s="377" t="s">
        <v>68</v>
      </c>
      <c r="DYN95" s="377" t="s">
        <v>68</v>
      </c>
      <c r="DYO95" s="377" t="s">
        <v>68</v>
      </c>
      <c r="DYP95" s="377" t="s">
        <v>68</v>
      </c>
      <c r="DYQ95" s="377" t="s">
        <v>68</v>
      </c>
      <c r="DYR95" s="377" t="s">
        <v>68</v>
      </c>
      <c r="DYS95" s="377" t="s">
        <v>68</v>
      </c>
      <c r="DYT95" s="377" t="s">
        <v>68</v>
      </c>
      <c r="DYU95" s="377" t="s">
        <v>68</v>
      </c>
      <c r="DYV95" s="377" t="s">
        <v>68</v>
      </c>
      <c r="DYW95" s="377" t="s">
        <v>68</v>
      </c>
      <c r="DYX95" s="377" t="s">
        <v>68</v>
      </c>
      <c r="DYY95" s="377" t="s">
        <v>68</v>
      </c>
      <c r="DYZ95" s="377" t="s">
        <v>68</v>
      </c>
      <c r="DZA95" s="377" t="s">
        <v>68</v>
      </c>
      <c r="DZB95" s="377" t="s">
        <v>68</v>
      </c>
      <c r="DZC95" s="377" t="s">
        <v>68</v>
      </c>
      <c r="DZD95" s="377" t="s">
        <v>68</v>
      </c>
      <c r="DZE95" s="377" t="s">
        <v>68</v>
      </c>
      <c r="DZF95" s="377" t="s">
        <v>68</v>
      </c>
      <c r="DZG95" s="377" t="s">
        <v>68</v>
      </c>
      <c r="DZH95" s="377" t="s">
        <v>68</v>
      </c>
      <c r="DZI95" s="377" t="s">
        <v>68</v>
      </c>
      <c r="DZJ95" s="377" t="s">
        <v>68</v>
      </c>
      <c r="DZK95" s="377" t="s">
        <v>68</v>
      </c>
      <c r="DZL95" s="377" t="s">
        <v>68</v>
      </c>
      <c r="DZM95" s="377" t="s">
        <v>68</v>
      </c>
      <c r="DZN95" s="377" t="s">
        <v>68</v>
      </c>
      <c r="DZO95" s="377" t="s">
        <v>68</v>
      </c>
      <c r="DZP95" s="377" t="s">
        <v>68</v>
      </c>
      <c r="DZQ95" s="377" t="s">
        <v>68</v>
      </c>
      <c r="DZR95" s="377" t="s">
        <v>68</v>
      </c>
      <c r="DZS95" s="377" t="s">
        <v>68</v>
      </c>
      <c r="DZT95" s="377" t="s">
        <v>68</v>
      </c>
      <c r="DZU95" s="377" t="s">
        <v>68</v>
      </c>
      <c r="DZV95" s="377" t="s">
        <v>68</v>
      </c>
      <c r="DZW95" s="377" t="s">
        <v>68</v>
      </c>
      <c r="DZX95" s="377" t="s">
        <v>68</v>
      </c>
      <c r="DZY95" s="377" t="s">
        <v>68</v>
      </c>
      <c r="DZZ95" s="377" t="s">
        <v>68</v>
      </c>
      <c r="EAA95" s="377" t="s">
        <v>68</v>
      </c>
      <c r="EAB95" s="377" t="s">
        <v>68</v>
      </c>
      <c r="EAC95" s="377" t="s">
        <v>68</v>
      </c>
      <c r="EAD95" s="377" t="s">
        <v>68</v>
      </c>
      <c r="EAE95" s="377" t="s">
        <v>68</v>
      </c>
      <c r="EAF95" s="377" t="s">
        <v>68</v>
      </c>
      <c r="EAG95" s="377" t="s">
        <v>68</v>
      </c>
      <c r="EAH95" s="377" t="s">
        <v>68</v>
      </c>
      <c r="EAI95" s="377" t="s">
        <v>68</v>
      </c>
      <c r="EAJ95" s="377" t="s">
        <v>68</v>
      </c>
      <c r="EAK95" s="377" t="s">
        <v>68</v>
      </c>
      <c r="EAL95" s="377" t="s">
        <v>68</v>
      </c>
      <c r="EAM95" s="377" t="s">
        <v>68</v>
      </c>
      <c r="EAN95" s="377" t="s">
        <v>68</v>
      </c>
      <c r="EAO95" s="377" t="s">
        <v>68</v>
      </c>
      <c r="EAP95" s="377" t="s">
        <v>68</v>
      </c>
      <c r="EAQ95" s="377" t="s">
        <v>68</v>
      </c>
      <c r="EAR95" s="377" t="s">
        <v>68</v>
      </c>
      <c r="EAS95" s="377" t="s">
        <v>68</v>
      </c>
      <c r="EAT95" s="377" t="s">
        <v>68</v>
      </c>
      <c r="EAU95" s="377" t="s">
        <v>68</v>
      </c>
      <c r="EAV95" s="377" t="s">
        <v>68</v>
      </c>
      <c r="EAW95" s="377" t="s">
        <v>68</v>
      </c>
      <c r="EAX95" s="377" t="s">
        <v>68</v>
      </c>
      <c r="EAY95" s="377" t="s">
        <v>68</v>
      </c>
      <c r="EAZ95" s="377" t="s">
        <v>68</v>
      </c>
      <c r="EBA95" s="377" t="s">
        <v>68</v>
      </c>
      <c r="EBB95" s="377" t="s">
        <v>68</v>
      </c>
      <c r="EBC95" s="377" t="s">
        <v>68</v>
      </c>
      <c r="EBD95" s="377" t="s">
        <v>68</v>
      </c>
      <c r="EBE95" s="377" t="s">
        <v>68</v>
      </c>
      <c r="EBF95" s="377" t="s">
        <v>68</v>
      </c>
      <c r="EBG95" s="377" t="s">
        <v>68</v>
      </c>
      <c r="EBH95" s="377" t="s">
        <v>68</v>
      </c>
      <c r="EBI95" s="377" t="s">
        <v>68</v>
      </c>
      <c r="EBJ95" s="377" t="s">
        <v>68</v>
      </c>
      <c r="EBK95" s="377" t="s">
        <v>68</v>
      </c>
      <c r="EBL95" s="377" t="s">
        <v>68</v>
      </c>
      <c r="EBM95" s="377" t="s">
        <v>68</v>
      </c>
      <c r="EBN95" s="377" t="s">
        <v>68</v>
      </c>
      <c r="EBO95" s="377" t="s">
        <v>68</v>
      </c>
      <c r="EBP95" s="377" t="s">
        <v>68</v>
      </c>
      <c r="EBQ95" s="377" t="s">
        <v>68</v>
      </c>
      <c r="EBR95" s="377" t="s">
        <v>68</v>
      </c>
      <c r="EBS95" s="377" t="s">
        <v>68</v>
      </c>
      <c r="EBT95" s="377" t="s">
        <v>68</v>
      </c>
      <c r="EBU95" s="377" t="s">
        <v>68</v>
      </c>
      <c r="EBV95" s="377" t="s">
        <v>68</v>
      </c>
      <c r="EBW95" s="377" t="s">
        <v>68</v>
      </c>
      <c r="EBX95" s="377" t="s">
        <v>68</v>
      </c>
      <c r="EBY95" s="377" t="s">
        <v>68</v>
      </c>
      <c r="EBZ95" s="377" t="s">
        <v>68</v>
      </c>
      <c r="ECA95" s="377" t="s">
        <v>68</v>
      </c>
      <c r="ECB95" s="377" t="s">
        <v>68</v>
      </c>
      <c r="ECC95" s="377" t="s">
        <v>68</v>
      </c>
      <c r="ECD95" s="377" t="s">
        <v>68</v>
      </c>
      <c r="ECE95" s="377" t="s">
        <v>68</v>
      </c>
      <c r="ECF95" s="377" t="s">
        <v>68</v>
      </c>
      <c r="ECG95" s="377" t="s">
        <v>68</v>
      </c>
      <c r="ECH95" s="377" t="s">
        <v>68</v>
      </c>
      <c r="ECI95" s="377" t="s">
        <v>68</v>
      </c>
      <c r="ECJ95" s="377" t="s">
        <v>68</v>
      </c>
      <c r="ECK95" s="377" t="s">
        <v>68</v>
      </c>
      <c r="ECL95" s="377" t="s">
        <v>68</v>
      </c>
      <c r="ECM95" s="377" t="s">
        <v>68</v>
      </c>
      <c r="ECN95" s="377" t="s">
        <v>68</v>
      </c>
      <c r="ECO95" s="377" t="s">
        <v>68</v>
      </c>
      <c r="ECP95" s="377" t="s">
        <v>68</v>
      </c>
      <c r="ECQ95" s="377" t="s">
        <v>68</v>
      </c>
      <c r="ECR95" s="377" t="s">
        <v>68</v>
      </c>
      <c r="ECS95" s="377" t="s">
        <v>68</v>
      </c>
      <c r="ECT95" s="377" t="s">
        <v>68</v>
      </c>
      <c r="ECU95" s="377" t="s">
        <v>68</v>
      </c>
      <c r="ECV95" s="377" t="s">
        <v>68</v>
      </c>
      <c r="ECW95" s="377" t="s">
        <v>68</v>
      </c>
      <c r="ECX95" s="377" t="s">
        <v>68</v>
      </c>
      <c r="ECY95" s="377" t="s">
        <v>68</v>
      </c>
      <c r="ECZ95" s="377" t="s">
        <v>68</v>
      </c>
      <c r="EDA95" s="377" t="s">
        <v>68</v>
      </c>
      <c r="EDB95" s="377" t="s">
        <v>68</v>
      </c>
      <c r="EDC95" s="377" t="s">
        <v>68</v>
      </c>
      <c r="EDD95" s="377" t="s">
        <v>68</v>
      </c>
      <c r="EDE95" s="377" t="s">
        <v>68</v>
      </c>
      <c r="EDF95" s="377" t="s">
        <v>68</v>
      </c>
      <c r="EDG95" s="377" t="s">
        <v>68</v>
      </c>
      <c r="EDH95" s="377" t="s">
        <v>68</v>
      </c>
      <c r="EDI95" s="377" t="s">
        <v>68</v>
      </c>
      <c r="EDJ95" s="377" t="s">
        <v>68</v>
      </c>
      <c r="EDK95" s="377" t="s">
        <v>68</v>
      </c>
      <c r="EDL95" s="377" t="s">
        <v>68</v>
      </c>
      <c r="EDM95" s="377" t="s">
        <v>68</v>
      </c>
      <c r="EDN95" s="377" t="s">
        <v>68</v>
      </c>
      <c r="EDO95" s="377" t="s">
        <v>68</v>
      </c>
      <c r="EDP95" s="377" t="s">
        <v>68</v>
      </c>
      <c r="EDQ95" s="377" t="s">
        <v>68</v>
      </c>
      <c r="EDR95" s="377" t="s">
        <v>68</v>
      </c>
      <c r="EDS95" s="377" t="s">
        <v>68</v>
      </c>
      <c r="EDT95" s="377" t="s">
        <v>68</v>
      </c>
      <c r="EDU95" s="377" t="s">
        <v>68</v>
      </c>
      <c r="EDV95" s="377" t="s">
        <v>68</v>
      </c>
      <c r="EDW95" s="377" t="s">
        <v>68</v>
      </c>
      <c r="EDX95" s="377" t="s">
        <v>68</v>
      </c>
      <c r="EDY95" s="377" t="s">
        <v>68</v>
      </c>
      <c r="EDZ95" s="377" t="s">
        <v>68</v>
      </c>
      <c r="EEA95" s="377" t="s">
        <v>68</v>
      </c>
      <c r="EEB95" s="377" t="s">
        <v>68</v>
      </c>
      <c r="EEC95" s="377" t="s">
        <v>68</v>
      </c>
      <c r="EED95" s="377" t="s">
        <v>68</v>
      </c>
      <c r="EEE95" s="377" t="s">
        <v>68</v>
      </c>
      <c r="EEF95" s="377" t="s">
        <v>68</v>
      </c>
      <c r="EEG95" s="377" t="s">
        <v>68</v>
      </c>
      <c r="EEH95" s="377" t="s">
        <v>68</v>
      </c>
      <c r="EEI95" s="377" t="s">
        <v>68</v>
      </c>
      <c r="EEJ95" s="377" t="s">
        <v>68</v>
      </c>
      <c r="EEK95" s="377" t="s">
        <v>68</v>
      </c>
      <c r="EEL95" s="377" t="s">
        <v>68</v>
      </c>
      <c r="EEM95" s="377" t="s">
        <v>68</v>
      </c>
      <c r="EEN95" s="377" t="s">
        <v>68</v>
      </c>
      <c r="EEO95" s="377" t="s">
        <v>68</v>
      </c>
      <c r="EEP95" s="377" t="s">
        <v>68</v>
      </c>
      <c r="EEQ95" s="377" t="s">
        <v>68</v>
      </c>
      <c r="EER95" s="377" t="s">
        <v>68</v>
      </c>
      <c r="EES95" s="377" t="s">
        <v>68</v>
      </c>
      <c r="EET95" s="377" t="s">
        <v>68</v>
      </c>
      <c r="EEU95" s="377" t="s">
        <v>68</v>
      </c>
      <c r="EEV95" s="377" t="s">
        <v>68</v>
      </c>
      <c r="EEW95" s="377" t="s">
        <v>68</v>
      </c>
      <c r="EEX95" s="377" t="s">
        <v>68</v>
      </c>
      <c r="EEY95" s="377" t="s">
        <v>68</v>
      </c>
      <c r="EEZ95" s="377" t="s">
        <v>68</v>
      </c>
      <c r="EFA95" s="377" t="s">
        <v>68</v>
      </c>
      <c r="EFB95" s="377" t="s">
        <v>68</v>
      </c>
      <c r="EFC95" s="377" t="s">
        <v>68</v>
      </c>
      <c r="EFD95" s="377" t="s">
        <v>68</v>
      </c>
      <c r="EFE95" s="377" t="s">
        <v>68</v>
      </c>
      <c r="EFF95" s="377" t="s">
        <v>68</v>
      </c>
      <c r="EFG95" s="377" t="s">
        <v>68</v>
      </c>
      <c r="EFH95" s="377" t="s">
        <v>68</v>
      </c>
      <c r="EFI95" s="377" t="s">
        <v>68</v>
      </c>
      <c r="EFJ95" s="377" t="s">
        <v>68</v>
      </c>
      <c r="EFK95" s="377" t="s">
        <v>68</v>
      </c>
      <c r="EFL95" s="377" t="s">
        <v>68</v>
      </c>
      <c r="EFM95" s="377" t="s">
        <v>68</v>
      </c>
      <c r="EFN95" s="377" t="s">
        <v>68</v>
      </c>
      <c r="EFO95" s="377" t="s">
        <v>68</v>
      </c>
      <c r="EFP95" s="377" t="s">
        <v>68</v>
      </c>
      <c r="EFQ95" s="377" t="s">
        <v>68</v>
      </c>
      <c r="EFR95" s="377" t="s">
        <v>68</v>
      </c>
      <c r="EFS95" s="377" t="s">
        <v>68</v>
      </c>
      <c r="EFT95" s="377" t="s">
        <v>68</v>
      </c>
      <c r="EFU95" s="377" t="s">
        <v>68</v>
      </c>
      <c r="EFV95" s="377" t="s">
        <v>68</v>
      </c>
      <c r="EFW95" s="377" t="s">
        <v>68</v>
      </c>
      <c r="EFX95" s="377" t="s">
        <v>68</v>
      </c>
      <c r="EFY95" s="377" t="s">
        <v>68</v>
      </c>
      <c r="EFZ95" s="377" t="s">
        <v>68</v>
      </c>
      <c r="EGA95" s="377" t="s">
        <v>68</v>
      </c>
      <c r="EGB95" s="377" t="s">
        <v>68</v>
      </c>
      <c r="EGC95" s="377" t="s">
        <v>68</v>
      </c>
      <c r="EGD95" s="377" t="s">
        <v>68</v>
      </c>
      <c r="EGE95" s="377" t="s">
        <v>68</v>
      </c>
      <c r="EGF95" s="377" t="s">
        <v>68</v>
      </c>
      <c r="EGG95" s="377" t="s">
        <v>68</v>
      </c>
      <c r="EGH95" s="377" t="s">
        <v>68</v>
      </c>
      <c r="EGI95" s="377" t="s">
        <v>68</v>
      </c>
      <c r="EGJ95" s="377" t="s">
        <v>68</v>
      </c>
      <c r="EGK95" s="377" t="s">
        <v>68</v>
      </c>
      <c r="EGL95" s="377" t="s">
        <v>68</v>
      </c>
      <c r="EGM95" s="377" t="s">
        <v>68</v>
      </c>
      <c r="EGN95" s="377" t="s">
        <v>68</v>
      </c>
      <c r="EGO95" s="377" t="s">
        <v>68</v>
      </c>
      <c r="EGP95" s="377" t="s">
        <v>68</v>
      </c>
      <c r="EGQ95" s="377" t="s">
        <v>68</v>
      </c>
      <c r="EGR95" s="377" t="s">
        <v>68</v>
      </c>
      <c r="EGS95" s="377" t="s">
        <v>68</v>
      </c>
      <c r="EGT95" s="377" t="s">
        <v>68</v>
      </c>
      <c r="EGU95" s="377" t="s">
        <v>68</v>
      </c>
      <c r="EGV95" s="377" t="s">
        <v>68</v>
      </c>
      <c r="EGW95" s="377" t="s">
        <v>68</v>
      </c>
      <c r="EGX95" s="377" t="s">
        <v>68</v>
      </c>
      <c r="EGY95" s="377" t="s">
        <v>68</v>
      </c>
      <c r="EGZ95" s="377" t="s">
        <v>68</v>
      </c>
      <c r="EHA95" s="377" t="s">
        <v>68</v>
      </c>
      <c r="EHB95" s="377" t="s">
        <v>68</v>
      </c>
      <c r="EHC95" s="377" t="s">
        <v>68</v>
      </c>
      <c r="EHD95" s="377" t="s">
        <v>68</v>
      </c>
      <c r="EHE95" s="377" t="s">
        <v>68</v>
      </c>
      <c r="EHF95" s="377" t="s">
        <v>68</v>
      </c>
      <c r="EHG95" s="377" t="s">
        <v>68</v>
      </c>
      <c r="EHH95" s="377" t="s">
        <v>68</v>
      </c>
      <c r="EHI95" s="377" t="s">
        <v>68</v>
      </c>
      <c r="EHJ95" s="377" t="s">
        <v>68</v>
      </c>
      <c r="EHK95" s="377" t="s">
        <v>68</v>
      </c>
      <c r="EHL95" s="377" t="s">
        <v>68</v>
      </c>
      <c r="EHM95" s="377" t="s">
        <v>68</v>
      </c>
      <c r="EHN95" s="377" t="s">
        <v>68</v>
      </c>
      <c r="EHO95" s="377" t="s">
        <v>68</v>
      </c>
      <c r="EHP95" s="377" t="s">
        <v>68</v>
      </c>
      <c r="EHQ95" s="377" t="s">
        <v>68</v>
      </c>
      <c r="EHR95" s="377" t="s">
        <v>68</v>
      </c>
      <c r="EHS95" s="377" t="s">
        <v>68</v>
      </c>
      <c r="EHT95" s="377" t="s">
        <v>68</v>
      </c>
      <c r="EHU95" s="377" t="s">
        <v>68</v>
      </c>
      <c r="EHV95" s="377" t="s">
        <v>68</v>
      </c>
      <c r="EHW95" s="377" t="s">
        <v>68</v>
      </c>
      <c r="EHX95" s="377" t="s">
        <v>68</v>
      </c>
      <c r="EHY95" s="377" t="s">
        <v>68</v>
      </c>
      <c r="EHZ95" s="377" t="s">
        <v>68</v>
      </c>
      <c r="EIA95" s="377" t="s">
        <v>68</v>
      </c>
      <c r="EIB95" s="377" t="s">
        <v>68</v>
      </c>
      <c r="EIC95" s="377" t="s">
        <v>68</v>
      </c>
      <c r="EID95" s="377" t="s">
        <v>68</v>
      </c>
      <c r="EIE95" s="377" t="s">
        <v>68</v>
      </c>
      <c r="EIF95" s="377" t="s">
        <v>68</v>
      </c>
      <c r="EIG95" s="377" t="s">
        <v>68</v>
      </c>
      <c r="EIH95" s="377" t="s">
        <v>68</v>
      </c>
      <c r="EII95" s="377" t="s">
        <v>68</v>
      </c>
      <c r="EIJ95" s="377" t="s">
        <v>68</v>
      </c>
      <c r="EIK95" s="377" t="s">
        <v>68</v>
      </c>
      <c r="EIL95" s="377" t="s">
        <v>68</v>
      </c>
      <c r="EIM95" s="377" t="s">
        <v>68</v>
      </c>
      <c r="EIN95" s="377" t="s">
        <v>68</v>
      </c>
      <c r="EIO95" s="377" t="s">
        <v>68</v>
      </c>
      <c r="EIP95" s="377" t="s">
        <v>68</v>
      </c>
      <c r="EIQ95" s="377" t="s">
        <v>68</v>
      </c>
      <c r="EIR95" s="377" t="s">
        <v>68</v>
      </c>
      <c r="EIS95" s="377" t="s">
        <v>68</v>
      </c>
      <c r="EIT95" s="377" t="s">
        <v>68</v>
      </c>
      <c r="EIU95" s="377" t="s">
        <v>68</v>
      </c>
      <c r="EIV95" s="377" t="s">
        <v>68</v>
      </c>
      <c r="EIW95" s="377" t="s">
        <v>68</v>
      </c>
      <c r="EIX95" s="377" t="s">
        <v>68</v>
      </c>
      <c r="EIY95" s="377" t="s">
        <v>68</v>
      </c>
      <c r="EIZ95" s="377" t="s">
        <v>68</v>
      </c>
      <c r="EJA95" s="377" t="s">
        <v>68</v>
      </c>
      <c r="EJB95" s="377" t="s">
        <v>68</v>
      </c>
      <c r="EJC95" s="377" t="s">
        <v>68</v>
      </c>
      <c r="EJD95" s="377" t="s">
        <v>68</v>
      </c>
      <c r="EJE95" s="377" t="s">
        <v>68</v>
      </c>
      <c r="EJF95" s="377" t="s">
        <v>68</v>
      </c>
      <c r="EJG95" s="377" t="s">
        <v>68</v>
      </c>
      <c r="EJH95" s="377" t="s">
        <v>68</v>
      </c>
      <c r="EJI95" s="377" t="s">
        <v>68</v>
      </c>
      <c r="EJJ95" s="377" t="s">
        <v>68</v>
      </c>
      <c r="EJK95" s="377" t="s">
        <v>68</v>
      </c>
      <c r="EJL95" s="377" t="s">
        <v>68</v>
      </c>
      <c r="EJM95" s="377" t="s">
        <v>68</v>
      </c>
      <c r="EJN95" s="377" t="s">
        <v>68</v>
      </c>
      <c r="EJO95" s="377" t="s">
        <v>68</v>
      </c>
      <c r="EJP95" s="377" t="s">
        <v>68</v>
      </c>
      <c r="EJQ95" s="377" t="s">
        <v>68</v>
      </c>
      <c r="EJR95" s="377" t="s">
        <v>68</v>
      </c>
      <c r="EJS95" s="377" t="s">
        <v>68</v>
      </c>
      <c r="EJT95" s="377" t="s">
        <v>68</v>
      </c>
      <c r="EJU95" s="377" t="s">
        <v>68</v>
      </c>
      <c r="EJV95" s="377" t="s">
        <v>68</v>
      </c>
      <c r="EJW95" s="377" t="s">
        <v>68</v>
      </c>
      <c r="EJX95" s="377" t="s">
        <v>68</v>
      </c>
      <c r="EJY95" s="377" t="s">
        <v>68</v>
      </c>
      <c r="EJZ95" s="377" t="s">
        <v>68</v>
      </c>
      <c r="EKA95" s="377" t="s">
        <v>68</v>
      </c>
      <c r="EKB95" s="377" t="s">
        <v>68</v>
      </c>
      <c r="EKC95" s="377" t="s">
        <v>68</v>
      </c>
      <c r="EKD95" s="377" t="s">
        <v>68</v>
      </c>
      <c r="EKE95" s="377" t="s">
        <v>68</v>
      </c>
      <c r="EKF95" s="377" t="s">
        <v>68</v>
      </c>
      <c r="EKG95" s="377" t="s">
        <v>68</v>
      </c>
      <c r="EKH95" s="377" t="s">
        <v>68</v>
      </c>
      <c r="EKI95" s="377" t="s">
        <v>68</v>
      </c>
      <c r="EKJ95" s="377" t="s">
        <v>68</v>
      </c>
      <c r="EKK95" s="377" t="s">
        <v>68</v>
      </c>
      <c r="EKL95" s="377" t="s">
        <v>68</v>
      </c>
      <c r="EKM95" s="377" t="s">
        <v>68</v>
      </c>
      <c r="EKN95" s="377" t="s">
        <v>68</v>
      </c>
      <c r="EKO95" s="377" t="s">
        <v>68</v>
      </c>
      <c r="EKP95" s="377" t="s">
        <v>68</v>
      </c>
      <c r="EKQ95" s="377" t="s">
        <v>68</v>
      </c>
      <c r="EKR95" s="377" t="s">
        <v>68</v>
      </c>
      <c r="EKS95" s="377" t="s">
        <v>68</v>
      </c>
      <c r="EKT95" s="377" t="s">
        <v>68</v>
      </c>
      <c r="EKU95" s="377" t="s">
        <v>68</v>
      </c>
      <c r="EKV95" s="377" t="s">
        <v>68</v>
      </c>
      <c r="EKW95" s="377" t="s">
        <v>68</v>
      </c>
      <c r="EKX95" s="377" t="s">
        <v>68</v>
      </c>
      <c r="EKY95" s="377" t="s">
        <v>68</v>
      </c>
      <c r="EKZ95" s="377" t="s">
        <v>68</v>
      </c>
      <c r="ELA95" s="377" t="s">
        <v>68</v>
      </c>
      <c r="ELB95" s="377" t="s">
        <v>68</v>
      </c>
      <c r="ELC95" s="377" t="s">
        <v>68</v>
      </c>
      <c r="ELD95" s="377" t="s">
        <v>68</v>
      </c>
      <c r="ELE95" s="377" t="s">
        <v>68</v>
      </c>
      <c r="ELF95" s="377" t="s">
        <v>68</v>
      </c>
      <c r="ELG95" s="377" t="s">
        <v>68</v>
      </c>
      <c r="ELH95" s="377" t="s">
        <v>68</v>
      </c>
      <c r="ELI95" s="377" t="s">
        <v>68</v>
      </c>
      <c r="ELJ95" s="377" t="s">
        <v>68</v>
      </c>
      <c r="ELK95" s="377" t="s">
        <v>68</v>
      </c>
      <c r="ELL95" s="377" t="s">
        <v>68</v>
      </c>
      <c r="ELM95" s="377" t="s">
        <v>68</v>
      </c>
      <c r="ELN95" s="377" t="s">
        <v>68</v>
      </c>
      <c r="ELO95" s="377" t="s">
        <v>68</v>
      </c>
      <c r="ELP95" s="377" t="s">
        <v>68</v>
      </c>
      <c r="ELQ95" s="377" t="s">
        <v>68</v>
      </c>
      <c r="ELR95" s="377" t="s">
        <v>68</v>
      </c>
      <c r="ELS95" s="377" t="s">
        <v>68</v>
      </c>
      <c r="ELT95" s="377" t="s">
        <v>68</v>
      </c>
      <c r="ELU95" s="377" t="s">
        <v>68</v>
      </c>
      <c r="ELV95" s="377" t="s">
        <v>68</v>
      </c>
      <c r="ELW95" s="377" t="s">
        <v>68</v>
      </c>
      <c r="ELX95" s="377" t="s">
        <v>68</v>
      </c>
      <c r="ELY95" s="377" t="s">
        <v>68</v>
      </c>
      <c r="ELZ95" s="377" t="s">
        <v>68</v>
      </c>
      <c r="EMA95" s="377" t="s">
        <v>68</v>
      </c>
      <c r="EMB95" s="377" t="s">
        <v>68</v>
      </c>
      <c r="EMC95" s="377" t="s">
        <v>68</v>
      </c>
      <c r="EMD95" s="377" t="s">
        <v>68</v>
      </c>
      <c r="EME95" s="377" t="s">
        <v>68</v>
      </c>
      <c r="EMF95" s="377" t="s">
        <v>68</v>
      </c>
      <c r="EMG95" s="377" t="s">
        <v>68</v>
      </c>
      <c r="EMH95" s="377" t="s">
        <v>68</v>
      </c>
      <c r="EMI95" s="377" t="s">
        <v>68</v>
      </c>
      <c r="EMJ95" s="377" t="s">
        <v>68</v>
      </c>
      <c r="EMK95" s="377" t="s">
        <v>68</v>
      </c>
      <c r="EML95" s="377" t="s">
        <v>68</v>
      </c>
      <c r="EMM95" s="377" t="s">
        <v>68</v>
      </c>
      <c r="EMN95" s="377" t="s">
        <v>68</v>
      </c>
      <c r="EMO95" s="377" t="s">
        <v>68</v>
      </c>
      <c r="EMP95" s="377" t="s">
        <v>68</v>
      </c>
      <c r="EMQ95" s="377" t="s">
        <v>68</v>
      </c>
      <c r="EMR95" s="377" t="s">
        <v>68</v>
      </c>
      <c r="EMS95" s="377" t="s">
        <v>68</v>
      </c>
      <c r="EMT95" s="377" t="s">
        <v>68</v>
      </c>
      <c r="EMU95" s="377" t="s">
        <v>68</v>
      </c>
      <c r="EMV95" s="377" t="s">
        <v>68</v>
      </c>
      <c r="EMW95" s="377" t="s">
        <v>68</v>
      </c>
      <c r="EMX95" s="377" t="s">
        <v>68</v>
      </c>
      <c r="EMY95" s="377" t="s">
        <v>68</v>
      </c>
      <c r="EMZ95" s="377" t="s">
        <v>68</v>
      </c>
      <c r="ENA95" s="377" t="s">
        <v>68</v>
      </c>
      <c r="ENB95" s="377" t="s">
        <v>68</v>
      </c>
      <c r="ENC95" s="377" t="s">
        <v>68</v>
      </c>
      <c r="END95" s="377" t="s">
        <v>68</v>
      </c>
      <c r="ENE95" s="377" t="s">
        <v>68</v>
      </c>
      <c r="ENF95" s="377" t="s">
        <v>68</v>
      </c>
      <c r="ENG95" s="377" t="s">
        <v>68</v>
      </c>
      <c r="ENH95" s="377" t="s">
        <v>68</v>
      </c>
      <c r="ENI95" s="377" t="s">
        <v>68</v>
      </c>
      <c r="ENJ95" s="377" t="s">
        <v>68</v>
      </c>
      <c r="ENK95" s="377" t="s">
        <v>68</v>
      </c>
      <c r="ENL95" s="377" t="s">
        <v>68</v>
      </c>
      <c r="ENM95" s="377" t="s">
        <v>68</v>
      </c>
      <c r="ENN95" s="377" t="s">
        <v>68</v>
      </c>
      <c r="ENO95" s="377" t="s">
        <v>68</v>
      </c>
      <c r="ENP95" s="377" t="s">
        <v>68</v>
      </c>
      <c r="ENQ95" s="377" t="s">
        <v>68</v>
      </c>
      <c r="ENR95" s="377" t="s">
        <v>68</v>
      </c>
      <c r="ENS95" s="377" t="s">
        <v>68</v>
      </c>
      <c r="ENT95" s="377" t="s">
        <v>68</v>
      </c>
      <c r="ENU95" s="377" t="s">
        <v>68</v>
      </c>
      <c r="ENV95" s="377" t="s">
        <v>68</v>
      </c>
      <c r="ENW95" s="377" t="s">
        <v>68</v>
      </c>
      <c r="ENX95" s="377" t="s">
        <v>68</v>
      </c>
      <c r="ENY95" s="377" t="s">
        <v>68</v>
      </c>
      <c r="ENZ95" s="377" t="s">
        <v>68</v>
      </c>
      <c r="EOA95" s="377" t="s">
        <v>68</v>
      </c>
      <c r="EOB95" s="377" t="s">
        <v>68</v>
      </c>
      <c r="EOC95" s="377" t="s">
        <v>68</v>
      </c>
      <c r="EOD95" s="377" t="s">
        <v>68</v>
      </c>
      <c r="EOE95" s="377" t="s">
        <v>68</v>
      </c>
      <c r="EOF95" s="377" t="s">
        <v>68</v>
      </c>
      <c r="EOG95" s="377" t="s">
        <v>68</v>
      </c>
      <c r="EOH95" s="377" t="s">
        <v>68</v>
      </c>
      <c r="EOI95" s="377" t="s">
        <v>68</v>
      </c>
      <c r="EOJ95" s="377" t="s">
        <v>68</v>
      </c>
      <c r="EOK95" s="377" t="s">
        <v>68</v>
      </c>
      <c r="EOL95" s="377" t="s">
        <v>68</v>
      </c>
      <c r="EOM95" s="377" t="s">
        <v>68</v>
      </c>
      <c r="EON95" s="377" t="s">
        <v>68</v>
      </c>
      <c r="EOO95" s="377" t="s">
        <v>68</v>
      </c>
      <c r="EOP95" s="377" t="s">
        <v>68</v>
      </c>
      <c r="EOQ95" s="377" t="s">
        <v>68</v>
      </c>
      <c r="EOR95" s="377" t="s">
        <v>68</v>
      </c>
      <c r="EOS95" s="377" t="s">
        <v>68</v>
      </c>
      <c r="EOT95" s="377" t="s">
        <v>68</v>
      </c>
      <c r="EOU95" s="377" t="s">
        <v>68</v>
      </c>
      <c r="EOV95" s="377" t="s">
        <v>68</v>
      </c>
      <c r="EOW95" s="377" t="s">
        <v>68</v>
      </c>
      <c r="EOX95" s="377" t="s">
        <v>68</v>
      </c>
      <c r="EOY95" s="377" t="s">
        <v>68</v>
      </c>
      <c r="EOZ95" s="377" t="s">
        <v>68</v>
      </c>
      <c r="EPA95" s="377" t="s">
        <v>68</v>
      </c>
      <c r="EPB95" s="377" t="s">
        <v>68</v>
      </c>
      <c r="EPC95" s="377" t="s">
        <v>68</v>
      </c>
      <c r="EPD95" s="377" t="s">
        <v>68</v>
      </c>
      <c r="EPE95" s="377" t="s">
        <v>68</v>
      </c>
      <c r="EPF95" s="377" t="s">
        <v>68</v>
      </c>
      <c r="EPG95" s="377" t="s">
        <v>68</v>
      </c>
      <c r="EPH95" s="377" t="s">
        <v>68</v>
      </c>
      <c r="EPI95" s="377" t="s">
        <v>68</v>
      </c>
      <c r="EPJ95" s="377" t="s">
        <v>68</v>
      </c>
      <c r="EPK95" s="377" t="s">
        <v>68</v>
      </c>
      <c r="EPL95" s="377" t="s">
        <v>68</v>
      </c>
      <c r="EPM95" s="377" t="s">
        <v>68</v>
      </c>
      <c r="EPN95" s="377" t="s">
        <v>68</v>
      </c>
      <c r="EPO95" s="377" t="s">
        <v>68</v>
      </c>
      <c r="EPP95" s="377" t="s">
        <v>68</v>
      </c>
      <c r="EPQ95" s="377" t="s">
        <v>68</v>
      </c>
      <c r="EPR95" s="377" t="s">
        <v>68</v>
      </c>
      <c r="EPS95" s="377" t="s">
        <v>68</v>
      </c>
      <c r="EPT95" s="377" t="s">
        <v>68</v>
      </c>
      <c r="EPU95" s="377" t="s">
        <v>68</v>
      </c>
      <c r="EPV95" s="377" t="s">
        <v>68</v>
      </c>
      <c r="EPW95" s="377" t="s">
        <v>68</v>
      </c>
      <c r="EPX95" s="377" t="s">
        <v>68</v>
      </c>
      <c r="EPY95" s="377" t="s">
        <v>68</v>
      </c>
      <c r="EPZ95" s="377" t="s">
        <v>68</v>
      </c>
      <c r="EQA95" s="377" t="s">
        <v>68</v>
      </c>
      <c r="EQB95" s="377" t="s">
        <v>68</v>
      </c>
      <c r="EQC95" s="377" t="s">
        <v>68</v>
      </c>
      <c r="EQD95" s="377" t="s">
        <v>68</v>
      </c>
      <c r="EQE95" s="377" t="s">
        <v>68</v>
      </c>
      <c r="EQF95" s="377" t="s">
        <v>68</v>
      </c>
      <c r="EQG95" s="377" t="s">
        <v>68</v>
      </c>
      <c r="EQH95" s="377" t="s">
        <v>68</v>
      </c>
      <c r="EQI95" s="377" t="s">
        <v>68</v>
      </c>
      <c r="EQJ95" s="377" t="s">
        <v>68</v>
      </c>
      <c r="EQK95" s="377" t="s">
        <v>68</v>
      </c>
      <c r="EQL95" s="377" t="s">
        <v>68</v>
      </c>
      <c r="EQM95" s="377" t="s">
        <v>68</v>
      </c>
      <c r="EQN95" s="377" t="s">
        <v>68</v>
      </c>
      <c r="EQO95" s="377" t="s">
        <v>68</v>
      </c>
      <c r="EQP95" s="377" t="s">
        <v>68</v>
      </c>
      <c r="EQQ95" s="377" t="s">
        <v>68</v>
      </c>
      <c r="EQR95" s="377" t="s">
        <v>68</v>
      </c>
      <c r="EQS95" s="377" t="s">
        <v>68</v>
      </c>
      <c r="EQT95" s="377" t="s">
        <v>68</v>
      </c>
      <c r="EQU95" s="377" t="s">
        <v>68</v>
      </c>
      <c r="EQV95" s="377" t="s">
        <v>68</v>
      </c>
      <c r="EQW95" s="377" t="s">
        <v>68</v>
      </c>
      <c r="EQX95" s="377" t="s">
        <v>68</v>
      </c>
      <c r="EQY95" s="377" t="s">
        <v>68</v>
      </c>
      <c r="EQZ95" s="377" t="s">
        <v>68</v>
      </c>
      <c r="ERA95" s="377" t="s">
        <v>68</v>
      </c>
      <c r="ERB95" s="377" t="s">
        <v>68</v>
      </c>
      <c r="ERC95" s="377" t="s">
        <v>68</v>
      </c>
      <c r="ERD95" s="377" t="s">
        <v>68</v>
      </c>
      <c r="ERE95" s="377" t="s">
        <v>68</v>
      </c>
      <c r="ERF95" s="377" t="s">
        <v>68</v>
      </c>
      <c r="ERG95" s="377" t="s">
        <v>68</v>
      </c>
      <c r="ERH95" s="377" t="s">
        <v>68</v>
      </c>
      <c r="ERI95" s="377" t="s">
        <v>68</v>
      </c>
      <c r="ERJ95" s="377" t="s">
        <v>68</v>
      </c>
      <c r="ERK95" s="377" t="s">
        <v>68</v>
      </c>
      <c r="ERL95" s="377" t="s">
        <v>68</v>
      </c>
      <c r="ERM95" s="377" t="s">
        <v>68</v>
      </c>
      <c r="ERN95" s="377" t="s">
        <v>68</v>
      </c>
      <c r="ERO95" s="377" t="s">
        <v>68</v>
      </c>
      <c r="ERP95" s="377" t="s">
        <v>68</v>
      </c>
      <c r="ERQ95" s="377" t="s">
        <v>68</v>
      </c>
      <c r="ERR95" s="377" t="s">
        <v>68</v>
      </c>
      <c r="ERS95" s="377" t="s">
        <v>68</v>
      </c>
      <c r="ERT95" s="377" t="s">
        <v>68</v>
      </c>
      <c r="ERU95" s="377" t="s">
        <v>68</v>
      </c>
      <c r="ERV95" s="377" t="s">
        <v>68</v>
      </c>
      <c r="ERW95" s="377" t="s">
        <v>68</v>
      </c>
      <c r="ERX95" s="377" t="s">
        <v>68</v>
      </c>
      <c r="ERY95" s="377" t="s">
        <v>68</v>
      </c>
      <c r="ERZ95" s="377" t="s">
        <v>68</v>
      </c>
      <c r="ESA95" s="377" t="s">
        <v>68</v>
      </c>
      <c r="ESB95" s="377" t="s">
        <v>68</v>
      </c>
      <c r="ESC95" s="377" t="s">
        <v>68</v>
      </c>
      <c r="ESD95" s="377" t="s">
        <v>68</v>
      </c>
      <c r="ESE95" s="377" t="s">
        <v>68</v>
      </c>
      <c r="ESF95" s="377" t="s">
        <v>68</v>
      </c>
      <c r="ESG95" s="377" t="s">
        <v>68</v>
      </c>
      <c r="ESH95" s="377" t="s">
        <v>68</v>
      </c>
      <c r="ESI95" s="377" t="s">
        <v>68</v>
      </c>
      <c r="ESJ95" s="377" t="s">
        <v>68</v>
      </c>
      <c r="ESK95" s="377" t="s">
        <v>68</v>
      </c>
      <c r="ESL95" s="377" t="s">
        <v>68</v>
      </c>
      <c r="ESM95" s="377" t="s">
        <v>68</v>
      </c>
      <c r="ESN95" s="377" t="s">
        <v>68</v>
      </c>
      <c r="ESO95" s="377" t="s">
        <v>68</v>
      </c>
      <c r="ESP95" s="377" t="s">
        <v>68</v>
      </c>
      <c r="ESQ95" s="377" t="s">
        <v>68</v>
      </c>
      <c r="ESR95" s="377" t="s">
        <v>68</v>
      </c>
      <c r="ESS95" s="377" t="s">
        <v>68</v>
      </c>
      <c r="EST95" s="377" t="s">
        <v>68</v>
      </c>
      <c r="ESU95" s="377" t="s">
        <v>68</v>
      </c>
      <c r="ESV95" s="377" t="s">
        <v>68</v>
      </c>
      <c r="ESW95" s="377" t="s">
        <v>68</v>
      </c>
      <c r="ESX95" s="377" t="s">
        <v>68</v>
      </c>
      <c r="ESY95" s="377" t="s">
        <v>68</v>
      </c>
      <c r="ESZ95" s="377" t="s">
        <v>68</v>
      </c>
      <c r="ETA95" s="377" t="s">
        <v>68</v>
      </c>
      <c r="ETB95" s="377" t="s">
        <v>68</v>
      </c>
      <c r="ETC95" s="377" t="s">
        <v>68</v>
      </c>
      <c r="ETD95" s="377" t="s">
        <v>68</v>
      </c>
      <c r="ETE95" s="377" t="s">
        <v>68</v>
      </c>
      <c r="ETF95" s="377" t="s">
        <v>68</v>
      </c>
      <c r="ETG95" s="377" t="s">
        <v>68</v>
      </c>
      <c r="ETH95" s="377" t="s">
        <v>68</v>
      </c>
      <c r="ETI95" s="377" t="s">
        <v>68</v>
      </c>
      <c r="ETJ95" s="377" t="s">
        <v>68</v>
      </c>
      <c r="ETK95" s="377" t="s">
        <v>68</v>
      </c>
      <c r="ETL95" s="377" t="s">
        <v>68</v>
      </c>
      <c r="ETM95" s="377" t="s">
        <v>68</v>
      </c>
      <c r="ETN95" s="377" t="s">
        <v>68</v>
      </c>
      <c r="ETO95" s="377" t="s">
        <v>68</v>
      </c>
      <c r="ETP95" s="377" t="s">
        <v>68</v>
      </c>
      <c r="ETQ95" s="377" t="s">
        <v>68</v>
      </c>
      <c r="ETR95" s="377" t="s">
        <v>68</v>
      </c>
      <c r="ETS95" s="377" t="s">
        <v>68</v>
      </c>
      <c r="ETT95" s="377" t="s">
        <v>68</v>
      </c>
      <c r="ETU95" s="377" t="s">
        <v>68</v>
      </c>
      <c r="ETV95" s="377" t="s">
        <v>68</v>
      </c>
      <c r="ETW95" s="377" t="s">
        <v>68</v>
      </c>
      <c r="ETX95" s="377" t="s">
        <v>68</v>
      </c>
      <c r="ETY95" s="377" t="s">
        <v>68</v>
      </c>
      <c r="ETZ95" s="377" t="s">
        <v>68</v>
      </c>
      <c r="EUA95" s="377" t="s">
        <v>68</v>
      </c>
      <c r="EUB95" s="377" t="s">
        <v>68</v>
      </c>
      <c r="EUC95" s="377" t="s">
        <v>68</v>
      </c>
      <c r="EUD95" s="377" t="s">
        <v>68</v>
      </c>
      <c r="EUE95" s="377" t="s">
        <v>68</v>
      </c>
      <c r="EUF95" s="377" t="s">
        <v>68</v>
      </c>
      <c r="EUG95" s="377" t="s">
        <v>68</v>
      </c>
      <c r="EUH95" s="377" t="s">
        <v>68</v>
      </c>
      <c r="EUI95" s="377" t="s">
        <v>68</v>
      </c>
      <c r="EUJ95" s="377" t="s">
        <v>68</v>
      </c>
      <c r="EUK95" s="377" t="s">
        <v>68</v>
      </c>
      <c r="EUL95" s="377" t="s">
        <v>68</v>
      </c>
      <c r="EUM95" s="377" t="s">
        <v>68</v>
      </c>
      <c r="EUN95" s="377" t="s">
        <v>68</v>
      </c>
      <c r="EUO95" s="377" t="s">
        <v>68</v>
      </c>
      <c r="EUP95" s="377" t="s">
        <v>68</v>
      </c>
      <c r="EUQ95" s="377" t="s">
        <v>68</v>
      </c>
      <c r="EUR95" s="377" t="s">
        <v>68</v>
      </c>
      <c r="EUS95" s="377" t="s">
        <v>68</v>
      </c>
      <c r="EUT95" s="377" t="s">
        <v>68</v>
      </c>
      <c r="EUU95" s="377" t="s">
        <v>68</v>
      </c>
      <c r="EUV95" s="377" t="s">
        <v>68</v>
      </c>
      <c r="EUW95" s="377" t="s">
        <v>68</v>
      </c>
      <c r="EUX95" s="377" t="s">
        <v>68</v>
      </c>
      <c r="EUY95" s="377" t="s">
        <v>68</v>
      </c>
      <c r="EUZ95" s="377" t="s">
        <v>68</v>
      </c>
      <c r="EVA95" s="377" t="s">
        <v>68</v>
      </c>
      <c r="EVB95" s="377" t="s">
        <v>68</v>
      </c>
      <c r="EVC95" s="377" t="s">
        <v>68</v>
      </c>
      <c r="EVD95" s="377" t="s">
        <v>68</v>
      </c>
      <c r="EVE95" s="377" t="s">
        <v>68</v>
      </c>
      <c r="EVF95" s="377" t="s">
        <v>68</v>
      </c>
      <c r="EVG95" s="377" t="s">
        <v>68</v>
      </c>
      <c r="EVH95" s="377" t="s">
        <v>68</v>
      </c>
      <c r="EVI95" s="377" t="s">
        <v>68</v>
      </c>
      <c r="EVJ95" s="377" t="s">
        <v>68</v>
      </c>
      <c r="EVK95" s="377" t="s">
        <v>68</v>
      </c>
      <c r="EVL95" s="377" t="s">
        <v>68</v>
      </c>
      <c r="EVM95" s="377" t="s">
        <v>68</v>
      </c>
      <c r="EVN95" s="377" t="s">
        <v>68</v>
      </c>
      <c r="EVO95" s="377" t="s">
        <v>68</v>
      </c>
      <c r="EVP95" s="377" t="s">
        <v>68</v>
      </c>
      <c r="EVQ95" s="377" t="s">
        <v>68</v>
      </c>
      <c r="EVR95" s="377" t="s">
        <v>68</v>
      </c>
      <c r="EVS95" s="377" t="s">
        <v>68</v>
      </c>
      <c r="EVT95" s="377" t="s">
        <v>68</v>
      </c>
      <c r="EVU95" s="377" t="s">
        <v>68</v>
      </c>
      <c r="EVV95" s="377" t="s">
        <v>68</v>
      </c>
      <c r="EVW95" s="377" t="s">
        <v>68</v>
      </c>
      <c r="EVX95" s="377" t="s">
        <v>68</v>
      </c>
      <c r="EVY95" s="377" t="s">
        <v>68</v>
      </c>
      <c r="EVZ95" s="377" t="s">
        <v>68</v>
      </c>
      <c r="EWA95" s="377" t="s">
        <v>68</v>
      </c>
      <c r="EWB95" s="377" t="s">
        <v>68</v>
      </c>
      <c r="EWC95" s="377" t="s">
        <v>68</v>
      </c>
      <c r="EWD95" s="377" t="s">
        <v>68</v>
      </c>
      <c r="EWE95" s="377" t="s">
        <v>68</v>
      </c>
      <c r="EWF95" s="377" t="s">
        <v>68</v>
      </c>
      <c r="EWG95" s="377" t="s">
        <v>68</v>
      </c>
      <c r="EWH95" s="377" t="s">
        <v>68</v>
      </c>
      <c r="EWI95" s="377" t="s">
        <v>68</v>
      </c>
      <c r="EWJ95" s="377" t="s">
        <v>68</v>
      </c>
      <c r="EWK95" s="377" t="s">
        <v>68</v>
      </c>
      <c r="EWL95" s="377" t="s">
        <v>68</v>
      </c>
      <c r="EWM95" s="377" t="s">
        <v>68</v>
      </c>
      <c r="EWN95" s="377" t="s">
        <v>68</v>
      </c>
      <c r="EWO95" s="377" t="s">
        <v>68</v>
      </c>
      <c r="EWP95" s="377" t="s">
        <v>68</v>
      </c>
      <c r="EWQ95" s="377" t="s">
        <v>68</v>
      </c>
      <c r="EWR95" s="377" t="s">
        <v>68</v>
      </c>
      <c r="EWS95" s="377" t="s">
        <v>68</v>
      </c>
      <c r="EWT95" s="377" t="s">
        <v>68</v>
      </c>
      <c r="EWU95" s="377" t="s">
        <v>68</v>
      </c>
      <c r="EWV95" s="377" t="s">
        <v>68</v>
      </c>
      <c r="EWW95" s="377" t="s">
        <v>68</v>
      </c>
      <c r="EWX95" s="377" t="s">
        <v>68</v>
      </c>
      <c r="EWY95" s="377" t="s">
        <v>68</v>
      </c>
      <c r="EWZ95" s="377" t="s">
        <v>68</v>
      </c>
      <c r="EXA95" s="377" t="s">
        <v>68</v>
      </c>
      <c r="EXB95" s="377" t="s">
        <v>68</v>
      </c>
      <c r="EXC95" s="377" t="s">
        <v>68</v>
      </c>
      <c r="EXD95" s="377" t="s">
        <v>68</v>
      </c>
      <c r="EXE95" s="377" t="s">
        <v>68</v>
      </c>
      <c r="EXF95" s="377" t="s">
        <v>68</v>
      </c>
      <c r="EXG95" s="377" t="s">
        <v>68</v>
      </c>
      <c r="EXH95" s="377" t="s">
        <v>68</v>
      </c>
      <c r="EXI95" s="377" t="s">
        <v>68</v>
      </c>
      <c r="EXJ95" s="377" t="s">
        <v>68</v>
      </c>
      <c r="EXK95" s="377" t="s">
        <v>68</v>
      </c>
      <c r="EXL95" s="377" t="s">
        <v>68</v>
      </c>
      <c r="EXM95" s="377" t="s">
        <v>68</v>
      </c>
      <c r="EXN95" s="377" t="s">
        <v>68</v>
      </c>
      <c r="EXO95" s="377" t="s">
        <v>68</v>
      </c>
      <c r="EXP95" s="377" t="s">
        <v>68</v>
      </c>
      <c r="EXQ95" s="377" t="s">
        <v>68</v>
      </c>
      <c r="EXR95" s="377" t="s">
        <v>68</v>
      </c>
      <c r="EXS95" s="377" t="s">
        <v>68</v>
      </c>
      <c r="EXT95" s="377" t="s">
        <v>68</v>
      </c>
      <c r="EXU95" s="377" t="s">
        <v>68</v>
      </c>
      <c r="EXV95" s="377" t="s">
        <v>68</v>
      </c>
      <c r="EXW95" s="377" t="s">
        <v>68</v>
      </c>
      <c r="EXX95" s="377" t="s">
        <v>68</v>
      </c>
      <c r="EXY95" s="377" t="s">
        <v>68</v>
      </c>
      <c r="EXZ95" s="377" t="s">
        <v>68</v>
      </c>
      <c r="EYA95" s="377" t="s">
        <v>68</v>
      </c>
      <c r="EYB95" s="377" t="s">
        <v>68</v>
      </c>
      <c r="EYC95" s="377" t="s">
        <v>68</v>
      </c>
      <c r="EYD95" s="377" t="s">
        <v>68</v>
      </c>
      <c r="EYE95" s="377" t="s">
        <v>68</v>
      </c>
      <c r="EYF95" s="377" t="s">
        <v>68</v>
      </c>
      <c r="EYG95" s="377" t="s">
        <v>68</v>
      </c>
      <c r="EYH95" s="377" t="s">
        <v>68</v>
      </c>
      <c r="EYI95" s="377" t="s">
        <v>68</v>
      </c>
      <c r="EYJ95" s="377" t="s">
        <v>68</v>
      </c>
      <c r="EYK95" s="377" t="s">
        <v>68</v>
      </c>
      <c r="EYL95" s="377" t="s">
        <v>68</v>
      </c>
      <c r="EYM95" s="377" t="s">
        <v>68</v>
      </c>
      <c r="EYN95" s="377" t="s">
        <v>68</v>
      </c>
      <c r="EYO95" s="377" t="s">
        <v>68</v>
      </c>
      <c r="EYP95" s="377" t="s">
        <v>68</v>
      </c>
      <c r="EYQ95" s="377" t="s">
        <v>68</v>
      </c>
      <c r="EYR95" s="377" t="s">
        <v>68</v>
      </c>
      <c r="EYS95" s="377" t="s">
        <v>68</v>
      </c>
      <c r="EYT95" s="377" t="s">
        <v>68</v>
      </c>
      <c r="EYU95" s="377" t="s">
        <v>68</v>
      </c>
      <c r="EYV95" s="377" t="s">
        <v>68</v>
      </c>
      <c r="EYW95" s="377" t="s">
        <v>68</v>
      </c>
      <c r="EYX95" s="377" t="s">
        <v>68</v>
      </c>
      <c r="EYY95" s="377" t="s">
        <v>68</v>
      </c>
      <c r="EYZ95" s="377" t="s">
        <v>68</v>
      </c>
      <c r="EZA95" s="377" t="s">
        <v>68</v>
      </c>
      <c r="EZB95" s="377" t="s">
        <v>68</v>
      </c>
      <c r="EZC95" s="377" t="s">
        <v>68</v>
      </c>
      <c r="EZD95" s="377" t="s">
        <v>68</v>
      </c>
      <c r="EZE95" s="377" t="s">
        <v>68</v>
      </c>
      <c r="EZF95" s="377" t="s">
        <v>68</v>
      </c>
      <c r="EZG95" s="377" t="s">
        <v>68</v>
      </c>
      <c r="EZH95" s="377" t="s">
        <v>68</v>
      </c>
      <c r="EZI95" s="377" t="s">
        <v>68</v>
      </c>
      <c r="EZJ95" s="377" t="s">
        <v>68</v>
      </c>
      <c r="EZK95" s="377" t="s">
        <v>68</v>
      </c>
      <c r="EZL95" s="377" t="s">
        <v>68</v>
      </c>
      <c r="EZM95" s="377" t="s">
        <v>68</v>
      </c>
      <c r="EZN95" s="377" t="s">
        <v>68</v>
      </c>
      <c r="EZO95" s="377" t="s">
        <v>68</v>
      </c>
      <c r="EZP95" s="377" t="s">
        <v>68</v>
      </c>
      <c r="EZQ95" s="377" t="s">
        <v>68</v>
      </c>
      <c r="EZR95" s="377" t="s">
        <v>68</v>
      </c>
      <c r="EZS95" s="377" t="s">
        <v>68</v>
      </c>
      <c r="EZT95" s="377" t="s">
        <v>68</v>
      </c>
      <c r="EZU95" s="377" t="s">
        <v>68</v>
      </c>
      <c r="EZV95" s="377" t="s">
        <v>68</v>
      </c>
      <c r="EZW95" s="377" t="s">
        <v>68</v>
      </c>
      <c r="EZX95" s="377" t="s">
        <v>68</v>
      </c>
      <c r="EZY95" s="377" t="s">
        <v>68</v>
      </c>
      <c r="EZZ95" s="377" t="s">
        <v>68</v>
      </c>
      <c r="FAA95" s="377" t="s">
        <v>68</v>
      </c>
      <c r="FAB95" s="377" t="s">
        <v>68</v>
      </c>
      <c r="FAC95" s="377" t="s">
        <v>68</v>
      </c>
      <c r="FAD95" s="377" t="s">
        <v>68</v>
      </c>
      <c r="FAE95" s="377" t="s">
        <v>68</v>
      </c>
      <c r="FAF95" s="377" t="s">
        <v>68</v>
      </c>
      <c r="FAG95" s="377" t="s">
        <v>68</v>
      </c>
      <c r="FAH95" s="377" t="s">
        <v>68</v>
      </c>
      <c r="FAI95" s="377" t="s">
        <v>68</v>
      </c>
      <c r="FAJ95" s="377" t="s">
        <v>68</v>
      </c>
      <c r="FAK95" s="377" t="s">
        <v>68</v>
      </c>
      <c r="FAL95" s="377" t="s">
        <v>68</v>
      </c>
      <c r="FAM95" s="377" t="s">
        <v>68</v>
      </c>
      <c r="FAN95" s="377" t="s">
        <v>68</v>
      </c>
      <c r="FAO95" s="377" t="s">
        <v>68</v>
      </c>
      <c r="FAP95" s="377" t="s">
        <v>68</v>
      </c>
      <c r="FAQ95" s="377" t="s">
        <v>68</v>
      </c>
      <c r="FAR95" s="377" t="s">
        <v>68</v>
      </c>
      <c r="FAS95" s="377" t="s">
        <v>68</v>
      </c>
      <c r="FAT95" s="377" t="s">
        <v>68</v>
      </c>
      <c r="FAU95" s="377" t="s">
        <v>68</v>
      </c>
      <c r="FAV95" s="377" t="s">
        <v>68</v>
      </c>
      <c r="FAW95" s="377" t="s">
        <v>68</v>
      </c>
      <c r="FAX95" s="377" t="s">
        <v>68</v>
      </c>
      <c r="FAY95" s="377" t="s">
        <v>68</v>
      </c>
      <c r="FAZ95" s="377" t="s">
        <v>68</v>
      </c>
      <c r="FBA95" s="377" t="s">
        <v>68</v>
      </c>
      <c r="FBB95" s="377" t="s">
        <v>68</v>
      </c>
      <c r="FBC95" s="377" t="s">
        <v>68</v>
      </c>
      <c r="FBD95" s="377" t="s">
        <v>68</v>
      </c>
      <c r="FBE95" s="377" t="s">
        <v>68</v>
      </c>
      <c r="FBF95" s="377" t="s">
        <v>68</v>
      </c>
      <c r="FBG95" s="377" t="s">
        <v>68</v>
      </c>
      <c r="FBH95" s="377" t="s">
        <v>68</v>
      </c>
      <c r="FBI95" s="377" t="s">
        <v>68</v>
      </c>
      <c r="FBJ95" s="377" t="s">
        <v>68</v>
      </c>
      <c r="FBK95" s="377" t="s">
        <v>68</v>
      </c>
      <c r="FBL95" s="377" t="s">
        <v>68</v>
      </c>
      <c r="FBM95" s="377" t="s">
        <v>68</v>
      </c>
      <c r="FBN95" s="377" t="s">
        <v>68</v>
      </c>
      <c r="FBO95" s="377" t="s">
        <v>68</v>
      </c>
      <c r="FBP95" s="377" t="s">
        <v>68</v>
      </c>
      <c r="FBQ95" s="377" t="s">
        <v>68</v>
      </c>
      <c r="FBR95" s="377" t="s">
        <v>68</v>
      </c>
      <c r="FBS95" s="377" t="s">
        <v>68</v>
      </c>
      <c r="FBT95" s="377" t="s">
        <v>68</v>
      </c>
      <c r="FBU95" s="377" t="s">
        <v>68</v>
      </c>
      <c r="FBV95" s="377" t="s">
        <v>68</v>
      </c>
      <c r="FBW95" s="377" t="s">
        <v>68</v>
      </c>
      <c r="FBX95" s="377" t="s">
        <v>68</v>
      </c>
      <c r="FBY95" s="377" t="s">
        <v>68</v>
      </c>
      <c r="FBZ95" s="377" t="s">
        <v>68</v>
      </c>
      <c r="FCA95" s="377" t="s">
        <v>68</v>
      </c>
      <c r="FCB95" s="377" t="s">
        <v>68</v>
      </c>
      <c r="FCC95" s="377" t="s">
        <v>68</v>
      </c>
      <c r="FCD95" s="377" t="s">
        <v>68</v>
      </c>
      <c r="FCE95" s="377" t="s">
        <v>68</v>
      </c>
      <c r="FCF95" s="377" t="s">
        <v>68</v>
      </c>
      <c r="FCG95" s="377" t="s">
        <v>68</v>
      </c>
      <c r="FCH95" s="377" t="s">
        <v>68</v>
      </c>
      <c r="FCI95" s="377" t="s">
        <v>68</v>
      </c>
      <c r="FCJ95" s="377" t="s">
        <v>68</v>
      </c>
      <c r="FCK95" s="377" t="s">
        <v>68</v>
      </c>
      <c r="FCL95" s="377" t="s">
        <v>68</v>
      </c>
      <c r="FCM95" s="377" t="s">
        <v>68</v>
      </c>
      <c r="FCN95" s="377" t="s">
        <v>68</v>
      </c>
      <c r="FCO95" s="377" t="s">
        <v>68</v>
      </c>
      <c r="FCP95" s="377" t="s">
        <v>68</v>
      </c>
      <c r="FCQ95" s="377" t="s">
        <v>68</v>
      </c>
      <c r="FCR95" s="377" t="s">
        <v>68</v>
      </c>
      <c r="FCS95" s="377" t="s">
        <v>68</v>
      </c>
      <c r="FCT95" s="377" t="s">
        <v>68</v>
      </c>
      <c r="FCU95" s="377" t="s">
        <v>68</v>
      </c>
      <c r="FCV95" s="377" t="s">
        <v>68</v>
      </c>
      <c r="FCW95" s="377" t="s">
        <v>68</v>
      </c>
      <c r="FCX95" s="377" t="s">
        <v>68</v>
      </c>
      <c r="FCY95" s="377" t="s">
        <v>68</v>
      </c>
      <c r="FCZ95" s="377" t="s">
        <v>68</v>
      </c>
      <c r="FDA95" s="377" t="s">
        <v>68</v>
      </c>
      <c r="FDB95" s="377" t="s">
        <v>68</v>
      </c>
      <c r="FDC95" s="377" t="s">
        <v>68</v>
      </c>
      <c r="FDD95" s="377" t="s">
        <v>68</v>
      </c>
      <c r="FDE95" s="377" t="s">
        <v>68</v>
      </c>
      <c r="FDF95" s="377" t="s">
        <v>68</v>
      </c>
      <c r="FDG95" s="377" t="s">
        <v>68</v>
      </c>
      <c r="FDH95" s="377" t="s">
        <v>68</v>
      </c>
      <c r="FDI95" s="377" t="s">
        <v>68</v>
      </c>
      <c r="FDJ95" s="377" t="s">
        <v>68</v>
      </c>
      <c r="FDK95" s="377" t="s">
        <v>68</v>
      </c>
      <c r="FDL95" s="377" t="s">
        <v>68</v>
      </c>
      <c r="FDM95" s="377" t="s">
        <v>68</v>
      </c>
      <c r="FDN95" s="377" t="s">
        <v>68</v>
      </c>
      <c r="FDO95" s="377" t="s">
        <v>68</v>
      </c>
      <c r="FDP95" s="377" t="s">
        <v>68</v>
      </c>
      <c r="FDQ95" s="377" t="s">
        <v>68</v>
      </c>
      <c r="FDR95" s="377" t="s">
        <v>68</v>
      </c>
      <c r="FDS95" s="377" t="s">
        <v>68</v>
      </c>
      <c r="FDT95" s="377" t="s">
        <v>68</v>
      </c>
      <c r="FDU95" s="377" t="s">
        <v>68</v>
      </c>
      <c r="FDV95" s="377" t="s">
        <v>68</v>
      </c>
      <c r="FDW95" s="377" t="s">
        <v>68</v>
      </c>
      <c r="FDX95" s="377" t="s">
        <v>68</v>
      </c>
      <c r="FDY95" s="377" t="s">
        <v>68</v>
      </c>
      <c r="FDZ95" s="377" t="s">
        <v>68</v>
      </c>
      <c r="FEA95" s="377" t="s">
        <v>68</v>
      </c>
      <c r="FEB95" s="377" t="s">
        <v>68</v>
      </c>
      <c r="FEC95" s="377" t="s">
        <v>68</v>
      </c>
      <c r="FED95" s="377" t="s">
        <v>68</v>
      </c>
      <c r="FEE95" s="377" t="s">
        <v>68</v>
      </c>
      <c r="FEF95" s="377" t="s">
        <v>68</v>
      </c>
      <c r="FEG95" s="377" t="s">
        <v>68</v>
      </c>
      <c r="FEH95" s="377" t="s">
        <v>68</v>
      </c>
      <c r="FEI95" s="377" t="s">
        <v>68</v>
      </c>
      <c r="FEJ95" s="377" t="s">
        <v>68</v>
      </c>
      <c r="FEK95" s="377" t="s">
        <v>68</v>
      </c>
      <c r="FEL95" s="377" t="s">
        <v>68</v>
      </c>
      <c r="FEM95" s="377" t="s">
        <v>68</v>
      </c>
      <c r="FEN95" s="377" t="s">
        <v>68</v>
      </c>
      <c r="FEO95" s="377" t="s">
        <v>68</v>
      </c>
      <c r="FEP95" s="377" t="s">
        <v>68</v>
      </c>
      <c r="FEQ95" s="377" t="s">
        <v>68</v>
      </c>
      <c r="FER95" s="377" t="s">
        <v>68</v>
      </c>
      <c r="FES95" s="377" t="s">
        <v>68</v>
      </c>
      <c r="FET95" s="377" t="s">
        <v>68</v>
      </c>
      <c r="FEU95" s="377" t="s">
        <v>68</v>
      </c>
      <c r="FEV95" s="377" t="s">
        <v>68</v>
      </c>
      <c r="FEW95" s="377" t="s">
        <v>68</v>
      </c>
      <c r="FEX95" s="377" t="s">
        <v>68</v>
      </c>
      <c r="FEY95" s="377" t="s">
        <v>68</v>
      </c>
      <c r="FEZ95" s="377" t="s">
        <v>68</v>
      </c>
      <c r="FFA95" s="377" t="s">
        <v>68</v>
      </c>
      <c r="FFB95" s="377" t="s">
        <v>68</v>
      </c>
      <c r="FFC95" s="377" t="s">
        <v>68</v>
      </c>
      <c r="FFD95" s="377" t="s">
        <v>68</v>
      </c>
      <c r="FFE95" s="377" t="s">
        <v>68</v>
      </c>
      <c r="FFF95" s="377" t="s">
        <v>68</v>
      </c>
      <c r="FFG95" s="377" t="s">
        <v>68</v>
      </c>
      <c r="FFH95" s="377" t="s">
        <v>68</v>
      </c>
      <c r="FFI95" s="377" t="s">
        <v>68</v>
      </c>
      <c r="FFJ95" s="377" t="s">
        <v>68</v>
      </c>
      <c r="FFK95" s="377" t="s">
        <v>68</v>
      </c>
      <c r="FFL95" s="377" t="s">
        <v>68</v>
      </c>
      <c r="FFM95" s="377" t="s">
        <v>68</v>
      </c>
      <c r="FFN95" s="377" t="s">
        <v>68</v>
      </c>
      <c r="FFO95" s="377" t="s">
        <v>68</v>
      </c>
      <c r="FFP95" s="377" t="s">
        <v>68</v>
      </c>
      <c r="FFQ95" s="377" t="s">
        <v>68</v>
      </c>
      <c r="FFR95" s="377" t="s">
        <v>68</v>
      </c>
      <c r="FFS95" s="377" t="s">
        <v>68</v>
      </c>
      <c r="FFT95" s="377" t="s">
        <v>68</v>
      </c>
      <c r="FFU95" s="377" t="s">
        <v>68</v>
      </c>
      <c r="FFV95" s="377" t="s">
        <v>68</v>
      </c>
      <c r="FFW95" s="377" t="s">
        <v>68</v>
      </c>
      <c r="FFX95" s="377" t="s">
        <v>68</v>
      </c>
      <c r="FFY95" s="377" t="s">
        <v>68</v>
      </c>
      <c r="FFZ95" s="377" t="s">
        <v>68</v>
      </c>
      <c r="FGA95" s="377" t="s">
        <v>68</v>
      </c>
      <c r="FGB95" s="377" t="s">
        <v>68</v>
      </c>
      <c r="FGC95" s="377" t="s">
        <v>68</v>
      </c>
      <c r="FGD95" s="377" t="s">
        <v>68</v>
      </c>
      <c r="FGE95" s="377" t="s">
        <v>68</v>
      </c>
      <c r="FGF95" s="377" t="s">
        <v>68</v>
      </c>
      <c r="FGG95" s="377" t="s">
        <v>68</v>
      </c>
      <c r="FGH95" s="377" t="s">
        <v>68</v>
      </c>
      <c r="FGI95" s="377" t="s">
        <v>68</v>
      </c>
      <c r="FGJ95" s="377" t="s">
        <v>68</v>
      </c>
      <c r="FGK95" s="377" t="s">
        <v>68</v>
      </c>
      <c r="FGL95" s="377" t="s">
        <v>68</v>
      </c>
      <c r="FGM95" s="377" t="s">
        <v>68</v>
      </c>
      <c r="FGN95" s="377" t="s">
        <v>68</v>
      </c>
      <c r="FGO95" s="377" t="s">
        <v>68</v>
      </c>
      <c r="FGP95" s="377" t="s">
        <v>68</v>
      </c>
      <c r="FGQ95" s="377" t="s">
        <v>68</v>
      </c>
      <c r="FGR95" s="377" t="s">
        <v>68</v>
      </c>
      <c r="FGS95" s="377" t="s">
        <v>68</v>
      </c>
      <c r="FGT95" s="377" t="s">
        <v>68</v>
      </c>
      <c r="FGU95" s="377" t="s">
        <v>68</v>
      </c>
      <c r="FGV95" s="377" t="s">
        <v>68</v>
      </c>
      <c r="FGW95" s="377" t="s">
        <v>68</v>
      </c>
      <c r="FGX95" s="377" t="s">
        <v>68</v>
      </c>
      <c r="FGY95" s="377" t="s">
        <v>68</v>
      </c>
      <c r="FGZ95" s="377" t="s">
        <v>68</v>
      </c>
      <c r="FHA95" s="377" t="s">
        <v>68</v>
      </c>
      <c r="FHB95" s="377" t="s">
        <v>68</v>
      </c>
      <c r="FHC95" s="377" t="s">
        <v>68</v>
      </c>
      <c r="FHD95" s="377" t="s">
        <v>68</v>
      </c>
      <c r="FHE95" s="377" t="s">
        <v>68</v>
      </c>
      <c r="FHF95" s="377" t="s">
        <v>68</v>
      </c>
      <c r="FHG95" s="377" t="s">
        <v>68</v>
      </c>
      <c r="FHH95" s="377" t="s">
        <v>68</v>
      </c>
      <c r="FHI95" s="377" t="s">
        <v>68</v>
      </c>
      <c r="FHJ95" s="377" t="s">
        <v>68</v>
      </c>
      <c r="FHK95" s="377" t="s">
        <v>68</v>
      </c>
      <c r="FHL95" s="377" t="s">
        <v>68</v>
      </c>
      <c r="FHM95" s="377" t="s">
        <v>68</v>
      </c>
      <c r="FHN95" s="377" t="s">
        <v>68</v>
      </c>
      <c r="FHO95" s="377" t="s">
        <v>68</v>
      </c>
      <c r="FHP95" s="377" t="s">
        <v>68</v>
      </c>
      <c r="FHQ95" s="377" t="s">
        <v>68</v>
      </c>
      <c r="FHR95" s="377" t="s">
        <v>68</v>
      </c>
      <c r="FHS95" s="377" t="s">
        <v>68</v>
      </c>
      <c r="FHT95" s="377" t="s">
        <v>68</v>
      </c>
      <c r="FHU95" s="377" t="s">
        <v>68</v>
      </c>
      <c r="FHV95" s="377" t="s">
        <v>68</v>
      </c>
      <c r="FHW95" s="377" t="s">
        <v>68</v>
      </c>
      <c r="FHX95" s="377" t="s">
        <v>68</v>
      </c>
      <c r="FHY95" s="377" t="s">
        <v>68</v>
      </c>
      <c r="FHZ95" s="377" t="s">
        <v>68</v>
      </c>
      <c r="FIA95" s="377" t="s">
        <v>68</v>
      </c>
      <c r="FIB95" s="377" t="s">
        <v>68</v>
      </c>
      <c r="FIC95" s="377" t="s">
        <v>68</v>
      </c>
      <c r="FID95" s="377" t="s">
        <v>68</v>
      </c>
      <c r="FIE95" s="377" t="s">
        <v>68</v>
      </c>
      <c r="FIF95" s="377" t="s">
        <v>68</v>
      </c>
      <c r="FIG95" s="377" t="s">
        <v>68</v>
      </c>
      <c r="FIH95" s="377" t="s">
        <v>68</v>
      </c>
      <c r="FII95" s="377" t="s">
        <v>68</v>
      </c>
      <c r="FIJ95" s="377" t="s">
        <v>68</v>
      </c>
      <c r="FIK95" s="377" t="s">
        <v>68</v>
      </c>
      <c r="FIL95" s="377" t="s">
        <v>68</v>
      </c>
      <c r="FIM95" s="377" t="s">
        <v>68</v>
      </c>
      <c r="FIN95" s="377" t="s">
        <v>68</v>
      </c>
      <c r="FIO95" s="377" t="s">
        <v>68</v>
      </c>
      <c r="FIP95" s="377" t="s">
        <v>68</v>
      </c>
      <c r="FIQ95" s="377" t="s">
        <v>68</v>
      </c>
      <c r="FIR95" s="377" t="s">
        <v>68</v>
      </c>
      <c r="FIS95" s="377" t="s">
        <v>68</v>
      </c>
      <c r="FIT95" s="377" t="s">
        <v>68</v>
      </c>
      <c r="FIU95" s="377" t="s">
        <v>68</v>
      </c>
      <c r="FIV95" s="377" t="s">
        <v>68</v>
      </c>
      <c r="FIW95" s="377" t="s">
        <v>68</v>
      </c>
      <c r="FIX95" s="377" t="s">
        <v>68</v>
      </c>
      <c r="FIY95" s="377" t="s">
        <v>68</v>
      </c>
      <c r="FIZ95" s="377" t="s">
        <v>68</v>
      </c>
      <c r="FJA95" s="377" t="s">
        <v>68</v>
      </c>
      <c r="FJB95" s="377" t="s">
        <v>68</v>
      </c>
      <c r="FJC95" s="377" t="s">
        <v>68</v>
      </c>
      <c r="FJD95" s="377" t="s">
        <v>68</v>
      </c>
      <c r="FJE95" s="377" t="s">
        <v>68</v>
      </c>
      <c r="FJF95" s="377" t="s">
        <v>68</v>
      </c>
      <c r="FJG95" s="377" t="s">
        <v>68</v>
      </c>
      <c r="FJH95" s="377" t="s">
        <v>68</v>
      </c>
      <c r="FJI95" s="377" t="s">
        <v>68</v>
      </c>
      <c r="FJJ95" s="377" t="s">
        <v>68</v>
      </c>
      <c r="FJK95" s="377" t="s">
        <v>68</v>
      </c>
      <c r="FJL95" s="377" t="s">
        <v>68</v>
      </c>
      <c r="FJM95" s="377" t="s">
        <v>68</v>
      </c>
      <c r="FJN95" s="377" t="s">
        <v>68</v>
      </c>
      <c r="FJO95" s="377" t="s">
        <v>68</v>
      </c>
      <c r="FJP95" s="377" t="s">
        <v>68</v>
      </c>
      <c r="FJQ95" s="377" t="s">
        <v>68</v>
      </c>
      <c r="FJR95" s="377" t="s">
        <v>68</v>
      </c>
      <c r="FJS95" s="377" t="s">
        <v>68</v>
      </c>
      <c r="FJT95" s="377" t="s">
        <v>68</v>
      </c>
      <c r="FJU95" s="377" t="s">
        <v>68</v>
      </c>
      <c r="FJV95" s="377" t="s">
        <v>68</v>
      </c>
      <c r="FJW95" s="377" t="s">
        <v>68</v>
      </c>
      <c r="FJX95" s="377" t="s">
        <v>68</v>
      </c>
      <c r="FJY95" s="377" t="s">
        <v>68</v>
      </c>
      <c r="FJZ95" s="377" t="s">
        <v>68</v>
      </c>
      <c r="FKA95" s="377" t="s">
        <v>68</v>
      </c>
      <c r="FKB95" s="377" t="s">
        <v>68</v>
      </c>
      <c r="FKC95" s="377" t="s">
        <v>68</v>
      </c>
      <c r="FKD95" s="377" t="s">
        <v>68</v>
      </c>
      <c r="FKE95" s="377" t="s">
        <v>68</v>
      </c>
      <c r="FKF95" s="377" t="s">
        <v>68</v>
      </c>
      <c r="FKG95" s="377" t="s">
        <v>68</v>
      </c>
      <c r="FKH95" s="377" t="s">
        <v>68</v>
      </c>
      <c r="FKI95" s="377" t="s">
        <v>68</v>
      </c>
      <c r="FKJ95" s="377" t="s">
        <v>68</v>
      </c>
      <c r="FKK95" s="377" t="s">
        <v>68</v>
      </c>
      <c r="FKL95" s="377" t="s">
        <v>68</v>
      </c>
      <c r="FKM95" s="377" t="s">
        <v>68</v>
      </c>
      <c r="FKN95" s="377" t="s">
        <v>68</v>
      </c>
      <c r="FKO95" s="377" t="s">
        <v>68</v>
      </c>
      <c r="FKP95" s="377" t="s">
        <v>68</v>
      </c>
      <c r="FKQ95" s="377" t="s">
        <v>68</v>
      </c>
      <c r="FKR95" s="377" t="s">
        <v>68</v>
      </c>
      <c r="FKS95" s="377" t="s">
        <v>68</v>
      </c>
      <c r="FKT95" s="377" t="s">
        <v>68</v>
      </c>
      <c r="FKU95" s="377" t="s">
        <v>68</v>
      </c>
      <c r="FKV95" s="377" t="s">
        <v>68</v>
      </c>
      <c r="FKW95" s="377" t="s">
        <v>68</v>
      </c>
      <c r="FKX95" s="377" t="s">
        <v>68</v>
      </c>
      <c r="FKY95" s="377" t="s">
        <v>68</v>
      </c>
      <c r="FKZ95" s="377" t="s">
        <v>68</v>
      </c>
      <c r="FLA95" s="377" t="s">
        <v>68</v>
      </c>
      <c r="FLB95" s="377" t="s">
        <v>68</v>
      </c>
      <c r="FLC95" s="377" t="s">
        <v>68</v>
      </c>
      <c r="FLD95" s="377" t="s">
        <v>68</v>
      </c>
      <c r="FLE95" s="377" t="s">
        <v>68</v>
      </c>
      <c r="FLF95" s="377" t="s">
        <v>68</v>
      </c>
      <c r="FLG95" s="377" t="s">
        <v>68</v>
      </c>
      <c r="FLH95" s="377" t="s">
        <v>68</v>
      </c>
      <c r="FLI95" s="377" t="s">
        <v>68</v>
      </c>
      <c r="FLJ95" s="377" t="s">
        <v>68</v>
      </c>
      <c r="FLK95" s="377" t="s">
        <v>68</v>
      </c>
      <c r="FLL95" s="377" t="s">
        <v>68</v>
      </c>
      <c r="FLM95" s="377" t="s">
        <v>68</v>
      </c>
      <c r="FLN95" s="377" t="s">
        <v>68</v>
      </c>
      <c r="FLO95" s="377" t="s">
        <v>68</v>
      </c>
      <c r="FLP95" s="377" t="s">
        <v>68</v>
      </c>
      <c r="FLQ95" s="377" t="s">
        <v>68</v>
      </c>
      <c r="FLR95" s="377" t="s">
        <v>68</v>
      </c>
      <c r="FLS95" s="377" t="s">
        <v>68</v>
      </c>
      <c r="FLT95" s="377" t="s">
        <v>68</v>
      </c>
      <c r="FLU95" s="377" t="s">
        <v>68</v>
      </c>
      <c r="FLV95" s="377" t="s">
        <v>68</v>
      </c>
      <c r="FLW95" s="377" t="s">
        <v>68</v>
      </c>
      <c r="FLX95" s="377" t="s">
        <v>68</v>
      </c>
      <c r="FLY95" s="377" t="s">
        <v>68</v>
      </c>
      <c r="FLZ95" s="377" t="s">
        <v>68</v>
      </c>
      <c r="FMA95" s="377" t="s">
        <v>68</v>
      </c>
      <c r="FMB95" s="377" t="s">
        <v>68</v>
      </c>
      <c r="FMC95" s="377" t="s">
        <v>68</v>
      </c>
      <c r="FMD95" s="377" t="s">
        <v>68</v>
      </c>
      <c r="FME95" s="377" t="s">
        <v>68</v>
      </c>
      <c r="FMF95" s="377" t="s">
        <v>68</v>
      </c>
      <c r="FMG95" s="377" t="s">
        <v>68</v>
      </c>
      <c r="FMH95" s="377" t="s">
        <v>68</v>
      </c>
      <c r="FMI95" s="377" t="s">
        <v>68</v>
      </c>
      <c r="FMJ95" s="377" t="s">
        <v>68</v>
      </c>
      <c r="FMK95" s="377" t="s">
        <v>68</v>
      </c>
      <c r="FML95" s="377" t="s">
        <v>68</v>
      </c>
      <c r="FMM95" s="377" t="s">
        <v>68</v>
      </c>
      <c r="FMN95" s="377" t="s">
        <v>68</v>
      </c>
      <c r="FMO95" s="377" t="s">
        <v>68</v>
      </c>
      <c r="FMP95" s="377" t="s">
        <v>68</v>
      </c>
      <c r="FMQ95" s="377" t="s">
        <v>68</v>
      </c>
      <c r="FMR95" s="377" t="s">
        <v>68</v>
      </c>
      <c r="FMS95" s="377" t="s">
        <v>68</v>
      </c>
      <c r="FMT95" s="377" t="s">
        <v>68</v>
      </c>
      <c r="FMU95" s="377" t="s">
        <v>68</v>
      </c>
      <c r="FMV95" s="377" t="s">
        <v>68</v>
      </c>
      <c r="FMW95" s="377" t="s">
        <v>68</v>
      </c>
      <c r="FMX95" s="377" t="s">
        <v>68</v>
      </c>
      <c r="FMY95" s="377" t="s">
        <v>68</v>
      </c>
      <c r="FMZ95" s="377" t="s">
        <v>68</v>
      </c>
      <c r="FNA95" s="377" t="s">
        <v>68</v>
      </c>
      <c r="FNB95" s="377" t="s">
        <v>68</v>
      </c>
      <c r="FNC95" s="377" t="s">
        <v>68</v>
      </c>
      <c r="FND95" s="377" t="s">
        <v>68</v>
      </c>
      <c r="FNE95" s="377" t="s">
        <v>68</v>
      </c>
      <c r="FNF95" s="377" t="s">
        <v>68</v>
      </c>
      <c r="FNG95" s="377" t="s">
        <v>68</v>
      </c>
      <c r="FNH95" s="377" t="s">
        <v>68</v>
      </c>
      <c r="FNI95" s="377" t="s">
        <v>68</v>
      </c>
      <c r="FNJ95" s="377" t="s">
        <v>68</v>
      </c>
      <c r="FNK95" s="377" t="s">
        <v>68</v>
      </c>
      <c r="FNL95" s="377" t="s">
        <v>68</v>
      </c>
      <c r="FNM95" s="377" t="s">
        <v>68</v>
      </c>
      <c r="FNN95" s="377" t="s">
        <v>68</v>
      </c>
      <c r="FNO95" s="377" t="s">
        <v>68</v>
      </c>
      <c r="FNP95" s="377" t="s">
        <v>68</v>
      </c>
      <c r="FNQ95" s="377" t="s">
        <v>68</v>
      </c>
      <c r="FNR95" s="377" t="s">
        <v>68</v>
      </c>
      <c r="FNS95" s="377" t="s">
        <v>68</v>
      </c>
      <c r="FNT95" s="377" t="s">
        <v>68</v>
      </c>
      <c r="FNU95" s="377" t="s">
        <v>68</v>
      </c>
      <c r="FNV95" s="377" t="s">
        <v>68</v>
      </c>
      <c r="FNW95" s="377" t="s">
        <v>68</v>
      </c>
      <c r="FNX95" s="377" t="s">
        <v>68</v>
      </c>
      <c r="FNY95" s="377" t="s">
        <v>68</v>
      </c>
      <c r="FNZ95" s="377" t="s">
        <v>68</v>
      </c>
      <c r="FOA95" s="377" t="s">
        <v>68</v>
      </c>
      <c r="FOB95" s="377" t="s">
        <v>68</v>
      </c>
      <c r="FOC95" s="377" t="s">
        <v>68</v>
      </c>
      <c r="FOD95" s="377" t="s">
        <v>68</v>
      </c>
      <c r="FOE95" s="377" t="s">
        <v>68</v>
      </c>
      <c r="FOF95" s="377" t="s">
        <v>68</v>
      </c>
      <c r="FOG95" s="377" t="s">
        <v>68</v>
      </c>
      <c r="FOH95" s="377" t="s">
        <v>68</v>
      </c>
      <c r="FOI95" s="377" t="s">
        <v>68</v>
      </c>
      <c r="FOJ95" s="377" t="s">
        <v>68</v>
      </c>
      <c r="FOK95" s="377" t="s">
        <v>68</v>
      </c>
      <c r="FOL95" s="377" t="s">
        <v>68</v>
      </c>
      <c r="FOM95" s="377" t="s">
        <v>68</v>
      </c>
      <c r="FON95" s="377" t="s">
        <v>68</v>
      </c>
      <c r="FOO95" s="377" t="s">
        <v>68</v>
      </c>
      <c r="FOP95" s="377" t="s">
        <v>68</v>
      </c>
      <c r="FOQ95" s="377" t="s">
        <v>68</v>
      </c>
      <c r="FOR95" s="377" t="s">
        <v>68</v>
      </c>
      <c r="FOS95" s="377" t="s">
        <v>68</v>
      </c>
      <c r="FOT95" s="377" t="s">
        <v>68</v>
      </c>
      <c r="FOU95" s="377" t="s">
        <v>68</v>
      </c>
      <c r="FOV95" s="377" t="s">
        <v>68</v>
      </c>
      <c r="FOW95" s="377" t="s">
        <v>68</v>
      </c>
      <c r="FOX95" s="377" t="s">
        <v>68</v>
      </c>
      <c r="FOY95" s="377" t="s">
        <v>68</v>
      </c>
      <c r="FOZ95" s="377" t="s">
        <v>68</v>
      </c>
      <c r="FPA95" s="377" t="s">
        <v>68</v>
      </c>
      <c r="FPB95" s="377" t="s">
        <v>68</v>
      </c>
      <c r="FPC95" s="377" t="s">
        <v>68</v>
      </c>
      <c r="FPD95" s="377" t="s">
        <v>68</v>
      </c>
      <c r="FPE95" s="377" t="s">
        <v>68</v>
      </c>
      <c r="FPF95" s="377" t="s">
        <v>68</v>
      </c>
      <c r="FPG95" s="377" t="s">
        <v>68</v>
      </c>
      <c r="FPH95" s="377" t="s">
        <v>68</v>
      </c>
      <c r="FPI95" s="377" t="s">
        <v>68</v>
      </c>
      <c r="FPJ95" s="377" t="s">
        <v>68</v>
      </c>
      <c r="FPK95" s="377" t="s">
        <v>68</v>
      </c>
      <c r="FPL95" s="377" t="s">
        <v>68</v>
      </c>
      <c r="FPM95" s="377" t="s">
        <v>68</v>
      </c>
      <c r="FPN95" s="377" t="s">
        <v>68</v>
      </c>
      <c r="FPO95" s="377" t="s">
        <v>68</v>
      </c>
      <c r="FPP95" s="377" t="s">
        <v>68</v>
      </c>
      <c r="FPQ95" s="377" t="s">
        <v>68</v>
      </c>
      <c r="FPR95" s="377" t="s">
        <v>68</v>
      </c>
      <c r="FPS95" s="377" t="s">
        <v>68</v>
      </c>
      <c r="FPT95" s="377" t="s">
        <v>68</v>
      </c>
      <c r="FPU95" s="377" t="s">
        <v>68</v>
      </c>
      <c r="FPV95" s="377" t="s">
        <v>68</v>
      </c>
      <c r="FPW95" s="377" t="s">
        <v>68</v>
      </c>
      <c r="FPX95" s="377" t="s">
        <v>68</v>
      </c>
      <c r="FPY95" s="377" t="s">
        <v>68</v>
      </c>
      <c r="FPZ95" s="377" t="s">
        <v>68</v>
      </c>
      <c r="FQA95" s="377" t="s">
        <v>68</v>
      </c>
      <c r="FQB95" s="377" t="s">
        <v>68</v>
      </c>
      <c r="FQC95" s="377" t="s">
        <v>68</v>
      </c>
      <c r="FQD95" s="377" t="s">
        <v>68</v>
      </c>
      <c r="FQE95" s="377" t="s">
        <v>68</v>
      </c>
      <c r="FQF95" s="377" t="s">
        <v>68</v>
      </c>
      <c r="FQG95" s="377" t="s">
        <v>68</v>
      </c>
      <c r="FQH95" s="377" t="s">
        <v>68</v>
      </c>
      <c r="FQI95" s="377" t="s">
        <v>68</v>
      </c>
      <c r="FQJ95" s="377" t="s">
        <v>68</v>
      </c>
      <c r="FQK95" s="377" t="s">
        <v>68</v>
      </c>
      <c r="FQL95" s="377" t="s">
        <v>68</v>
      </c>
      <c r="FQM95" s="377" t="s">
        <v>68</v>
      </c>
      <c r="FQN95" s="377" t="s">
        <v>68</v>
      </c>
      <c r="FQO95" s="377" t="s">
        <v>68</v>
      </c>
      <c r="FQP95" s="377" t="s">
        <v>68</v>
      </c>
      <c r="FQQ95" s="377" t="s">
        <v>68</v>
      </c>
      <c r="FQR95" s="377" t="s">
        <v>68</v>
      </c>
      <c r="FQS95" s="377" t="s">
        <v>68</v>
      </c>
      <c r="FQT95" s="377" t="s">
        <v>68</v>
      </c>
      <c r="FQU95" s="377" t="s">
        <v>68</v>
      </c>
      <c r="FQV95" s="377" t="s">
        <v>68</v>
      </c>
      <c r="FQW95" s="377" t="s">
        <v>68</v>
      </c>
      <c r="FQX95" s="377" t="s">
        <v>68</v>
      </c>
      <c r="FQY95" s="377" t="s">
        <v>68</v>
      </c>
      <c r="FQZ95" s="377" t="s">
        <v>68</v>
      </c>
      <c r="FRA95" s="377" t="s">
        <v>68</v>
      </c>
      <c r="FRB95" s="377" t="s">
        <v>68</v>
      </c>
      <c r="FRC95" s="377" t="s">
        <v>68</v>
      </c>
      <c r="FRD95" s="377" t="s">
        <v>68</v>
      </c>
      <c r="FRE95" s="377" t="s">
        <v>68</v>
      </c>
      <c r="FRF95" s="377" t="s">
        <v>68</v>
      </c>
      <c r="FRG95" s="377" t="s">
        <v>68</v>
      </c>
      <c r="FRH95" s="377" t="s">
        <v>68</v>
      </c>
      <c r="FRI95" s="377" t="s">
        <v>68</v>
      </c>
      <c r="FRJ95" s="377" t="s">
        <v>68</v>
      </c>
      <c r="FRK95" s="377" t="s">
        <v>68</v>
      </c>
      <c r="FRL95" s="377" t="s">
        <v>68</v>
      </c>
      <c r="FRM95" s="377" t="s">
        <v>68</v>
      </c>
      <c r="FRN95" s="377" t="s">
        <v>68</v>
      </c>
      <c r="FRO95" s="377" t="s">
        <v>68</v>
      </c>
      <c r="FRP95" s="377" t="s">
        <v>68</v>
      </c>
      <c r="FRQ95" s="377" t="s">
        <v>68</v>
      </c>
      <c r="FRR95" s="377" t="s">
        <v>68</v>
      </c>
      <c r="FRS95" s="377" t="s">
        <v>68</v>
      </c>
      <c r="FRT95" s="377" t="s">
        <v>68</v>
      </c>
      <c r="FRU95" s="377" t="s">
        <v>68</v>
      </c>
      <c r="FRV95" s="377" t="s">
        <v>68</v>
      </c>
      <c r="FRW95" s="377" t="s">
        <v>68</v>
      </c>
      <c r="FRX95" s="377" t="s">
        <v>68</v>
      </c>
      <c r="FRY95" s="377" t="s">
        <v>68</v>
      </c>
      <c r="FRZ95" s="377" t="s">
        <v>68</v>
      </c>
      <c r="FSA95" s="377" t="s">
        <v>68</v>
      </c>
      <c r="FSB95" s="377" t="s">
        <v>68</v>
      </c>
      <c r="FSC95" s="377" t="s">
        <v>68</v>
      </c>
      <c r="FSD95" s="377" t="s">
        <v>68</v>
      </c>
      <c r="FSE95" s="377" t="s">
        <v>68</v>
      </c>
      <c r="FSF95" s="377" t="s">
        <v>68</v>
      </c>
      <c r="FSG95" s="377" t="s">
        <v>68</v>
      </c>
      <c r="FSH95" s="377" t="s">
        <v>68</v>
      </c>
      <c r="FSI95" s="377" t="s">
        <v>68</v>
      </c>
      <c r="FSJ95" s="377" t="s">
        <v>68</v>
      </c>
      <c r="FSK95" s="377" t="s">
        <v>68</v>
      </c>
      <c r="FSL95" s="377" t="s">
        <v>68</v>
      </c>
      <c r="FSM95" s="377" t="s">
        <v>68</v>
      </c>
      <c r="FSN95" s="377" t="s">
        <v>68</v>
      </c>
      <c r="FSO95" s="377" t="s">
        <v>68</v>
      </c>
      <c r="FSP95" s="377" t="s">
        <v>68</v>
      </c>
      <c r="FSQ95" s="377" t="s">
        <v>68</v>
      </c>
      <c r="FSR95" s="377" t="s">
        <v>68</v>
      </c>
      <c r="FSS95" s="377" t="s">
        <v>68</v>
      </c>
      <c r="FST95" s="377" t="s">
        <v>68</v>
      </c>
      <c r="FSU95" s="377" t="s">
        <v>68</v>
      </c>
      <c r="FSV95" s="377" t="s">
        <v>68</v>
      </c>
      <c r="FSW95" s="377" t="s">
        <v>68</v>
      </c>
      <c r="FSX95" s="377" t="s">
        <v>68</v>
      </c>
      <c r="FSY95" s="377" t="s">
        <v>68</v>
      </c>
      <c r="FSZ95" s="377" t="s">
        <v>68</v>
      </c>
      <c r="FTA95" s="377" t="s">
        <v>68</v>
      </c>
      <c r="FTB95" s="377" t="s">
        <v>68</v>
      </c>
      <c r="FTC95" s="377" t="s">
        <v>68</v>
      </c>
      <c r="FTD95" s="377" t="s">
        <v>68</v>
      </c>
      <c r="FTE95" s="377" t="s">
        <v>68</v>
      </c>
      <c r="FTF95" s="377" t="s">
        <v>68</v>
      </c>
      <c r="FTG95" s="377" t="s">
        <v>68</v>
      </c>
      <c r="FTH95" s="377" t="s">
        <v>68</v>
      </c>
      <c r="FTI95" s="377" t="s">
        <v>68</v>
      </c>
      <c r="FTJ95" s="377" t="s">
        <v>68</v>
      </c>
      <c r="FTK95" s="377" t="s">
        <v>68</v>
      </c>
      <c r="FTL95" s="377" t="s">
        <v>68</v>
      </c>
      <c r="FTM95" s="377" t="s">
        <v>68</v>
      </c>
      <c r="FTN95" s="377" t="s">
        <v>68</v>
      </c>
      <c r="FTO95" s="377" t="s">
        <v>68</v>
      </c>
      <c r="FTP95" s="377" t="s">
        <v>68</v>
      </c>
      <c r="FTQ95" s="377" t="s">
        <v>68</v>
      </c>
      <c r="FTR95" s="377" t="s">
        <v>68</v>
      </c>
      <c r="FTS95" s="377" t="s">
        <v>68</v>
      </c>
      <c r="FTT95" s="377" t="s">
        <v>68</v>
      </c>
      <c r="FTU95" s="377" t="s">
        <v>68</v>
      </c>
      <c r="FTV95" s="377" t="s">
        <v>68</v>
      </c>
      <c r="FTW95" s="377" t="s">
        <v>68</v>
      </c>
      <c r="FTX95" s="377" t="s">
        <v>68</v>
      </c>
      <c r="FTY95" s="377" t="s">
        <v>68</v>
      </c>
      <c r="FTZ95" s="377" t="s">
        <v>68</v>
      </c>
      <c r="FUA95" s="377" t="s">
        <v>68</v>
      </c>
      <c r="FUB95" s="377" t="s">
        <v>68</v>
      </c>
      <c r="FUC95" s="377" t="s">
        <v>68</v>
      </c>
      <c r="FUD95" s="377" t="s">
        <v>68</v>
      </c>
      <c r="FUE95" s="377" t="s">
        <v>68</v>
      </c>
      <c r="FUF95" s="377" t="s">
        <v>68</v>
      </c>
      <c r="FUG95" s="377" t="s">
        <v>68</v>
      </c>
      <c r="FUH95" s="377" t="s">
        <v>68</v>
      </c>
      <c r="FUI95" s="377" t="s">
        <v>68</v>
      </c>
      <c r="FUJ95" s="377" t="s">
        <v>68</v>
      </c>
      <c r="FUK95" s="377" t="s">
        <v>68</v>
      </c>
      <c r="FUL95" s="377" t="s">
        <v>68</v>
      </c>
      <c r="FUM95" s="377" t="s">
        <v>68</v>
      </c>
      <c r="FUN95" s="377" t="s">
        <v>68</v>
      </c>
      <c r="FUO95" s="377" t="s">
        <v>68</v>
      </c>
      <c r="FUP95" s="377" t="s">
        <v>68</v>
      </c>
      <c r="FUQ95" s="377" t="s">
        <v>68</v>
      </c>
      <c r="FUR95" s="377" t="s">
        <v>68</v>
      </c>
      <c r="FUS95" s="377" t="s">
        <v>68</v>
      </c>
      <c r="FUT95" s="377" t="s">
        <v>68</v>
      </c>
      <c r="FUU95" s="377" t="s">
        <v>68</v>
      </c>
      <c r="FUV95" s="377" t="s">
        <v>68</v>
      </c>
      <c r="FUW95" s="377" t="s">
        <v>68</v>
      </c>
      <c r="FUX95" s="377" t="s">
        <v>68</v>
      </c>
      <c r="FUY95" s="377" t="s">
        <v>68</v>
      </c>
      <c r="FUZ95" s="377" t="s">
        <v>68</v>
      </c>
      <c r="FVA95" s="377" t="s">
        <v>68</v>
      </c>
      <c r="FVB95" s="377" t="s">
        <v>68</v>
      </c>
      <c r="FVC95" s="377" t="s">
        <v>68</v>
      </c>
      <c r="FVD95" s="377" t="s">
        <v>68</v>
      </c>
      <c r="FVE95" s="377" t="s">
        <v>68</v>
      </c>
      <c r="FVF95" s="377" t="s">
        <v>68</v>
      </c>
      <c r="FVG95" s="377" t="s">
        <v>68</v>
      </c>
      <c r="FVH95" s="377" t="s">
        <v>68</v>
      </c>
      <c r="FVI95" s="377" t="s">
        <v>68</v>
      </c>
      <c r="FVJ95" s="377" t="s">
        <v>68</v>
      </c>
      <c r="FVK95" s="377" t="s">
        <v>68</v>
      </c>
      <c r="FVL95" s="377" t="s">
        <v>68</v>
      </c>
      <c r="FVM95" s="377" t="s">
        <v>68</v>
      </c>
      <c r="FVN95" s="377" t="s">
        <v>68</v>
      </c>
      <c r="FVO95" s="377" t="s">
        <v>68</v>
      </c>
      <c r="FVP95" s="377" t="s">
        <v>68</v>
      </c>
      <c r="FVQ95" s="377" t="s">
        <v>68</v>
      </c>
      <c r="FVR95" s="377" t="s">
        <v>68</v>
      </c>
      <c r="FVS95" s="377" t="s">
        <v>68</v>
      </c>
      <c r="FVT95" s="377" t="s">
        <v>68</v>
      </c>
      <c r="FVU95" s="377" t="s">
        <v>68</v>
      </c>
      <c r="FVV95" s="377" t="s">
        <v>68</v>
      </c>
      <c r="FVW95" s="377" t="s">
        <v>68</v>
      </c>
      <c r="FVX95" s="377" t="s">
        <v>68</v>
      </c>
      <c r="FVY95" s="377" t="s">
        <v>68</v>
      </c>
      <c r="FVZ95" s="377" t="s">
        <v>68</v>
      </c>
      <c r="FWA95" s="377" t="s">
        <v>68</v>
      </c>
      <c r="FWB95" s="377" t="s">
        <v>68</v>
      </c>
      <c r="FWC95" s="377" t="s">
        <v>68</v>
      </c>
      <c r="FWD95" s="377" t="s">
        <v>68</v>
      </c>
      <c r="FWE95" s="377" t="s">
        <v>68</v>
      </c>
      <c r="FWF95" s="377" t="s">
        <v>68</v>
      </c>
      <c r="FWG95" s="377" t="s">
        <v>68</v>
      </c>
      <c r="FWH95" s="377" t="s">
        <v>68</v>
      </c>
      <c r="FWI95" s="377" t="s">
        <v>68</v>
      </c>
      <c r="FWJ95" s="377" t="s">
        <v>68</v>
      </c>
      <c r="FWK95" s="377" t="s">
        <v>68</v>
      </c>
      <c r="FWL95" s="377" t="s">
        <v>68</v>
      </c>
      <c r="FWM95" s="377" t="s">
        <v>68</v>
      </c>
      <c r="FWN95" s="377" t="s">
        <v>68</v>
      </c>
      <c r="FWO95" s="377" t="s">
        <v>68</v>
      </c>
      <c r="FWP95" s="377" t="s">
        <v>68</v>
      </c>
      <c r="FWQ95" s="377" t="s">
        <v>68</v>
      </c>
      <c r="FWR95" s="377" t="s">
        <v>68</v>
      </c>
      <c r="FWS95" s="377" t="s">
        <v>68</v>
      </c>
      <c r="FWT95" s="377" t="s">
        <v>68</v>
      </c>
      <c r="FWU95" s="377" t="s">
        <v>68</v>
      </c>
      <c r="FWV95" s="377" t="s">
        <v>68</v>
      </c>
      <c r="FWW95" s="377" t="s">
        <v>68</v>
      </c>
      <c r="FWX95" s="377" t="s">
        <v>68</v>
      </c>
      <c r="FWY95" s="377" t="s">
        <v>68</v>
      </c>
      <c r="FWZ95" s="377" t="s">
        <v>68</v>
      </c>
      <c r="FXA95" s="377" t="s">
        <v>68</v>
      </c>
      <c r="FXB95" s="377" t="s">
        <v>68</v>
      </c>
      <c r="FXC95" s="377" t="s">
        <v>68</v>
      </c>
      <c r="FXD95" s="377" t="s">
        <v>68</v>
      </c>
      <c r="FXE95" s="377" t="s">
        <v>68</v>
      </c>
      <c r="FXF95" s="377" t="s">
        <v>68</v>
      </c>
      <c r="FXG95" s="377" t="s">
        <v>68</v>
      </c>
      <c r="FXH95" s="377" t="s">
        <v>68</v>
      </c>
      <c r="FXI95" s="377" t="s">
        <v>68</v>
      </c>
      <c r="FXJ95" s="377" t="s">
        <v>68</v>
      </c>
      <c r="FXK95" s="377" t="s">
        <v>68</v>
      </c>
      <c r="FXL95" s="377" t="s">
        <v>68</v>
      </c>
      <c r="FXM95" s="377" t="s">
        <v>68</v>
      </c>
      <c r="FXN95" s="377" t="s">
        <v>68</v>
      </c>
      <c r="FXO95" s="377" t="s">
        <v>68</v>
      </c>
      <c r="FXP95" s="377" t="s">
        <v>68</v>
      </c>
      <c r="FXQ95" s="377" t="s">
        <v>68</v>
      </c>
      <c r="FXR95" s="377" t="s">
        <v>68</v>
      </c>
      <c r="FXS95" s="377" t="s">
        <v>68</v>
      </c>
      <c r="FXT95" s="377" t="s">
        <v>68</v>
      </c>
      <c r="FXU95" s="377" t="s">
        <v>68</v>
      </c>
      <c r="FXV95" s="377" t="s">
        <v>68</v>
      </c>
      <c r="FXW95" s="377" t="s">
        <v>68</v>
      </c>
      <c r="FXX95" s="377" t="s">
        <v>68</v>
      </c>
      <c r="FXY95" s="377" t="s">
        <v>68</v>
      </c>
      <c r="FXZ95" s="377" t="s">
        <v>68</v>
      </c>
      <c r="FYA95" s="377" t="s">
        <v>68</v>
      </c>
      <c r="FYB95" s="377" t="s">
        <v>68</v>
      </c>
      <c r="FYC95" s="377" t="s">
        <v>68</v>
      </c>
      <c r="FYD95" s="377" t="s">
        <v>68</v>
      </c>
      <c r="FYE95" s="377" t="s">
        <v>68</v>
      </c>
      <c r="FYF95" s="377" t="s">
        <v>68</v>
      </c>
      <c r="FYG95" s="377" t="s">
        <v>68</v>
      </c>
      <c r="FYH95" s="377" t="s">
        <v>68</v>
      </c>
      <c r="FYI95" s="377" t="s">
        <v>68</v>
      </c>
      <c r="FYJ95" s="377" t="s">
        <v>68</v>
      </c>
      <c r="FYK95" s="377" t="s">
        <v>68</v>
      </c>
      <c r="FYL95" s="377" t="s">
        <v>68</v>
      </c>
      <c r="FYM95" s="377" t="s">
        <v>68</v>
      </c>
      <c r="FYN95" s="377" t="s">
        <v>68</v>
      </c>
      <c r="FYO95" s="377" t="s">
        <v>68</v>
      </c>
      <c r="FYP95" s="377" t="s">
        <v>68</v>
      </c>
      <c r="FYQ95" s="377" t="s">
        <v>68</v>
      </c>
      <c r="FYR95" s="377" t="s">
        <v>68</v>
      </c>
      <c r="FYS95" s="377" t="s">
        <v>68</v>
      </c>
      <c r="FYT95" s="377" t="s">
        <v>68</v>
      </c>
      <c r="FYU95" s="377" t="s">
        <v>68</v>
      </c>
      <c r="FYV95" s="377" t="s">
        <v>68</v>
      </c>
      <c r="FYW95" s="377" t="s">
        <v>68</v>
      </c>
      <c r="FYX95" s="377" t="s">
        <v>68</v>
      </c>
      <c r="FYY95" s="377" t="s">
        <v>68</v>
      </c>
      <c r="FYZ95" s="377" t="s">
        <v>68</v>
      </c>
      <c r="FZA95" s="377" t="s">
        <v>68</v>
      </c>
      <c r="FZB95" s="377" t="s">
        <v>68</v>
      </c>
      <c r="FZC95" s="377" t="s">
        <v>68</v>
      </c>
      <c r="FZD95" s="377" t="s">
        <v>68</v>
      </c>
      <c r="FZE95" s="377" t="s">
        <v>68</v>
      </c>
      <c r="FZF95" s="377" t="s">
        <v>68</v>
      </c>
      <c r="FZG95" s="377" t="s">
        <v>68</v>
      </c>
      <c r="FZH95" s="377" t="s">
        <v>68</v>
      </c>
      <c r="FZI95" s="377" t="s">
        <v>68</v>
      </c>
      <c r="FZJ95" s="377" t="s">
        <v>68</v>
      </c>
      <c r="FZK95" s="377" t="s">
        <v>68</v>
      </c>
      <c r="FZL95" s="377" t="s">
        <v>68</v>
      </c>
      <c r="FZM95" s="377" t="s">
        <v>68</v>
      </c>
      <c r="FZN95" s="377" t="s">
        <v>68</v>
      </c>
      <c r="FZO95" s="377" t="s">
        <v>68</v>
      </c>
      <c r="FZP95" s="377" t="s">
        <v>68</v>
      </c>
      <c r="FZQ95" s="377" t="s">
        <v>68</v>
      </c>
      <c r="FZR95" s="377" t="s">
        <v>68</v>
      </c>
      <c r="FZS95" s="377" t="s">
        <v>68</v>
      </c>
      <c r="FZT95" s="377" t="s">
        <v>68</v>
      </c>
      <c r="FZU95" s="377" t="s">
        <v>68</v>
      </c>
      <c r="FZV95" s="377" t="s">
        <v>68</v>
      </c>
      <c r="FZW95" s="377" t="s">
        <v>68</v>
      </c>
      <c r="FZX95" s="377" t="s">
        <v>68</v>
      </c>
      <c r="FZY95" s="377" t="s">
        <v>68</v>
      </c>
      <c r="FZZ95" s="377" t="s">
        <v>68</v>
      </c>
      <c r="GAA95" s="377" t="s">
        <v>68</v>
      </c>
      <c r="GAB95" s="377" t="s">
        <v>68</v>
      </c>
      <c r="GAC95" s="377" t="s">
        <v>68</v>
      </c>
      <c r="GAD95" s="377" t="s">
        <v>68</v>
      </c>
      <c r="GAE95" s="377" t="s">
        <v>68</v>
      </c>
      <c r="GAF95" s="377" t="s">
        <v>68</v>
      </c>
      <c r="GAG95" s="377" t="s">
        <v>68</v>
      </c>
      <c r="GAH95" s="377" t="s">
        <v>68</v>
      </c>
      <c r="GAI95" s="377" t="s">
        <v>68</v>
      </c>
      <c r="GAJ95" s="377" t="s">
        <v>68</v>
      </c>
      <c r="GAK95" s="377" t="s">
        <v>68</v>
      </c>
      <c r="GAL95" s="377" t="s">
        <v>68</v>
      </c>
      <c r="GAM95" s="377" t="s">
        <v>68</v>
      </c>
      <c r="GAN95" s="377" t="s">
        <v>68</v>
      </c>
      <c r="GAO95" s="377" t="s">
        <v>68</v>
      </c>
      <c r="GAP95" s="377" t="s">
        <v>68</v>
      </c>
      <c r="GAQ95" s="377" t="s">
        <v>68</v>
      </c>
      <c r="GAR95" s="377" t="s">
        <v>68</v>
      </c>
      <c r="GAS95" s="377" t="s">
        <v>68</v>
      </c>
      <c r="GAT95" s="377" t="s">
        <v>68</v>
      </c>
      <c r="GAU95" s="377" t="s">
        <v>68</v>
      </c>
      <c r="GAV95" s="377" t="s">
        <v>68</v>
      </c>
      <c r="GAW95" s="377" t="s">
        <v>68</v>
      </c>
      <c r="GAX95" s="377" t="s">
        <v>68</v>
      </c>
      <c r="GAY95" s="377" t="s">
        <v>68</v>
      </c>
      <c r="GAZ95" s="377" t="s">
        <v>68</v>
      </c>
      <c r="GBA95" s="377" t="s">
        <v>68</v>
      </c>
      <c r="GBB95" s="377" t="s">
        <v>68</v>
      </c>
      <c r="GBC95" s="377" t="s">
        <v>68</v>
      </c>
      <c r="GBD95" s="377" t="s">
        <v>68</v>
      </c>
      <c r="GBE95" s="377" t="s">
        <v>68</v>
      </c>
      <c r="GBF95" s="377" t="s">
        <v>68</v>
      </c>
      <c r="GBG95" s="377" t="s">
        <v>68</v>
      </c>
      <c r="GBH95" s="377" t="s">
        <v>68</v>
      </c>
      <c r="GBI95" s="377" t="s">
        <v>68</v>
      </c>
      <c r="GBJ95" s="377" t="s">
        <v>68</v>
      </c>
      <c r="GBK95" s="377" t="s">
        <v>68</v>
      </c>
      <c r="GBL95" s="377" t="s">
        <v>68</v>
      </c>
      <c r="GBM95" s="377" t="s">
        <v>68</v>
      </c>
      <c r="GBN95" s="377" t="s">
        <v>68</v>
      </c>
      <c r="GBO95" s="377" t="s">
        <v>68</v>
      </c>
      <c r="GBP95" s="377" t="s">
        <v>68</v>
      </c>
      <c r="GBQ95" s="377" t="s">
        <v>68</v>
      </c>
      <c r="GBR95" s="377" t="s">
        <v>68</v>
      </c>
      <c r="GBS95" s="377" t="s">
        <v>68</v>
      </c>
      <c r="GBT95" s="377" t="s">
        <v>68</v>
      </c>
      <c r="GBU95" s="377" t="s">
        <v>68</v>
      </c>
      <c r="GBV95" s="377" t="s">
        <v>68</v>
      </c>
      <c r="GBW95" s="377" t="s">
        <v>68</v>
      </c>
      <c r="GBX95" s="377" t="s">
        <v>68</v>
      </c>
      <c r="GBY95" s="377" t="s">
        <v>68</v>
      </c>
      <c r="GBZ95" s="377" t="s">
        <v>68</v>
      </c>
      <c r="GCA95" s="377" t="s">
        <v>68</v>
      </c>
      <c r="GCB95" s="377" t="s">
        <v>68</v>
      </c>
      <c r="GCC95" s="377" t="s">
        <v>68</v>
      </c>
      <c r="GCD95" s="377" t="s">
        <v>68</v>
      </c>
      <c r="GCE95" s="377" t="s">
        <v>68</v>
      </c>
      <c r="GCF95" s="377" t="s">
        <v>68</v>
      </c>
      <c r="GCG95" s="377" t="s">
        <v>68</v>
      </c>
      <c r="GCH95" s="377" t="s">
        <v>68</v>
      </c>
      <c r="GCI95" s="377" t="s">
        <v>68</v>
      </c>
      <c r="GCJ95" s="377" t="s">
        <v>68</v>
      </c>
      <c r="GCK95" s="377" t="s">
        <v>68</v>
      </c>
      <c r="GCL95" s="377" t="s">
        <v>68</v>
      </c>
      <c r="GCM95" s="377" t="s">
        <v>68</v>
      </c>
      <c r="GCN95" s="377" t="s">
        <v>68</v>
      </c>
      <c r="GCO95" s="377" t="s">
        <v>68</v>
      </c>
      <c r="GCP95" s="377" t="s">
        <v>68</v>
      </c>
      <c r="GCQ95" s="377" t="s">
        <v>68</v>
      </c>
      <c r="GCR95" s="377" t="s">
        <v>68</v>
      </c>
      <c r="GCS95" s="377" t="s">
        <v>68</v>
      </c>
      <c r="GCT95" s="377" t="s">
        <v>68</v>
      </c>
      <c r="GCU95" s="377" t="s">
        <v>68</v>
      </c>
      <c r="GCV95" s="377" t="s">
        <v>68</v>
      </c>
      <c r="GCW95" s="377" t="s">
        <v>68</v>
      </c>
      <c r="GCX95" s="377" t="s">
        <v>68</v>
      </c>
      <c r="GCY95" s="377" t="s">
        <v>68</v>
      </c>
      <c r="GCZ95" s="377" t="s">
        <v>68</v>
      </c>
      <c r="GDA95" s="377" t="s">
        <v>68</v>
      </c>
      <c r="GDB95" s="377" t="s">
        <v>68</v>
      </c>
      <c r="GDC95" s="377" t="s">
        <v>68</v>
      </c>
      <c r="GDD95" s="377" t="s">
        <v>68</v>
      </c>
      <c r="GDE95" s="377" t="s">
        <v>68</v>
      </c>
      <c r="GDF95" s="377" t="s">
        <v>68</v>
      </c>
      <c r="GDG95" s="377" t="s">
        <v>68</v>
      </c>
      <c r="GDH95" s="377" t="s">
        <v>68</v>
      </c>
      <c r="GDI95" s="377" t="s">
        <v>68</v>
      </c>
      <c r="GDJ95" s="377" t="s">
        <v>68</v>
      </c>
      <c r="GDK95" s="377" t="s">
        <v>68</v>
      </c>
      <c r="GDL95" s="377" t="s">
        <v>68</v>
      </c>
      <c r="GDM95" s="377" t="s">
        <v>68</v>
      </c>
      <c r="GDN95" s="377" t="s">
        <v>68</v>
      </c>
      <c r="GDO95" s="377" t="s">
        <v>68</v>
      </c>
      <c r="GDP95" s="377" t="s">
        <v>68</v>
      </c>
      <c r="GDQ95" s="377" t="s">
        <v>68</v>
      </c>
      <c r="GDR95" s="377" t="s">
        <v>68</v>
      </c>
      <c r="GDS95" s="377" t="s">
        <v>68</v>
      </c>
      <c r="GDT95" s="377" t="s">
        <v>68</v>
      </c>
      <c r="GDU95" s="377" t="s">
        <v>68</v>
      </c>
      <c r="GDV95" s="377" t="s">
        <v>68</v>
      </c>
      <c r="GDW95" s="377" t="s">
        <v>68</v>
      </c>
      <c r="GDX95" s="377" t="s">
        <v>68</v>
      </c>
      <c r="GDY95" s="377" t="s">
        <v>68</v>
      </c>
      <c r="GDZ95" s="377" t="s">
        <v>68</v>
      </c>
      <c r="GEA95" s="377" t="s">
        <v>68</v>
      </c>
      <c r="GEB95" s="377" t="s">
        <v>68</v>
      </c>
      <c r="GEC95" s="377" t="s">
        <v>68</v>
      </c>
      <c r="GED95" s="377" t="s">
        <v>68</v>
      </c>
      <c r="GEE95" s="377" t="s">
        <v>68</v>
      </c>
      <c r="GEF95" s="377" t="s">
        <v>68</v>
      </c>
      <c r="GEG95" s="377" t="s">
        <v>68</v>
      </c>
      <c r="GEH95" s="377" t="s">
        <v>68</v>
      </c>
      <c r="GEI95" s="377" t="s">
        <v>68</v>
      </c>
      <c r="GEJ95" s="377" t="s">
        <v>68</v>
      </c>
      <c r="GEK95" s="377" t="s">
        <v>68</v>
      </c>
      <c r="GEL95" s="377" t="s">
        <v>68</v>
      </c>
      <c r="GEM95" s="377" t="s">
        <v>68</v>
      </c>
      <c r="GEN95" s="377" t="s">
        <v>68</v>
      </c>
      <c r="GEO95" s="377" t="s">
        <v>68</v>
      </c>
      <c r="GEP95" s="377" t="s">
        <v>68</v>
      </c>
      <c r="GEQ95" s="377" t="s">
        <v>68</v>
      </c>
      <c r="GER95" s="377" t="s">
        <v>68</v>
      </c>
      <c r="GES95" s="377" t="s">
        <v>68</v>
      </c>
      <c r="GET95" s="377" t="s">
        <v>68</v>
      </c>
      <c r="GEU95" s="377" t="s">
        <v>68</v>
      </c>
      <c r="GEV95" s="377" t="s">
        <v>68</v>
      </c>
      <c r="GEW95" s="377" t="s">
        <v>68</v>
      </c>
      <c r="GEX95" s="377" t="s">
        <v>68</v>
      </c>
      <c r="GEY95" s="377" t="s">
        <v>68</v>
      </c>
      <c r="GEZ95" s="377" t="s">
        <v>68</v>
      </c>
      <c r="GFA95" s="377" t="s">
        <v>68</v>
      </c>
      <c r="GFB95" s="377" t="s">
        <v>68</v>
      </c>
      <c r="GFC95" s="377" t="s">
        <v>68</v>
      </c>
      <c r="GFD95" s="377" t="s">
        <v>68</v>
      </c>
      <c r="GFE95" s="377" t="s">
        <v>68</v>
      </c>
      <c r="GFF95" s="377" t="s">
        <v>68</v>
      </c>
      <c r="GFG95" s="377" t="s">
        <v>68</v>
      </c>
      <c r="GFH95" s="377" t="s">
        <v>68</v>
      </c>
      <c r="GFI95" s="377" t="s">
        <v>68</v>
      </c>
      <c r="GFJ95" s="377" t="s">
        <v>68</v>
      </c>
      <c r="GFK95" s="377" t="s">
        <v>68</v>
      </c>
      <c r="GFL95" s="377" t="s">
        <v>68</v>
      </c>
      <c r="GFM95" s="377" t="s">
        <v>68</v>
      </c>
      <c r="GFN95" s="377" t="s">
        <v>68</v>
      </c>
      <c r="GFO95" s="377" t="s">
        <v>68</v>
      </c>
      <c r="GFP95" s="377" t="s">
        <v>68</v>
      </c>
      <c r="GFQ95" s="377" t="s">
        <v>68</v>
      </c>
      <c r="GFR95" s="377" t="s">
        <v>68</v>
      </c>
      <c r="GFS95" s="377" t="s">
        <v>68</v>
      </c>
      <c r="GFT95" s="377" t="s">
        <v>68</v>
      </c>
      <c r="GFU95" s="377" t="s">
        <v>68</v>
      </c>
      <c r="GFV95" s="377" t="s">
        <v>68</v>
      </c>
      <c r="GFW95" s="377" t="s">
        <v>68</v>
      </c>
      <c r="GFX95" s="377" t="s">
        <v>68</v>
      </c>
      <c r="GFY95" s="377" t="s">
        <v>68</v>
      </c>
      <c r="GFZ95" s="377" t="s">
        <v>68</v>
      </c>
      <c r="GGA95" s="377" t="s">
        <v>68</v>
      </c>
      <c r="GGB95" s="377" t="s">
        <v>68</v>
      </c>
      <c r="GGC95" s="377" t="s">
        <v>68</v>
      </c>
      <c r="GGD95" s="377" t="s">
        <v>68</v>
      </c>
      <c r="GGE95" s="377" t="s">
        <v>68</v>
      </c>
      <c r="GGF95" s="377" t="s">
        <v>68</v>
      </c>
      <c r="GGG95" s="377" t="s">
        <v>68</v>
      </c>
      <c r="GGH95" s="377" t="s">
        <v>68</v>
      </c>
      <c r="GGI95" s="377" t="s">
        <v>68</v>
      </c>
      <c r="GGJ95" s="377" t="s">
        <v>68</v>
      </c>
      <c r="GGK95" s="377" t="s">
        <v>68</v>
      </c>
      <c r="GGL95" s="377" t="s">
        <v>68</v>
      </c>
      <c r="GGM95" s="377" t="s">
        <v>68</v>
      </c>
      <c r="GGN95" s="377" t="s">
        <v>68</v>
      </c>
      <c r="GGO95" s="377" t="s">
        <v>68</v>
      </c>
      <c r="GGP95" s="377" t="s">
        <v>68</v>
      </c>
      <c r="GGQ95" s="377" t="s">
        <v>68</v>
      </c>
      <c r="GGR95" s="377" t="s">
        <v>68</v>
      </c>
      <c r="GGS95" s="377" t="s">
        <v>68</v>
      </c>
      <c r="GGT95" s="377" t="s">
        <v>68</v>
      </c>
      <c r="GGU95" s="377" t="s">
        <v>68</v>
      </c>
      <c r="GGV95" s="377" t="s">
        <v>68</v>
      </c>
      <c r="GGW95" s="377" t="s">
        <v>68</v>
      </c>
      <c r="GGX95" s="377" t="s">
        <v>68</v>
      </c>
      <c r="GGY95" s="377" t="s">
        <v>68</v>
      </c>
      <c r="GGZ95" s="377" t="s">
        <v>68</v>
      </c>
      <c r="GHA95" s="377" t="s">
        <v>68</v>
      </c>
      <c r="GHB95" s="377" t="s">
        <v>68</v>
      </c>
      <c r="GHC95" s="377" t="s">
        <v>68</v>
      </c>
      <c r="GHD95" s="377" t="s">
        <v>68</v>
      </c>
      <c r="GHE95" s="377" t="s">
        <v>68</v>
      </c>
      <c r="GHF95" s="377" t="s">
        <v>68</v>
      </c>
      <c r="GHG95" s="377" t="s">
        <v>68</v>
      </c>
      <c r="GHH95" s="377" t="s">
        <v>68</v>
      </c>
      <c r="GHI95" s="377" t="s">
        <v>68</v>
      </c>
      <c r="GHJ95" s="377" t="s">
        <v>68</v>
      </c>
      <c r="GHK95" s="377" t="s">
        <v>68</v>
      </c>
      <c r="GHL95" s="377" t="s">
        <v>68</v>
      </c>
      <c r="GHM95" s="377" t="s">
        <v>68</v>
      </c>
      <c r="GHN95" s="377" t="s">
        <v>68</v>
      </c>
      <c r="GHO95" s="377" t="s">
        <v>68</v>
      </c>
      <c r="GHP95" s="377" t="s">
        <v>68</v>
      </c>
      <c r="GHQ95" s="377" t="s">
        <v>68</v>
      </c>
      <c r="GHR95" s="377" t="s">
        <v>68</v>
      </c>
      <c r="GHS95" s="377" t="s">
        <v>68</v>
      </c>
      <c r="GHT95" s="377" t="s">
        <v>68</v>
      </c>
      <c r="GHU95" s="377" t="s">
        <v>68</v>
      </c>
      <c r="GHV95" s="377" t="s">
        <v>68</v>
      </c>
      <c r="GHW95" s="377" t="s">
        <v>68</v>
      </c>
      <c r="GHX95" s="377" t="s">
        <v>68</v>
      </c>
      <c r="GHY95" s="377" t="s">
        <v>68</v>
      </c>
      <c r="GHZ95" s="377" t="s">
        <v>68</v>
      </c>
      <c r="GIA95" s="377" t="s">
        <v>68</v>
      </c>
      <c r="GIB95" s="377" t="s">
        <v>68</v>
      </c>
      <c r="GIC95" s="377" t="s">
        <v>68</v>
      </c>
      <c r="GID95" s="377" t="s">
        <v>68</v>
      </c>
      <c r="GIE95" s="377" t="s">
        <v>68</v>
      </c>
      <c r="GIF95" s="377" t="s">
        <v>68</v>
      </c>
      <c r="GIG95" s="377" t="s">
        <v>68</v>
      </c>
      <c r="GIH95" s="377" t="s">
        <v>68</v>
      </c>
      <c r="GII95" s="377" t="s">
        <v>68</v>
      </c>
      <c r="GIJ95" s="377" t="s">
        <v>68</v>
      </c>
      <c r="GIK95" s="377" t="s">
        <v>68</v>
      </c>
      <c r="GIL95" s="377" t="s">
        <v>68</v>
      </c>
      <c r="GIM95" s="377" t="s">
        <v>68</v>
      </c>
      <c r="GIN95" s="377" t="s">
        <v>68</v>
      </c>
      <c r="GIO95" s="377" t="s">
        <v>68</v>
      </c>
      <c r="GIP95" s="377" t="s">
        <v>68</v>
      </c>
      <c r="GIQ95" s="377" t="s">
        <v>68</v>
      </c>
      <c r="GIR95" s="377" t="s">
        <v>68</v>
      </c>
      <c r="GIS95" s="377" t="s">
        <v>68</v>
      </c>
      <c r="GIT95" s="377" t="s">
        <v>68</v>
      </c>
      <c r="GIU95" s="377" t="s">
        <v>68</v>
      </c>
      <c r="GIV95" s="377" t="s">
        <v>68</v>
      </c>
      <c r="GIW95" s="377" t="s">
        <v>68</v>
      </c>
      <c r="GIX95" s="377" t="s">
        <v>68</v>
      </c>
      <c r="GIY95" s="377" t="s">
        <v>68</v>
      </c>
      <c r="GIZ95" s="377" t="s">
        <v>68</v>
      </c>
      <c r="GJA95" s="377" t="s">
        <v>68</v>
      </c>
      <c r="GJB95" s="377" t="s">
        <v>68</v>
      </c>
      <c r="GJC95" s="377" t="s">
        <v>68</v>
      </c>
      <c r="GJD95" s="377" t="s">
        <v>68</v>
      </c>
      <c r="GJE95" s="377" t="s">
        <v>68</v>
      </c>
      <c r="GJF95" s="377" t="s">
        <v>68</v>
      </c>
      <c r="GJG95" s="377" t="s">
        <v>68</v>
      </c>
      <c r="GJH95" s="377" t="s">
        <v>68</v>
      </c>
      <c r="GJI95" s="377" t="s">
        <v>68</v>
      </c>
      <c r="GJJ95" s="377" t="s">
        <v>68</v>
      </c>
      <c r="GJK95" s="377" t="s">
        <v>68</v>
      </c>
      <c r="GJL95" s="377" t="s">
        <v>68</v>
      </c>
      <c r="GJM95" s="377" t="s">
        <v>68</v>
      </c>
      <c r="GJN95" s="377" t="s">
        <v>68</v>
      </c>
      <c r="GJO95" s="377" t="s">
        <v>68</v>
      </c>
      <c r="GJP95" s="377" t="s">
        <v>68</v>
      </c>
      <c r="GJQ95" s="377" t="s">
        <v>68</v>
      </c>
      <c r="GJR95" s="377" t="s">
        <v>68</v>
      </c>
      <c r="GJS95" s="377" t="s">
        <v>68</v>
      </c>
      <c r="GJT95" s="377" t="s">
        <v>68</v>
      </c>
      <c r="GJU95" s="377" t="s">
        <v>68</v>
      </c>
      <c r="GJV95" s="377" t="s">
        <v>68</v>
      </c>
      <c r="GJW95" s="377" t="s">
        <v>68</v>
      </c>
      <c r="GJX95" s="377" t="s">
        <v>68</v>
      </c>
      <c r="GJY95" s="377" t="s">
        <v>68</v>
      </c>
      <c r="GJZ95" s="377" t="s">
        <v>68</v>
      </c>
      <c r="GKA95" s="377" t="s">
        <v>68</v>
      </c>
      <c r="GKB95" s="377" t="s">
        <v>68</v>
      </c>
      <c r="GKC95" s="377" t="s">
        <v>68</v>
      </c>
      <c r="GKD95" s="377" t="s">
        <v>68</v>
      </c>
      <c r="GKE95" s="377" t="s">
        <v>68</v>
      </c>
      <c r="GKF95" s="377" t="s">
        <v>68</v>
      </c>
      <c r="GKG95" s="377" t="s">
        <v>68</v>
      </c>
      <c r="GKH95" s="377" t="s">
        <v>68</v>
      </c>
      <c r="GKI95" s="377" t="s">
        <v>68</v>
      </c>
      <c r="GKJ95" s="377" t="s">
        <v>68</v>
      </c>
      <c r="GKK95" s="377" t="s">
        <v>68</v>
      </c>
      <c r="GKL95" s="377" t="s">
        <v>68</v>
      </c>
      <c r="GKM95" s="377" t="s">
        <v>68</v>
      </c>
      <c r="GKN95" s="377" t="s">
        <v>68</v>
      </c>
      <c r="GKO95" s="377" t="s">
        <v>68</v>
      </c>
      <c r="GKP95" s="377" t="s">
        <v>68</v>
      </c>
      <c r="GKQ95" s="377" t="s">
        <v>68</v>
      </c>
      <c r="GKR95" s="377" t="s">
        <v>68</v>
      </c>
      <c r="GKS95" s="377" t="s">
        <v>68</v>
      </c>
      <c r="GKT95" s="377" t="s">
        <v>68</v>
      </c>
      <c r="GKU95" s="377" t="s">
        <v>68</v>
      </c>
      <c r="GKV95" s="377" t="s">
        <v>68</v>
      </c>
      <c r="GKW95" s="377" t="s">
        <v>68</v>
      </c>
      <c r="GKX95" s="377" t="s">
        <v>68</v>
      </c>
      <c r="GKY95" s="377" t="s">
        <v>68</v>
      </c>
      <c r="GKZ95" s="377" t="s">
        <v>68</v>
      </c>
      <c r="GLA95" s="377" t="s">
        <v>68</v>
      </c>
      <c r="GLB95" s="377" t="s">
        <v>68</v>
      </c>
      <c r="GLC95" s="377" t="s">
        <v>68</v>
      </c>
      <c r="GLD95" s="377" t="s">
        <v>68</v>
      </c>
      <c r="GLE95" s="377" t="s">
        <v>68</v>
      </c>
      <c r="GLF95" s="377" t="s">
        <v>68</v>
      </c>
      <c r="GLG95" s="377" t="s">
        <v>68</v>
      </c>
      <c r="GLH95" s="377" t="s">
        <v>68</v>
      </c>
      <c r="GLI95" s="377" t="s">
        <v>68</v>
      </c>
      <c r="GLJ95" s="377" t="s">
        <v>68</v>
      </c>
      <c r="GLK95" s="377" t="s">
        <v>68</v>
      </c>
      <c r="GLL95" s="377" t="s">
        <v>68</v>
      </c>
      <c r="GLM95" s="377" t="s">
        <v>68</v>
      </c>
      <c r="GLN95" s="377" t="s">
        <v>68</v>
      </c>
      <c r="GLO95" s="377" t="s">
        <v>68</v>
      </c>
      <c r="GLP95" s="377" t="s">
        <v>68</v>
      </c>
      <c r="GLQ95" s="377" t="s">
        <v>68</v>
      </c>
      <c r="GLR95" s="377" t="s">
        <v>68</v>
      </c>
      <c r="GLS95" s="377" t="s">
        <v>68</v>
      </c>
      <c r="GLT95" s="377" t="s">
        <v>68</v>
      </c>
      <c r="GLU95" s="377" t="s">
        <v>68</v>
      </c>
      <c r="GLV95" s="377" t="s">
        <v>68</v>
      </c>
      <c r="GLW95" s="377" t="s">
        <v>68</v>
      </c>
      <c r="GLX95" s="377" t="s">
        <v>68</v>
      </c>
      <c r="GLY95" s="377" t="s">
        <v>68</v>
      </c>
      <c r="GLZ95" s="377" t="s">
        <v>68</v>
      </c>
      <c r="GMA95" s="377" t="s">
        <v>68</v>
      </c>
      <c r="GMB95" s="377" t="s">
        <v>68</v>
      </c>
      <c r="GMC95" s="377" t="s">
        <v>68</v>
      </c>
      <c r="GMD95" s="377" t="s">
        <v>68</v>
      </c>
      <c r="GME95" s="377" t="s">
        <v>68</v>
      </c>
      <c r="GMF95" s="377" t="s">
        <v>68</v>
      </c>
      <c r="GMG95" s="377" t="s">
        <v>68</v>
      </c>
      <c r="GMH95" s="377" t="s">
        <v>68</v>
      </c>
      <c r="GMI95" s="377" t="s">
        <v>68</v>
      </c>
      <c r="GMJ95" s="377" t="s">
        <v>68</v>
      </c>
      <c r="GMK95" s="377" t="s">
        <v>68</v>
      </c>
      <c r="GML95" s="377" t="s">
        <v>68</v>
      </c>
      <c r="GMM95" s="377" t="s">
        <v>68</v>
      </c>
      <c r="GMN95" s="377" t="s">
        <v>68</v>
      </c>
      <c r="GMO95" s="377" t="s">
        <v>68</v>
      </c>
      <c r="GMP95" s="377" t="s">
        <v>68</v>
      </c>
      <c r="GMQ95" s="377" t="s">
        <v>68</v>
      </c>
      <c r="GMR95" s="377" t="s">
        <v>68</v>
      </c>
      <c r="GMS95" s="377" t="s">
        <v>68</v>
      </c>
      <c r="GMT95" s="377" t="s">
        <v>68</v>
      </c>
      <c r="GMU95" s="377" t="s">
        <v>68</v>
      </c>
      <c r="GMV95" s="377" t="s">
        <v>68</v>
      </c>
      <c r="GMW95" s="377" t="s">
        <v>68</v>
      </c>
      <c r="GMX95" s="377" t="s">
        <v>68</v>
      </c>
      <c r="GMY95" s="377" t="s">
        <v>68</v>
      </c>
      <c r="GMZ95" s="377" t="s">
        <v>68</v>
      </c>
      <c r="GNA95" s="377" t="s">
        <v>68</v>
      </c>
      <c r="GNB95" s="377" t="s">
        <v>68</v>
      </c>
      <c r="GNC95" s="377" t="s">
        <v>68</v>
      </c>
      <c r="GND95" s="377" t="s">
        <v>68</v>
      </c>
      <c r="GNE95" s="377" t="s">
        <v>68</v>
      </c>
      <c r="GNF95" s="377" t="s">
        <v>68</v>
      </c>
      <c r="GNG95" s="377" t="s">
        <v>68</v>
      </c>
      <c r="GNH95" s="377" t="s">
        <v>68</v>
      </c>
      <c r="GNI95" s="377" t="s">
        <v>68</v>
      </c>
      <c r="GNJ95" s="377" t="s">
        <v>68</v>
      </c>
      <c r="GNK95" s="377" t="s">
        <v>68</v>
      </c>
      <c r="GNL95" s="377" t="s">
        <v>68</v>
      </c>
      <c r="GNM95" s="377" t="s">
        <v>68</v>
      </c>
      <c r="GNN95" s="377" t="s">
        <v>68</v>
      </c>
      <c r="GNO95" s="377" t="s">
        <v>68</v>
      </c>
      <c r="GNP95" s="377" t="s">
        <v>68</v>
      </c>
      <c r="GNQ95" s="377" t="s">
        <v>68</v>
      </c>
      <c r="GNR95" s="377" t="s">
        <v>68</v>
      </c>
      <c r="GNS95" s="377" t="s">
        <v>68</v>
      </c>
      <c r="GNT95" s="377" t="s">
        <v>68</v>
      </c>
      <c r="GNU95" s="377" t="s">
        <v>68</v>
      </c>
      <c r="GNV95" s="377" t="s">
        <v>68</v>
      </c>
      <c r="GNW95" s="377" t="s">
        <v>68</v>
      </c>
      <c r="GNX95" s="377" t="s">
        <v>68</v>
      </c>
      <c r="GNY95" s="377" t="s">
        <v>68</v>
      </c>
      <c r="GNZ95" s="377" t="s">
        <v>68</v>
      </c>
      <c r="GOA95" s="377" t="s">
        <v>68</v>
      </c>
      <c r="GOB95" s="377" t="s">
        <v>68</v>
      </c>
      <c r="GOC95" s="377" t="s">
        <v>68</v>
      </c>
      <c r="GOD95" s="377" t="s">
        <v>68</v>
      </c>
      <c r="GOE95" s="377" t="s">
        <v>68</v>
      </c>
      <c r="GOF95" s="377" t="s">
        <v>68</v>
      </c>
      <c r="GOG95" s="377" t="s">
        <v>68</v>
      </c>
      <c r="GOH95" s="377" t="s">
        <v>68</v>
      </c>
      <c r="GOI95" s="377" t="s">
        <v>68</v>
      </c>
      <c r="GOJ95" s="377" t="s">
        <v>68</v>
      </c>
      <c r="GOK95" s="377" t="s">
        <v>68</v>
      </c>
      <c r="GOL95" s="377" t="s">
        <v>68</v>
      </c>
      <c r="GOM95" s="377" t="s">
        <v>68</v>
      </c>
      <c r="GON95" s="377" t="s">
        <v>68</v>
      </c>
      <c r="GOO95" s="377" t="s">
        <v>68</v>
      </c>
      <c r="GOP95" s="377" t="s">
        <v>68</v>
      </c>
      <c r="GOQ95" s="377" t="s">
        <v>68</v>
      </c>
      <c r="GOR95" s="377" t="s">
        <v>68</v>
      </c>
      <c r="GOS95" s="377" t="s">
        <v>68</v>
      </c>
      <c r="GOT95" s="377" t="s">
        <v>68</v>
      </c>
      <c r="GOU95" s="377" t="s">
        <v>68</v>
      </c>
      <c r="GOV95" s="377" t="s">
        <v>68</v>
      </c>
      <c r="GOW95" s="377" t="s">
        <v>68</v>
      </c>
      <c r="GOX95" s="377" t="s">
        <v>68</v>
      </c>
      <c r="GOY95" s="377" t="s">
        <v>68</v>
      </c>
      <c r="GOZ95" s="377" t="s">
        <v>68</v>
      </c>
      <c r="GPA95" s="377" t="s">
        <v>68</v>
      </c>
      <c r="GPB95" s="377" t="s">
        <v>68</v>
      </c>
      <c r="GPC95" s="377" t="s">
        <v>68</v>
      </c>
      <c r="GPD95" s="377" t="s">
        <v>68</v>
      </c>
      <c r="GPE95" s="377" t="s">
        <v>68</v>
      </c>
      <c r="GPF95" s="377" t="s">
        <v>68</v>
      </c>
      <c r="GPG95" s="377" t="s">
        <v>68</v>
      </c>
      <c r="GPH95" s="377" t="s">
        <v>68</v>
      </c>
      <c r="GPI95" s="377" t="s">
        <v>68</v>
      </c>
      <c r="GPJ95" s="377" t="s">
        <v>68</v>
      </c>
      <c r="GPK95" s="377" t="s">
        <v>68</v>
      </c>
      <c r="GPL95" s="377" t="s">
        <v>68</v>
      </c>
      <c r="GPM95" s="377" t="s">
        <v>68</v>
      </c>
      <c r="GPN95" s="377" t="s">
        <v>68</v>
      </c>
      <c r="GPO95" s="377" t="s">
        <v>68</v>
      </c>
      <c r="GPP95" s="377" t="s">
        <v>68</v>
      </c>
      <c r="GPQ95" s="377" t="s">
        <v>68</v>
      </c>
      <c r="GPR95" s="377" t="s">
        <v>68</v>
      </c>
      <c r="GPS95" s="377" t="s">
        <v>68</v>
      </c>
      <c r="GPT95" s="377" t="s">
        <v>68</v>
      </c>
      <c r="GPU95" s="377" t="s">
        <v>68</v>
      </c>
      <c r="GPV95" s="377" t="s">
        <v>68</v>
      </c>
      <c r="GPW95" s="377" t="s">
        <v>68</v>
      </c>
      <c r="GPX95" s="377" t="s">
        <v>68</v>
      </c>
      <c r="GPY95" s="377" t="s">
        <v>68</v>
      </c>
      <c r="GPZ95" s="377" t="s">
        <v>68</v>
      </c>
      <c r="GQA95" s="377" t="s">
        <v>68</v>
      </c>
      <c r="GQB95" s="377" t="s">
        <v>68</v>
      </c>
      <c r="GQC95" s="377" t="s">
        <v>68</v>
      </c>
      <c r="GQD95" s="377" t="s">
        <v>68</v>
      </c>
      <c r="GQE95" s="377" t="s">
        <v>68</v>
      </c>
      <c r="GQF95" s="377" t="s">
        <v>68</v>
      </c>
      <c r="GQG95" s="377" t="s">
        <v>68</v>
      </c>
      <c r="GQH95" s="377" t="s">
        <v>68</v>
      </c>
      <c r="GQI95" s="377" t="s">
        <v>68</v>
      </c>
      <c r="GQJ95" s="377" t="s">
        <v>68</v>
      </c>
      <c r="GQK95" s="377" t="s">
        <v>68</v>
      </c>
      <c r="GQL95" s="377" t="s">
        <v>68</v>
      </c>
      <c r="GQM95" s="377" t="s">
        <v>68</v>
      </c>
      <c r="GQN95" s="377" t="s">
        <v>68</v>
      </c>
      <c r="GQO95" s="377" t="s">
        <v>68</v>
      </c>
      <c r="GQP95" s="377" t="s">
        <v>68</v>
      </c>
      <c r="GQQ95" s="377" t="s">
        <v>68</v>
      </c>
      <c r="GQR95" s="377" t="s">
        <v>68</v>
      </c>
      <c r="GQS95" s="377" t="s">
        <v>68</v>
      </c>
      <c r="GQT95" s="377" t="s">
        <v>68</v>
      </c>
      <c r="GQU95" s="377" t="s">
        <v>68</v>
      </c>
      <c r="GQV95" s="377" t="s">
        <v>68</v>
      </c>
      <c r="GQW95" s="377" t="s">
        <v>68</v>
      </c>
      <c r="GQX95" s="377" t="s">
        <v>68</v>
      </c>
      <c r="GQY95" s="377" t="s">
        <v>68</v>
      </c>
      <c r="GQZ95" s="377" t="s">
        <v>68</v>
      </c>
      <c r="GRA95" s="377" t="s">
        <v>68</v>
      </c>
      <c r="GRB95" s="377" t="s">
        <v>68</v>
      </c>
      <c r="GRC95" s="377" t="s">
        <v>68</v>
      </c>
      <c r="GRD95" s="377" t="s">
        <v>68</v>
      </c>
      <c r="GRE95" s="377" t="s">
        <v>68</v>
      </c>
      <c r="GRF95" s="377" t="s">
        <v>68</v>
      </c>
      <c r="GRG95" s="377" t="s">
        <v>68</v>
      </c>
      <c r="GRH95" s="377" t="s">
        <v>68</v>
      </c>
      <c r="GRI95" s="377" t="s">
        <v>68</v>
      </c>
      <c r="GRJ95" s="377" t="s">
        <v>68</v>
      </c>
      <c r="GRK95" s="377" t="s">
        <v>68</v>
      </c>
      <c r="GRL95" s="377" t="s">
        <v>68</v>
      </c>
      <c r="GRM95" s="377" t="s">
        <v>68</v>
      </c>
      <c r="GRN95" s="377" t="s">
        <v>68</v>
      </c>
      <c r="GRO95" s="377" t="s">
        <v>68</v>
      </c>
      <c r="GRP95" s="377" t="s">
        <v>68</v>
      </c>
      <c r="GRQ95" s="377" t="s">
        <v>68</v>
      </c>
      <c r="GRR95" s="377" t="s">
        <v>68</v>
      </c>
      <c r="GRS95" s="377" t="s">
        <v>68</v>
      </c>
      <c r="GRT95" s="377" t="s">
        <v>68</v>
      </c>
      <c r="GRU95" s="377" t="s">
        <v>68</v>
      </c>
      <c r="GRV95" s="377" t="s">
        <v>68</v>
      </c>
      <c r="GRW95" s="377" t="s">
        <v>68</v>
      </c>
      <c r="GRX95" s="377" t="s">
        <v>68</v>
      </c>
      <c r="GRY95" s="377" t="s">
        <v>68</v>
      </c>
      <c r="GRZ95" s="377" t="s">
        <v>68</v>
      </c>
      <c r="GSA95" s="377" t="s">
        <v>68</v>
      </c>
      <c r="GSB95" s="377" t="s">
        <v>68</v>
      </c>
      <c r="GSC95" s="377" t="s">
        <v>68</v>
      </c>
      <c r="GSD95" s="377" t="s">
        <v>68</v>
      </c>
      <c r="GSE95" s="377" t="s">
        <v>68</v>
      </c>
      <c r="GSF95" s="377" t="s">
        <v>68</v>
      </c>
      <c r="GSG95" s="377" t="s">
        <v>68</v>
      </c>
      <c r="GSH95" s="377" t="s">
        <v>68</v>
      </c>
      <c r="GSI95" s="377" t="s">
        <v>68</v>
      </c>
      <c r="GSJ95" s="377" t="s">
        <v>68</v>
      </c>
      <c r="GSK95" s="377" t="s">
        <v>68</v>
      </c>
      <c r="GSL95" s="377" t="s">
        <v>68</v>
      </c>
      <c r="GSM95" s="377" t="s">
        <v>68</v>
      </c>
      <c r="GSN95" s="377" t="s">
        <v>68</v>
      </c>
      <c r="GSO95" s="377" t="s">
        <v>68</v>
      </c>
      <c r="GSP95" s="377" t="s">
        <v>68</v>
      </c>
      <c r="GSQ95" s="377" t="s">
        <v>68</v>
      </c>
      <c r="GSR95" s="377" t="s">
        <v>68</v>
      </c>
      <c r="GSS95" s="377" t="s">
        <v>68</v>
      </c>
      <c r="GST95" s="377" t="s">
        <v>68</v>
      </c>
      <c r="GSU95" s="377" t="s">
        <v>68</v>
      </c>
      <c r="GSV95" s="377" t="s">
        <v>68</v>
      </c>
      <c r="GSW95" s="377" t="s">
        <v>68</v>
      </c>
      <c r="GSX95" s="377" t="s">
        <v>68</v>
      </c>
      <c r="GSY95" s="377" t="s">
        <v>68</v>
      </c>
      <c r="GSZ95" s="377" t="s">
        <v>68</v>
      </c>
      <c r="GTA95" s="377" t="s">
        <v>68</v>
      </c>
      <c r="GTB95" s="377" t="s">
        <v>68</v>
      </c>
      <c r="GTC95" s="377" t="s">
        <v>68</v>
      </c>
      <c r="GTD95" s="377" t="s">
        <v>68</v>
      </c>
      <c r="GTE95" s="377" t="s">
        <v>68</v>
      </c>
      <c r="GTF95" s="377" t="s">
        <v>68</v>
      </c>
      <c r="GTG95" s="377" t="s">
        <v>68</v>
      </c>
      <c r="GTH95" s="377" t="s">
        <v>68</v>
      </c>
      <c r="GTI95" s="377" t="s">
        <v>68</v>
      </c>
      <c r="GTJ95" s="377" t="s">
        <v>68</v>
      </c>
      <c r="GTK95" s="377" t="s">
        <v>68</v>
      </c>
      <c r="GTL95" s="377" t="s">
        <v>68</v>
      </c>
      <c r="GTM95" s="377" t="s">
        <v>68</v>
      </c>
      <c r="GTN95" s="377" t="s">
        <v>68</v>
      </c>
      <c r="GTO95" s="377" t="s">
        <v>68</v>
      </c>
      <c r="GTP95" s="377" t="s">
        <v>68</v>
      </c>
      <c r="GTQ95" s="377" t="s">
        <v>68</v>
      </c>
      <c r="GTR95" s="377" t="s">
        <v>68</v>
      </c>
      <c r="GTS95" s="377" t="s">
        <v>68</v>
      </c>
      <c r="GTT95" s="377" t="s">
        <v>68</v>
      </c>
      <c r="GTU95" s="377" t="s">
        <v>68</v>
      </c>
      <c r="GTV95" s="377" t="s">
        <v>68</v>
      </c>
      <c r="GTW95" s="377" t="s">
        <v>68</v>
      </c>
      <c r="GTX95" s="377" t="s">
        <v>68</v>
      </c>
      <c r="GTY95" s="377" t="s">
        <v>68</v>
      </c>
      <c r="GTZ95" s="377" t="s">
        <v>68</v>
      </c>
      <c r="GUA95" s="377" t="s">
        <v>68</v>
      </c>
      <c r="GUB95" s="377" t="s">
        <v>68</v>
      </c>
      <c r="GUC95" s="377" t="s">
        <v>68</v>
      </c>
      <c r="GUD95" s="377" t="s">
        <v>68</v>
      </c>
      <c r="GUE95" s="377" t="s">
        <v>68</v>
      </c>
      <c r="GUF95" s="377" t="s">
        <v>68</v>
      </c>
      <c r="GUG95" s="377" t="s">
        <v>68</v>
      </c>
      <c r="GUH95" s="377" t="s">
        <v>68</v>
      </c>
      <c r="GUI95" s="377" t="s">
        <v>68</v>
      </c>
      <c r="GUJ95" s="377" t="s">
        <v>68</v>
      </c>
      <c r="GUK95" s="377" t="s">
        <v>68</v>
      </c>
      <c r="GUL95" s="377" t="s">
        <v>68</v>
      </c>
      <c r="GUM95" s="377" t="s">
        <v>68</v>
      </c>
      <c r="GUN95" s="377" t="s">
        <v>68</v>
      </c>
      <c r="GUO95" s="377" t="s">
        <v>68</v>
      </c>
      <c r="GUP95" s="377" t="s">
        <v>68</v>
      </c>
      <c r="GUQ95" s="377" t="s">
        <v>68</v>
      </c>
      <c r="GUR95" s="377" t="s">
        <v>68</v>
      </c>
      <c r="GUS95" s="377" t="s">
        <v>68</v>
      </c>
      <c r="GUT95" s="377" t="s">
        <v>68</v>
      </c>
      <c r="GUU95" s="377" t="s">
        <v>68</v>
      </c>
      <c r="GUV95" s="377" t="s">
        <v>68</v>
      </c>
      <c r="GUW95" s="377" t="s">
        <v>68</v>
      </c>
      <c r="GUX95" s="377" t="s">
        <v>68</v>
      </c>
      <c r="GUY95" s="377" t="s">
        <v>68</v>
      </c>
      <c r="GUZ95" s="377" t="s">
        <v>68</v>
      </c>
      <c r="GVA95" s="377" t="s">
        <v>68</v>
      </c>
      <c r="GVB95" s="377" t="s">
        <v>68</v>
      </c>
      <c r="GVC95" s="377" t="s">
        <v>68</v>
      </c>
      <c r="GVD95" s="377" t="s">
        <v>68</v>
      </c>
      <c r="GVE95" s="377" t="s">
        <v>68</v>
      </c>
      <c r="GVF95" s="377" t="s">
        <v>68</v>
      </c>
      <c r="GVG95" s="377" t="s">
        <v>68</v>
      </c>
      <c r="GVH95" s="377" t="s">
        <v>68</v>
      </c>
      <c r="GVI95" s="377" t="s">
        <v>68</v>
      </c>
      <c r="GVJ95" s="377" t="s">
        <v>68</v>
      </c>
      <c r="GVK95" s="377" t="s">
        <v>68</v>
      </c>
      <c r="GVL95" s="377" t="s">
        <v>68</v>
      </c>
      <c r="GVM95" s="377" t="s">
        <v>68</v>
      </c>
      <c r="GVN95" s="377" t="s">
        <v>68</v>
      </c>
      <c r="GVO95" s="377" t="s">
        <v>68</v>
      </c>
      <c r="GVP95" s="377" t="s">
        <v>68</v>
      </c>
      <c r="GVQ95" s="377" t="s">
        <v>68</v>
      </c>
      <c r="GVR95" s="377" t="s">
        <v>68</v>
      </c>
      <c r="GVS95" s="377" t="s">
        <v>68</v>
      </c>
      <c r="GVT95" s="377" t="s">
        <v>68</v>
      </c>
      <c r="GVU95" s="377" t="s">
        <v>68</v>
      </c>
      <c r="GVV95" s="377" t="s">
        <v>68</v>
      </c>
      <c r="GVW95" s="377" t="s">
        <v>68</v>
      </c>
      <c r="GVX95" s="377" t="s">
        <v>68</v>
      </c>
      <c r="GVY95" s="377" t="s">
        <v>68</v>
      </c>
      <c r="GVZ95" s="377" t="s">
        <v>68</v>
      </c>
      <c r="GWA95" s="377" t="s">
        <v>68</v>
      </c>
      <c r="GWB95" s="377" t="s">
        <v>68</v>
      </c>
      <c r="GWC95" s="377" t="s">
        <v>68</v>
      </c>
      <c r="GWD95" s="377" t="s">
        <v>68</v>
      </c>
      <c r="GWE95" s="377" t="s">
        <v>68</v>
      </c>
      <c r="GWF95" s="377" t="s">
        <v>68</v>
      </c>
      <c r="GWG95" s="377" t="s">
        <v>68</v>
      </c>
      <c r="GWH95" s="377" t="s">
        <v>68</v>
      </c>
      <c r="GWI95" s="377" t="s">
        <v>68</v>
      </c>
      <c r="GWJ95" s="377" t="s">
        <v>68</v>
      </c>
      <c r="GWK95" s="377" t="s">
        <v>68</v>
      </c>
      <c r="GWL95" s="377" t="s">
        <v>68</v>
      </c>
      <c r="GWM95" s="377" t="s">
        <v>68</v>
      </c>
      <c r="GWN95" s="377" t="s">
        <v>68</v>
      </c>
      <c r="GWO95" s="377" t="s">
        <v>68</v>
      </c>
      <c r="GWP95" s="377" t="s">
        <v>68</v>
      </c>
      <c r="GWQ95" s="377" t="s">
        <v>68</v>
      </c>
      <c r="GWR95" s="377" t="s">
        <v>68</v>
      </c>
      <c r="GWS95" s="377" t="s">
        <v>68</v>
      </c>
      <c r="GWT95" s="377" t="s">
        <v>68</v>
      </c>
      <c r="GWU95" s="377" t="s">
        <v>68</v>
      </c>
      <c r="GWV95" s="377" t="s">
        <v>68</v>
      </c>
      <c r="GWW95" s="377" t="s">
        <v>68</v>
      </c>
      <c r="GWX95" s="377" t="s">
        <v>68</v>
      </c>
      <c r="GWY95" s="377" t="s">
        <v>68</v>
      </c>
      <c r="GWZ95" s="377" t="s">
        <v>68</v>
      </c>
      <c r="GXA95" s="377" t="s">
        <v>68</v>
      </c>
      <c r="GXB95" s="377" t="s">
        <v>68</v>
      </c>
      <c r="GXC95" s="377" t="s">
        <v>68</v>
      </c>
      <c r="GXD95" s="377" t="s">
        <v>68</v>
      </c>
      <c r="GXE95" s="377" t="s">
        <v>68</v>
      </c>
      <c r="GXF95" s="377" t="s">
        <v>68</v>
      </c>
      <c r="GXG95" s="377" t="s">
        <v>68</v>
      </c>
      <c r="GXH95" s="377" t="s">
        <v>68</v>
      </c>
      <c r="GXI95" s="377" t="s">
        <v>68</v>
      </c>
      <c r="GXJ95" s="377" t="s">
        <v>68</v>
      </c>
      <c r="GXK95" s="377" t="s">
        <v>68</v>
      </c>
      <c r="GXL95" s="377" t="s">
        <v>68</v>
      </c>
      <c r="GXM95" s="377" t="s">
        <v>68</v>
      </c>
      <c r="GXN95" s="377" t="s">
        <v>68</v>
      </c>
      <c r="GXO95" s="377" t="s">
        <v>68</v>
      </c>
      <c r="GXP95" s="377" t="s">
        <v>68</v>
      </c>
      <c r="GXQ95" s="377" t="s">
        <v>68</v>
      </c>
      <c r="GXR95" s="377" t="s">
        <v>68</v>
      </c>
      <c r="GXS95" s="377" t="s">
        <v>68</v>
      </c>
      <c r="GXT95" s="377" t="s">
        <v>68</v>
      </c>
      <c r="GXU95" s="377" t="s">
        <v>68</v>
      </c>
      <c r="GXV95" s="377" t="s">
        <v>68</v>
      </c>
      <c r="GXW95" s="377" t="s">
        <v>68</v>
      </c>
      <c r="GXX95" s="377" t="s">
        <v>68</v>
      </c>
      <c r="GXY95" s="377" t="s">
        <v>68</v>
      </c>
      <c r="GXZ95" s="377" t="s">
        <v>68</v>
      </c>
      <c r="GYA95" s="377" t="s">
        <v>68</v>
      </c>
      <c r="GYB95" s="377" t="s">
        <v>68</v>
      </c>
      <c r="GYC95" s="377" t="s">
        <v>68</v>
      </c>
      <c r="GYD95" s="377" t="s">
        <v>68</v>
      </c>
      <c r="GYE95" s="377" t="s">
        <v>68</v>
      </c>
      <c r="GYF95" s="377" t="s">
        <v>68</v>
      </c>
      <c r="GYG95" s="377" t="s">
        <v>68</v>
      </c>
      <c r="GYH95" s="377" t="s">
        <v>68</v>
      </c>
      <c r="GYI95" s="377" t="s">
        <v>68</v>
      </c>
      <c r="GYJ95" s="377" t="s">
        <v>68</v>
      </c>
      <c r="GYK95" s="377" t="s">
        <v>68</v>
      </c>
      <c r="GYL95" s="377" t="s">
        <v>68</v>
      </c>
      <c r="GYM95" s="377" t="s">
        <v>68</v>
      </c>
      <c r="GYN95" s="377" t="s">
        <v>68</v>
      </c>
      <c r="GYO95" s="377" t="s">
        <v>68</v>
      </c>
      <c r="GYP95" s="377" t="s">
        <v>68</v>
      </c>
      <c r="GYQ95" s="377" t="s">
        <v>68</v>
      </c>
      <c r="GYR95" s="377" t="s">
        <v>68</v>
      </c>
      <c r="GYS95" s="377" t="s">
        <v>68</v>
      </c>
      <c r="GYT95" s="377" t="s">
        <v>68</v>
      </c>
      <c r="GYU95" s="377" t="s">
        <v>68</v>
      </c>
      <c r="GYV95" s="377" t="s">
        <v>68</v>
      </c>
      <c r="GYW95" s="377" t="s">
        <v>68</v>
      </c>
      <c r="GYX95" s="377" t="s">
        <v>68</v>
      </c>
      <c r="GYY95" s="377" t="s">
        <v>68</v>
      </c>
      <c r="GYZ95" s="377" t="s">
        <v>68</v>
      </c>
      <c r="GZA95" s="377" t="s">
        <v>68</v>
      </c>
      <c r="GZB95" s="377" t="s">
        <v>68</v>
      </c>
      <c r="GZC95" s="377" t="s">
        <v>68</v>
      </c>
      <c r="GZD95" s="377" t="s">
        <v>68</v>
      </c>
      <c r="GZE95" s="377" t="s">
        <v>68</v>
      </c>
      <c r="GZF95" s="377" t="s">
        <v>68</v>
      </c>
      <c r="GZG95" s="377" t="s">
        <v>68</v>
      </c>
      <c r="GZH95" s="377" t="s">
        <v>68</v>
      </c>
      <c r="GZI95" s="377" t="s">
        <v>68</v>
      </c>
      <c r="GZJ95" s="377" t="s">
        <v>68</v>
      </c>
      <c r="GZK95" s="377" t="s">
        <v>68</v>
      </c>
      <c r="GZL95" s="377" t="s">
        <v>68</v>
      </c>
      <c r="GZM95" s="377" t="s">
        <v>68</v>
      </c>
      <c r="GZN95" s="377" t="s">
        <v>68</v>
      </c>
      <c r="GZO95" s="377" t="s">
        <v>68</v>
      </c>
      <c r="GZP95" s="377" t="s">
        <v>68</v>
      </c>
      <c r="GZQ95" s="377" t="s">
        <v>68</v>
      </c>
      <c r="GZR95" s="377" t="s">
        <v>68</v>
      </c>
      <c r="GZS95" s="377" t="s">
        <v>68</v>
      </c>
      <c r="GZT95" s="377" t="s">
        <v>68</v>
      </c>
      <c r="GZU95" s="377" t="s">
        <v>68</v>
      </c>
      <c r="GZV95" s="377" t="s">
        <v>68</v>
      </c>
      <c r="GZW95" s="377" t="s">
        <v>68</v>
      </c>
      <c r="GZX95" s="377" t="s">
        <v>68</v>
      </c>
      <c r="GZY95" s="377" t="s">
        <v>68</v>
      </c>
      <c r="GZZ95" s="377" t="s">
        <v>68</v>
      </c>
      <c r="HAA95" s="377" t="s">
        <v>68</v>
      </c>
      <c r="HAB95" s="377" t="s">
        <v>68</v>
      </c>
      <c r="HAC95" s="377" t="s">
        <v>68</v>
      </c>
      <c r="HAD95" s="377" t="s">
        <v>68</v>
      </c>
      <c r="HAE95" s="377" t="s">
        <v>68</v>
      </c>
      <c r="HAF95" s="377" t="s">
        <v>68</v>
      </c>
      <c r="HAG95" s="377" t="s">
        <v>68</v>
      </c>
      <c r="HAH95" s="377" t="s">
        <v>68</v>
      </c>
      <c r="HAI95" s="377" t="s">
        <v>68</v>
      </c>
      <c r="HAJ95" s="377" t="s">
        <v>68</v>
      </c>
      <c r="HAK95" s="377" t="s">
        <v>68</v>
      </c>
      <c r="HAL95" s="377" t="s">
        <v>68</v>
      </c>
      <c r="HAM95" s="377" t="s">
        <v>68</v>
      </c>
      <c r="HAN95" s="377" t="s">
        <v>68</v>
      </c>
      <c r="HAO95" s="377" t="s">
        <v>68</v>
      </c>
      <c r="HAP95" s="377" t="s">
        <v>68</v>
      </c>
      <c r="HAQ95" s="377" t="s">
        <v>68</v>
      </c>
      <c r="HAR95" s="377" t="s">
        <v>68</v>
      </c>
      <c r="HAS95" s="377" t="s">
        <v>68</v>
      </c>
      <c r="HAT95" s="377" t="s">
        <v>68</v>
      </c>
      <c r="HAU95" s="377" t="s">
        <v>68</v>
      </c>
      <c r="HAV95" s="377" t="s">
        <v>68</v>
      </c>
      <c r="HAW95" s="377" t="s">
        <v>68</v>
      </c>
      <c r="HAX95" s="377" t="s">
        <v>68</v>
      </c>
      <c r="HAY95" s="377" t="s">
        <v>68</v>
      </c>
      <c r="HAZ95" s="377" t="s">
        <v>68</v>
      </c>
      <c r="HBA95" s="377" t="s">
        <v>68</v>
      </c>
      <c r="HBB95" s="377" t="s">
        <v>68</v>
      </c>
      <c r="HBC95" s="377" t="s">
        <v>68</v>
      </c>
      <c r="HBD95" s="377" t="s">
        <v>68</v>
      </c>
      <c r="HBE95" s="377" t="s">
        <v>68</v>
      </c>
      <c r="HBF95" s="377" t="s">
        <v>68</v>
      </c>
      <c r="HBG95" s="377" t="s">
        <v>68</v>
      </c>
      <c r="HBH95" s="377" t="s">
        <v>68</v>
      </c>
      <c r="HBI95" s="377" t="s">
        <v>68</v>
      </c>
      <c r="HBJ95" s="377" t="s">
        <v>68</v>
      </c>
      <c r="HBK95" s="377" t="s">
        <v>68</v>
      </c>
      <c r="HBL95" s="377" t="s">
        <v>68</v>
      </c>
      <c r="HBM95" s="377" t="s">
        <v>68</v>
      </c>
      <c r="HBN95" s="377" t="s">
        <v>68</v>
      </c>
      <c r="HBO95" s="377" t="s">
        <v>68</v>
      </c>
      <c r="HBP95" s="377" t="s">
        <v>68</v>
      </c>
      <c r="HBQ95" s="377" t="s">
        <v>68</v>
      </c>
      <c r="HBR95" s="377" t="s">
        <v>68</v>
      </c>
      <c r="HBS95" s="377" t="s">
        <v>68</v>
      </c>
      <c r="HBT95" s="377" t="s">
        <v>68</v>
      </c>
      <c r="HBU95" s="377" t="s">
        <v>68</v>
      </c>
      <c r="HBV95" s="377" t="s">
        <v>68</v>
      </c>
      <c r="HBW95" s="377" t="s">
        <v>68</v>
      </c>
      <c r="HBX95" s="377" t="s">
        <v>68</v>
      </c>
      <c r="HBY95" s="377" t="s">
        <v>68</v>
      </c>
      <c r="HBZ95" s="377" t="s">
        <v>68</v>
      </c>
      <c r="HCA95" s="377" t="s">
        <v>68</v>
      </c>
      <c r="HCB95" s="377" t="s">
        <v>68</v>
      </c>
      <c r="HCC95" s="377" t="s">
        <v>68</v>
      </c>
      <c r="HCD95" s="377" t="s">
        <v>68</v>
      </c>
      <c r="HCE95" s="377" t="s">
        <v>68</v>
      </c>
      <c r="HCF95" s="377" t="s">
        <v>68</v>
      </c>
      <c r="HCG95" s="377" t="s">
        <v>68</v>
      </c>
      <c r="HCH95" s="377" t="s">
        <v>68</v>
      </c>
      <c r="HCI95" s="377" t="s">
        <v>68</v>
      </c>
      <c r="HCJ95" s="377" t="s">
        <v>68</v>
      </c>
      <c r="HCK95" s="377" t="s">
        <v>68</v>
      </c>
      <c r="HCL95" s="377" t="s">
        <v>68</v>
      </c>
      <c r="HCM95" s="377" t="s">
        <v>68</v>
      </c>
      <c r="HCN95" s="377" t="s">
        <v>68</v>
      </c>
      <c r="HCO95" s="377" t="s">
        <v>68</v>
      </c>
      <c r="HCP95" s="377" t="s">
        <v>68</v>
      </c>
      <c r="HCQ95" s="377" t="s">
        <v>68</v>
      </c>
      <c r="HCR95" s="377" t="s">
        <v>68</v>
      </c>
      <c r="HCS95" s="377" t="s">
        <v>68</v>
      </c>
      <c r="HCT95" s="377" t="s">
        <v>68</v>
      </c>
      <c r="HCU95" s="377" t="s">
        <v>68</v>
      </c>
      <c r="HCV95" s="377" t="s">
        <v>68</v>
      </c>
      <c r="HCW95" s="377" t="s">
        <v>68</v>
      </c>
      <c r="HCX95" s="377" t="s">
        <v>68</v>
      </c>
      <c r="HCY95" s="377" t="s">
        <v>68</v>
      </c>
      <c r="HCZ95" s="377" t="s">
        <v>68</v>
      </c>
      <c r="HDA95" s="377" t="s">
        <v>68</v>
      </c>
      <c r="HDB95" s="377" t="s">
        <v>68</v>
      </c>
      <c r="HDC95" s="377" t="s">
        <v>68</v>
      </c>
      <c r="HDD95" s="377" t="s">
        <v>68</v>
      </c>
      <c r="HDE95" s="377" t="s">
        <v>68</v>
      </c>
      <c r="HDF95" s="377" t="s">
        <v>68</v>
      </c>
      <c r="HDG95" s="377" t="s">
        <v>68</v>
      </c>
      <c r="HDH95" s="377" t="s">
        <v>68</v>
      </c>
      <c r="HDI95" s="377" t="s">
        <v>68</v>
      </c>
      <c r="HDJ95" s="377" t="s">
        <v>68</v>
      </c>
      <c r="HDK95" s="377" t="s">
        <v>68</v>
      </c>
      <c r="HDL95" s="377" t="s">
        <v>68</v>
      </c>
      <c r="HDM95" s="377" t="s">
        <v>68</v>
      </c>
      <c r="HDN95" s="377" t="s">
        <v>68</v>
      </c>
      <c r="HDO95" s="377" t="s">
        <v>68</v>
      </c>
      <c r="HDP95" s="377" t="s">
        <v>68</v>
      </c>
      <c r="HDQ95" s="377" t="s">
        <v>68</v>
      </c>
      <c r="HDR95" s="377" t="s">
        <v>68</v>
      </c>
      <c r="HDS95" s="377" t="s">
        <v>68</v>
      </c>
      <c r="HDT95" s="377" t="s">
        <v>68</v>
      </c>
      <c r="HDU95" s="377" t="s">
        <v>68</v>
      </c>
      <c r="HDV95" s="377" t="s">
        <v>68</v>
      </c>
      <c r="HDW95" s="377" t="s">
        <v>68</v>
      </c>
      <c r="HDX95" s="377" t="s">
        <v>68</v>
      </c>
      <c r="HDY95" s="377" t="s">
        <v>68</v>
      </c>
      <c r="HDZ95" s="377" t="s">
        <v>68</v>
      </c>
      <c r="HEA95" s="377" t="s">
        <v>68</v>
      </c>
      <c r="HEB95" s="377" t="s">
        <v>68</v>
      </c>
      <c r="HEC95" s="377" t="s">
        <v>68</v>
      </c>
      <c r="HED95" s="377" t="s">
        <v>68</v>
      </c>
      <c r="HEE95" s="377" t="s">
        <v>68</v>
      </c>
      <c r="HEF95" s="377" t="s">
        <v>68</v>
      </c>
      <c r="HEG95" s="377" t="s">
        <v>68</v>
      </c>
      <c r="HEH95" s="377" t="s">
        <v>68</v>
      </c>
      <c r="HEI95" s="377" t="s">
        <v>68</v>
      </c>
      <c r="HEJ95" s="377" t="s">
        <v>68</v>
      </c>
      <c r="HEK95" s="377" t="s">
        <v>68</v>
      </c>
      <c r="HEL95" s="377" t="s">
        <v>68</v>
      </c>
      <c r="HEM95" s="377" t="s">
        <v>68</v>
      </c>
      <c r="HEN95" s="377" t="s">
        <v>68</v>
      </c>
      <c r="HEO95" s="377" t="s">
        <v>68</v>
      </c>
      <c r="HEP95" s="377" t="s">
        <v>68</v>
      </c>
      <c r="HEQ95" s="377" t="s">
        <v>68</v>
      </c>
      <c r="HER95" s="377" t="s">
        <v>68</v>
      </c>
      <c r="HES95" s="377" t="s">
        <v>68</v>
      </c>
      <c r="HET95" s="377" t="s">
        <v>68</v>
      </c>
      <c r="HEU95" s="377" t="s">
        <v>68</v>
      </c>
      <c r="HEV95" s="377" t="s">
        <v>68</v>
      </c>
      <c r="HEW95" s="377" t="s">
        <v>68</v>
      </c>
      <c r="HEX95" s="377" t="s">
        <v>68</v>
      </c>
      <c r="HEY95" s="377" t="s">
        <v>68</v>
      </c>
      <c r="HEZ95" s="377" t="s">
        <v>68</v>
      </c>
      <c r="HFA95" s="377" t="s">
        <v>68</v>
      </c>
      <c r="HFB95" s="377" t="s">
        <v>68</v>
      </c>
      <c r="HFC95" s="377" t="s">
        <v>68</v>
      </c>
      <c r="HFD95" s="377" t="s">
        <v>68</v>
      </c>
      <c r="HFE95" s="377" t="s">
        <v>68</v>
      </c>
      <c r="HFF95" s="377" t="s">
        <v>68</v>
      </c>
      <c r="HFG95" s="377" t="s">
        <v>68</v>
      </c>
      <c r="HFH95" s="377" t="s">
        <v>68</v>
      </c>
      <c r="HFI95" s="377" t="s">
        <v>68</v>
      </c>
      <c r="HFJ95" s="377" t="s">
        <v>68</v>
      </c>
      <c r="HFK95" s="377" t="s">
        <v>68</v>
      </c>
      <c r="HFL95" s="377" t="s">
        <v>68</v>
      </c>
      <c r="HFM95" s="377" t="s">
        <v>68</v>
      </c>
      <c r="HFN95" s="377" t="s">
        <v>68</v>
      </c>
      <c r="HFO95" s="377" t="s">
        <v>68</v>
      </c>
      <c r="HFP95" s="377" t="s">
        <v>68</v>
      </c>
      <c r="HFQ95" s="377" t="s">
        <v>68</v>
      </c>
      <c r="HFR95" s="377" t="s">
        <v>68</v>
      </c>
      <c r="HFS95" s="377" t="s">
        <v>68</v>
      </c>
      <c r="HFT95" s="377" t="s">
        <v>68</v>
      </c>
      <c r="HFU95" s="377" t="s">
        <v>68</v>
      </c>
      <c r="HFV95" s="377" t="s">
        <v>68</v>
      </c>
      <c r="HFW95" s="377" t="s">
        <v>68</v>
      </c>
      <c r="HFX95" s="377" t="s">
        <v>68</v>
      </c>
      <c r="HFY95" s="377" t="s">
        <v>68</v>
      </c>
      <c r="HFZ95" s="377" t="s">
        <v>68</v>
      </c>
      <c r="HGA95" s="377" t="s">
        <v>68</v>
      </c>
      <c r="HGB95" s="377" t="s">
        <v>68</v>
      </c>
      <c r="HGC95" s="377" t="s">
        <v>68</v>
      </c>
      <c r="HGD95" s="377" t="s">
        <v>68</v>
      </c>
      <c r="HGE95" s="377" t="s">
        <v>68</v>
      </c>
      <c r="HGF95" s="377" t="s">
        <v>68</v>
      </c>
      <c r="HGG95" s="377" t="s">
        <v>68</v>
      </c>
      <c r="HGH95" s="377" t="s">
        <v>68</v>
      </c>
      <c r="HGI95" s="377" t="s">
        <v>68</v>
      </c>
      <c r="HGJ95" s="377" t="s">
        <v>68</v>
      </c>
      <c r="HGK95" s="377" t="s">
        <v>68</v>
      </c>
      <c r="HGL95" s="377" t="s">
        <v>68</v>
      </c>
      <c r="HGM95" s="377" t="s">
        <v>68</v>
      </c>
      <c r="HGN95" s="377" t="s">
        <v>68</v>
      </c>
      <c r="HGO95" s="377" t="s">
        <v>68</v>
      </c>
      <c r="HGP95" s="377" t="s">
        <v>68</v>
      </c>
      <c r="HGQ95" s="377" t="s">
        <v>68</v>
      </c>
      <c r="HGR95" s="377" t="s">
        <v>68</v>
      </c>
      <c r="HGS95" s="377" t="s">
        <v>68</v>
      </c>
      <c r="HGT95" s="377" t="s">
        <v>68</v>
      </c>
      <c r="HGU95" s="377" t="s">
        <v>68</v>
      </c>
      <c r="HGV95" s="377" t="s">
        <v>68</v>
      </c>
      <c r="HGW95" s="377" t="s">
        <v>68</v>
      </c>
      <c r="HGX95" s="377" t="s">
        <v>68</v>
      </c>
      <c r="HGY95" s="377" t="s">
        <v>68</v>
      </c>
      <c r="HGZ95" s="377" t="s">
        <v>68</v>
      </c>
      <c r="HHA95" s="377" t="s">
        <v>68</v>
      </c>
      <c r="HHB95" s="377" t="s">
        <v>68</v>
      </c>
      <c r="HHC95" s="377" t="s">
        <v>68</v>
      </c>
      <c r="HHD95" s="377" t="s">
        <v>68</v>
      </c>
      <c r="HHE95" s="377" t="s">
        <v>68</v>
      </c>
      <c r="HHF95" s="377" t="s">
        <v>68</v>
      </c>
      <c r="HHG95" s="377" t="s">
        <v>68</v>
      </c>
      <c r="HHH95" s="377" t="s">
        <v>68</v>
      </c>
      <c r="HHI95" s="377" t="s">
        <v>68</v>
      </c>
      <c r="HHJ95" s="377" t="s">
        <v>68</v>
      </c>
      <c r="HHK95" s="377" t="s">
        <v>68</v>
      </c>
      <c r="HHL95" s="377" t="s">
        <v>68</v>
      </c>
      <c r="HHM95" s="377" t="s">
        <v>68</v>
      </c>
      <c r="HHN95" s="377" t="s">
        <v>68</v>
      </c>
      <c r="HHO95" s="377" t="s">
        <v>68</v>
      </c>
      <c r="HHP95" s="377" t="s">
        <v>68</v>
      </c>
      <c r="HHQ95" s="377" t="s">
        <v>68</v>
      </c>
      <c r="HHR95" s="377" t="s">
        <v>68</v>
      </c>
      <c r="HHS95" s="377" t="s">
        <v>68</v>
      </c>
      <c r="HHT95" s="377" t="s">
        <v>68</v>
      </c>
      <c r="HHU95" s="377" t="s">
        <v>68</v>
      </c>
      <c r="HHV95" s="377" t="s">
        <v>68</v>
      </c>
      <c r="HHW95" s="377" t="s">
        <v>68</v>
      </c>
      <c r="HHX95" s="377" t="s">
        <v>68</v>
      </c>
      <c r="HHY95" s="377" t="s">
        <v>68</v>
      </c>
      <c r="HHZ95" s="377" t="s">
        <v>68</v>
      </c>
      <c r="HIA95" s="377" t="s">
        <v>68</v>
      </c>
      <c r="HIB95" s="377" t="s">
        <v>68</v>
      </c>
      <c r="HIC95" s="377" t="s">
        <v>68</v>
      </c>
      <c r="HID95" s="377" t="s">
        <v>68</v>
      </c>
      <c r="HIE95" s="377" t="s">
        <v>68</v>
      </c>
      <c r="HIF95" s="377" t="s">
        <v>68</v>
      </c>
      <c r="HIG95" s="377" t="s">
        <v>68</v>
      </c>
      <c r="HIH95" s="377" t="s">
        <v>68</v>
      </c>
      <c r="HII95" s="377" t="s">
        <v>68</v>
      </c>
      <c r="HIJ95" s="377" t="s">
        <v>68</v>
      </c>
      <c r="HIK95" s="377" t="s">
        <v>68</v>
      </c>
      <c r="HIL95" s="377" t="s">
        <v>68</v>
      </c>
      <c r="HIM95" s="377" t="s">
        <v>68</v>
      </c>
      <c r="HIN95" s="377" t="s">
        <v>68</v>
      </c>
      <c r="HIO95" s="377" t="s">
        <v>68</v>
      </c>
      <c r="HIP95" s="377" t="s">
        <v>68</v>
      </c>
      <c r="HIQ95" s="377" t="s">
        <v>68</v>
      </c>
      <c r="HIR95" s="377" t="s">
        <v>68</v>
      </c>
      <c r="HIS95" s="377" t="s">
        <v>68</v>
      </c>
      <c r="HIT95" s="377" t="s">
        <v>68</v>
      </c>
      <c r="HIU95" s="377" t="s">
        <v>68</v>
      </c>
      <c r="HIV95" s="377" t="s">
        <v>68</v>
      </c>
      <c r="HIW95" s="377" t="s">
        <v>68</v>
      </c>
      <c r="HIX95" s="377" t="s">
        <v>68</v>
      </c>
      <c r="HIY95" s="377" t="s">
        <v>68</v>
      </c>
      <c r="HIZ95" s="377" t="s">
        <v>68</v>
      </c>
      <c r="HJA95" s="377" t="s">
        <v>68</v>
      </c>
      <c r="HJB95" s="377" t="s">
        <v>68</v>
      </c>
      <c r="HJC95" s="377" t="s">
        <v>68</v>
      </c>
      <c r="HJD95" s="377" t="s">
        <v>68</v>
      </c>
      <c r="HJE95" s="377" t="s">
        <v>68</v>
      </c>
      <c r="HJF95" s="377" t="s">
        <v>68</v>
      </c>
      <c r="HJG95" s="377" t="s">
        <v>68</v>
      </c>
      <c r="HJH95" s="377" t="s">
        <v>68</v>
      </c>
      <c r="HJI95" s="377" t="s">
        <v>68</v>
      </c>
      <c r="HJJ95" s="377" t="s">
        <v>68</v>
      </c>
      <c r="HJK95" s="377" t="s">
        <v>68</v>
      </c>
      <c r="HJL95" s="377" t="s">
        <v>68</v>
      </c>
      <c r="HJM95" s="377" t="s">
        <v>68</v>
      </c>
      <c r="HJN95" s="377" t="s">
        <v>68</v>
      </c>
      <c r="HJO95" s="377" t="s">
        <v>68</v>
      </c>
      <c r="HJP95" s="377" t="s">
        <v>68</v>
      </c>
      <c r="HJQ95" s="377" t="s">
        <v>68</v>
      </c>
      <c r="HJR95" s="377" t="s">
        <v>68</v>
      </c>
      <c r="HJS95" s="377" t="s">
        <v>68</v>
      </c>
      <c r="HJT95" s="377" t="s">
        <v>68</v>
      </c>
      <c r="HJU95" s="377" t="s">
        <v>68</v>
      </c>
      <c r="HJV95" s="377" t="s">
        <v>68</v>
      </c>
      <c r="HJW95" s="377" t="s">
        <v>68</v>
      </c>
      <c r="HJX95" s="377" t="s">
        <v>68</v>
      </c>
      <c r="HJY95" s="377" t="s">
        <v>68</v>
      </c>
      <c r="HJZ95" s="377" t="s">
        <v>68</v>
      </c>
      <c r="HKA95" s="377" t="s">
        <v>68</v>
      </c>
      <c r="HKB95" s="377" t="s">
        <v>68</v>
      </c>
      <c r="HKC95" s="377" t="s">
        <v>68</v>
      </c>
      <c r="HKD95" s="377" t="s">
        <v>68</v>
      </c>
      <c r="HKE95" s="377" t="s">
        <v>68</v>
      </c>
      <c r="HKF95" s="377" t="s">
        <v>68</v>
      </c>
      <c r="HKG95" s="377" t="s">
        <v>68</v>
      </c>
      <c r="HKH95" s="377" t="s">
        <v>68</v>
      </c>
      <c r="HKI95" s="377" t="s">
        <v>68</v>
      </c>
      <c r="HKJ95" s="377" t="s">
        <v>68</v>
      </c>
      <c r="HKK95" s="377" t="s">
        <v>68</v>
      </c>
      <c r="HKL95" s="377" t="s">
        <v>68</v>
      </c>
      <c r="HKM95" s="377" t="s">
        <v>68</v>
      </c>
      <c r="HKN95" s="377" t="s">
        <v>68</v>
      </c>
      <c r="HKO95" s="377" t="s">
        <v>68</v>
      </c>
      <c r="HKP95" s="377" t="s">
        <v>68</v>
      </c>
      <c r="HKQ95" s="377" t="s">
        <v>68</v>
      </c>
      <c r="HKR95" s="377" t="s">
        <v>68</v>
      </c>
      <c r="HKS95" s="377" t="s">
        <v>68</v>
      </c>
      <c r="HKT95" s="377" t="s">
        <v>68</v>
      </c>
      <c r="HKU95" s="377" t="s">
        <v>68</v>
      </c>
      <c r="HKV95" s="377" t="s">
        <v>68</v>
      </c>
      <c r="HKW95" s="377" t="s">
        <v>68</v>
      </c>
      <c r="HKX95" s="377" t="s">
        <v>68</v>
      </c>
      <c r="HKY95" s="377" t="s">
        <v>68</v>
      </c>
      <c r="HKZ95" s="377" t="s">
        <v>68</v>
      </c>
      <c r="HLA95" s="377" t="s">
        <v>68</v>
      </c>
      <c r="HLB95" s="377" t="s">
        <v>68</v>
      </c>
      <c r="HLC95" s="377" t="s">
        <v>68</v>
      </c>
      <c r="HLD95" s="377" t="s">
        <v>68</v>
      </c>
      <c r="HLE95" s="377" t="s">
        <v>68</v>
      </c>
      <c r="HLF95" s="377" t="s">
        <v>68</v>
      </c>
      <c r="HLG95" s="377" t="s">
        <v>68</v>
      </c>
      <c r="HLH95" s="377" t="s">
        <v>68</v>
      </c>
      <c r="HLI95" s="377" t="s">
        <v>68</v>
      </c>
      <c r="HLJ95" s="377" t="s">
        <v>68</v>
      </c>
      <c r="HLK95" s="377" t="s">
        <v>68</v>
      </c>
      <c r="HLL95" s="377" t="s">
        <v>68</v>
      </c>
      <c r="HLM95" s="377" t="s">
        <v>68</v>
      </c>
      <c r="HLN95" s="377" t="s">
        <v>68</v>
      </c>
      <c r="HLO95" s="377" t="s">
        <v>68</v>
      </c>
      <c r="HLP95" s="377" t="s">
        <v>68</v>
      </c>
      <c r="HLQ95" s="377" t="s">
        <v>68</v>
      </c>
      <c r="HLR95" s="377" t="s">
        <v>68</v>
      </c>
      <c r="HLS95" s="377" t="s">
        <v>68</v>
      </c>
      <c r="HLT95" s="377" t="s">
        <v>68</v>
      </c>
      <c r="HLU95" s="377" t="s">
        <v>68</v>
      </c>
      <c r="HLV95" s="377" t="s">
        <v>68</v>
      </c>
      <c r="HLW95" s="377" t="s">
        <v>68</v>
      </c>
      <c r="HLX95" s="377" t="s">
        <v>68</v>
      </c>
      <c r="HLY95" s="377" t="s">
        <v>68</v>
      </c>
      <c r="HLZ95" s="377" t="s">
        <v>68</v>
      </c>
      <c r="HMA95" s="377" t="s">
        <v>68</v>
      </c>
      <c r="HMB95" s="377" t="s">
        <v>68</v>
      </c>
      <c r="HMC95" s="377" t="s">
        <v>68</v>
      </c>
      <c r="HMD95" s="377" t="s">
        <v>68</v>
      </c>
      <c r="HME95" s="377" t="s">
        <v>68</v>
      </c>
      <c r="HMF95" s="377" t="s">
        <v>68</v>
      </c>
      <c r="HMG95" s="377" t="s">
        <v>68</v>
      </c>
      <c r="HMH95" s="377" t="s">
        <v>68</v>
      </c>
      <c r="HMI95" s="377" t="s">
        <v>68</v>
      </c>
      <c r="HMJ95" s="377" t="s">
        <v>68</v>
      </c>
      <c r="HMK95" s="377" t="s">
        <v>68</v>
      </c>
      <c r="HML95" s="377" t="s">
        <v>68</v>
      </c>
      <c r="HMM95" s="377" t="s">
        <v>68</v>
      </c>
      <c r="HMN95" s="377" t="s">
        <v>68</v>
      </c>
      <c r="HMO95" s="377" t="s">
        <v>68</v>
      </c>
      <c r="HMP95" s="377" t="s">
        <v>68</v>
      </c>
      <c r="HMQ95" s="377" t="s">
        <v>68</v>
      </c>
      <c r="HMR95" s="377" t="s">
        <v>68</v>
      </c>
      <c r="HMS95" s="377" t="s">
        <v>68</v>
      </c>
      <c r="HMT95" s="377" t="s">
        <v>68</v>
      </c>
      <c r="HMU95" s="377" t="s">
        <v>68</v>
      </c>
      <c r="HMV95" s="377" t="s">
        <v>68</v>
      </c>
      <c r="HMW95" s="377" t="s">
        <v>68</v>
      </c>
      <c r="HMX95" s="377" t="s">
        <v>68</v>
      </c>
      <c r="HMY95" s="377" t="s">
        <v>68</v>
      </c>
      <c r="HMZ95" s="377" t="s">
        <v>68</v>
      </c>
      <c r="HNA95" s="377" t="s">
        <v>68</v>
      </c>
      <c r="HNB95" s="377" t="s">
        <v>68</v>
      </c>
      <c r="HNC95" s="377" t="s">
        <v>68</v>
      </c>
      <c r="HND95" s="377" t="s">
        <v>68</v>
      </c>
      <c r="HNE95" s="377" t="s">
        <v>68</v>
      </c>
      <c r="HNF95" s="377" t="s">
        <v>68</v>
      </c>
      <c r="HNG95" s="377" t="s">
        <v>68</v>
      </c>
      <c r="HNH95" s="377" t="s">
        <v>68</v>
      </c>
      <c r="HNI95" s="377" t="s">
        <v>68</v>
      </c>
      <c r="HNJ95" s="377" t="s">
        <v>68</v>
      </c>
      <c r="HNK95" s="377" t="s">
        <v>68</v>
      </c>
      <c r="HNL95" s="377" t="s">
        <v>68</v>
      </c>
      <c r="HNM95" s="377" t="s">
        <v>68</v>
      </c>
      <c r="HNN95" s="377" t="s">
        <v>68</v>
      </c>
      <c r="HNO95" s="377" t="s">
        <v>68</v>
      </c>
      <c r="HNP95" s="377" t="s">
        <v>68</v>
      </c>
      <c r="HNQ95" s="377" t="s">
        <v>68</v>
      </c>
      <c r="HNR95" s="377" t="s">
        <v>68</v>
      </c>
      <c r="HNS95" s="377" t="s">
        <v>68</v>
      </c>
      <c r="HNT95" s="377" t="s">
        <v>68</v>
      </c>
      <c r="HNU95" s="377" t="s">
        <v>68</v>
      </c>
      <c r="HNV95" s="377" t="s">
        <v>68</v>
      </c>
      <c r="HNW95" s="377" t="s">
        <v>68</v>
      </c>
      <c r="HNX95" s="377" t="s">
        <v>68</v>
      </c>
      <c r="HNY95" s="377" t="s">
        <v>68</v>
      </c>
      <c r="HNZ95" s="377" t="s">
        <v>68</v>
      </c>
      <c r="HOA95" s="377" t="s">
        <v>68</v>
      </c>
      <c r="HOB95" s="377" t="s">
        <v>68</v>
      </c>
      <c r="HOC95" s="377" t="s">
        <v>68</v>
      </c>
      <c r="HOD95" s="377" t="s">
        <v>68</v>
      </c>
      <c r="HOE95" s="377" t="s">
        <v>68</v>
      </c>
      <c r="HOF95" s="377" t="s">
        <v>68</v>
      </c>
      <c r="HOG95" s="377" t="s">
        <v>68</v>
      </c>
      <c r="HOH95" s="377" t="s">
        <v>68</v>
      </c>
      <c r="HOI95" s="377" t="s">
        <v>68</v>
      </c>
      <c r="HOJ95" s="377" t="s">
        <v>68</v>
      </c>
      <c r="HOK95" s="377" t="s">
        <v>68</v>
      </c>
      <c r="HOL95" s="377" t="s">
        <v>68</v>
      </c>
      <c r="HOM95" s="377" t="s">
        <v>68</v>
      </c>
      <c r="HON95" s="377" t="s">
        <v>68</v>
      </c>
      <c r="HOO95" s="377" t="s">
        <v>68</v>
      </c>
      <c r="HOP95" s="377" t="s">
        <v>68</v>
      </c>
      <c r="HOQ95" s="377" t="s">
        <v>68</v>
      </c>
      <c r="HOR95" s="377" t="s">
        <v>68</v>
      </c>
      <c r="HOS95" s="377" t="s">
        <v>68</v>
      </c>
      <c r="HOT95" s="377" t="s">
        <v>68</v>
      </c>
      <c r="HOU95" s="377" t="s">
        <v>68</v>
      </c>
      <c r="HOV95" s="377" t="s">
        <v>68</v>
      </c>
      <c r="HOW95" s="377" t="s">
        <v>68</v>
      </c>
      <c r="HOX95" s="377" t="s">
        <v>68</v>
      </c>
      <c r="HOY95" s="377" t="s">
        <v>68</v>
      </c>
      <c r="HOZ95" s="377" t="s">
        <v>68</v>
      </c>
      <c r="HPA95" s="377" t="s">
        <v>68</v>
      </c>
      <c r="HPB95" s="377" t="s">
        <v>68</v>
      </c>
      <c r="HPC95" s="377" t="s">
        <v>68</v>
      </c>
      <c r="HPD95" s="377" t="s">
        <v>68</v>
      </c>
      <c r="HPE95" s="377" t="s">
        <v>68</v>
      </c>
      <c r="HPF95" s="377" t="s">
        <v>68</v>
      </c>
      <c r="HPG95" s="377" t="s">
        <v>68</v>
      </c>
      <c r="HPH95" s="377" t="s">
        <v>68</v>
      </c>
      <c r="HPI95" s="377" t="s">
        <v>68</v>
      </c>
      <c r="HPJ95" s="377" t="s">
        <v>68</v>
      </c>
      <c r="HPK95" s="377" t="s">
        <v>68</v>
      </c>
      <c r="HPL95" s="377" t="s">
        <v>68</v>
      </c>
      <c r="HPM95" s="377" t="s">
        <v>68</v>
      </c>
      <c r="HPN95" s="377" t="s">
        <v>68</v>
      </c>
      <c r="HPO95" s="377" t="s">
        <v>68</v>
      </c>
      <c r="HPP95" s="377" t="s">
        <v>68</v>
      </c>
      <c r="HPQ95" s="377" t="s">
        <v>68</v>
      </c>
      <c r="HPR95" s="377" t="s">
        <v>68</v>
      </c>
      <c r="HPS95" s="377" t="s">
        <v>68</v>
      </c>
      <c r="HPT95" s="377" t="s">
        <v>68</v>
      </c>
      <c r="HPU95" s="377" t="s">
        <v>68</v>
      </c>
      <c r="HPV95" s="377" t="s">
        <v>68</v>
      </c>
      <c r="HPW95" s="377" t="s">
        <v>68</v>
      </c>
      <c r="HPX95" s="377" t="s">
        <v>68</v>
      </c>
      <c r="HPY95" s="377" t="s">
        <v>68</v>
      </c>
      <c r="HPZ95" s="377" t="s">
        <v>68</v>
      </c>
      <c r="HQA95" s="377" t="s">
        <v>68</v>
      </c>
      <c r="HQB95" s="377" t="s">
        <v>68</v>
      </c>
      <c r="HQC95" s="377" t="s">
        <v>68</v>
      </c>
      <c r="HQD95" s="377" t="s">
        <v>68</v>
      </c>
      <c r="HQE95" s="377" t="s">
        <v>68</v>
      </c>
      <c r="HQF95" s="377" t="s">
        <v>68</v>
      </c>
      <c r="HQG95" s="377" t="s">
        <v>68</v>
      </c>
      <c r="HQH95" s="377" t="s">
        <v>68</v>
      </c>
      <c r="HQI95" s="377" t="s">
        <v>68</v>
      </c>
      <c r="HQJ95" s="377" t="s">
        <v>68</v>
      </c>
      <c r="HQK95" s="377" t="s">
        <v>68</v>
      </c>
      <c r="HQL95" s="377" t="s">
        <v>68</v>
      </c>
      <c r="HQM95" s="377" t="s">
        <v>68</v>
      </c>
      <c r="HQN95" s="377" t="s">
        <v>68</v>
      </c>
      <c r="HQO95" s="377" t="s">
        <v>68</v>
      </c>
      <c r="HQP95" s="377" t="s">
        <v>68</v>
      </c>
      <c r="HQQ95" s="377" t="s">
        <v>68</v>
      </c>
      <c r="HQR95" s="377" t="s">
        <v>68</v>
      </c>
      <c r="HQS95" s="377" t="s">
        <v>68</v>
      </c>
      <c r="HQT95" s="377" t="s">
        <v>68</v>
      </c>
      <c r="HQU95" s="377" t="s">
        <v>68</v>
      </c>
      <c r="HQV95" s="377" t="s">
        <v>68</v>
      </c>
      <c r="HQW95" s="377" t="s">
        <v>68</v>
      </c>
      <c r="HQX95" s="377" t="s">
        <v>68</v>
      </c>
      <c r="HQY95" s="377" t="s">
        <v>68</v>
      </c>
      <c r="HQZ95" s="377" t="s">
        <v>68</v>
      </c>
      <c r="HRA95" s="377" t="s">
        <v>68</v>
      </c>
      <c r="HRB95" s="377" t="s">
        <v>68</v>
      </c>
      <c r="HRC95" s="377" t="s">
        <v>68</v>
      </c>
      <c r="HRD95" s="377" t="s">
        <v>68</v>
      </c>
      <c r="HRE95" s="377" t="s">
        <v>68</v>
      </c>
      <c r="HRF95" s="377" t="s">
        <v>68</v>
      </c>
      <c r="HRG95" s="377" t="s">
        <v>68</v>
      </c>
      <c r="HRH95" s="377" t="s">
        <v>68</v>
      </c>
      <c r="HRI95" s="377" t="s">
        <v>68</v>
      </c>
      <c r="HRJ95" s="377" t="s">
        <v>68</v>
      </c>
      <c r="HRK95" s="377" t="s">
        <v>68</v>
      </c>
      <c r="HRL95" s="377" t="s">
        <v>68</v>
      </c>
      <c r="HRM95" s="377" t="s">
        <v>68</v>
      </c>
      <c r="HRN95" s="377" t="s">
        <v>68</v>
      </c>
      <c r="HRO95" s="377" t="s">
        <v>68</v>
      </c>
      <c r="HRP95" s="377" t="s">
        <v>68</v>
      </c>
      <c r="HRQ95" s="377" t="s">
        <v>68</v>
      </c>
      <c r="HRR95" s="377" t="s">
        <v>68</v>
      </c>
      <c r="HRS95" s="377" t="s">
        <v>68</v>
      </c>
      <c r="HRT95" s="377" t="s">
        <v>68</v>
      </c>
      <c r="HRU95" s="377" t="s">
        <v>68</v>
      </c>
      <c r="HRV95" s="377" t="s">
        <v>68</v>
      </c>
      <c r="HRW95" s="377" t="s">
        <v>68</v>
      </c>
      <c r="HRX95" s="377" t="s">
        <v>68</v>
      </c>
      <c r="HRY95" s="377" t="s">
        <v>68</v>
      </c>
      <c r="HRZ95" s="377" t="s">
        <v>68</v>
      </c>
      <c r="HSA95" s="377" t="s">
        <v>68</v>
      </c>
      <c r="HSB95" s="377" t="s">
        <v>68</v>
      </c>
      <c r="HSC95" s="377" t="s">
        <v>68</v>
      </c>
      <c r="HSD95" s="377" t="s">
        <v>68</v>
      </c>
      <c r="HSE95" s="377" t="s">
        <v>68</v>
      </c>
      <c r="HSF95" s="377" t="s">
        <v>68</v>
      </c>
      <c r="HSG95" s="377" t="s">
        <v>68</v>
      </c>
      <c r="HSH95" s="377" t="s">
        <v>68</v>
      </c>
      <c r="HSI95" s="377" t="s">
        <v>68</v>
      </c>
      <c r="HSJ95" s="377" t="s">
        <v>68</v>
      </c>
      <c r="HSK95" s="377" t="s">
        <v>68</v>
      </c>
      <c r="HSL95" s="377" t="s">
        <v>68</v>
      </c>
      <c r="HSM95" s="377" t="s">
        <v>68</v>
      </c>
      <c r="HSN95" s="377" t="s">
        <v>68</v>
      </c>
      <c r="HSO95" s="377" t="s">
        <v>68</v>
      </c>
      <c r="HSP95" s="377" t="s">
        <v>68</v>
      </c>
      <c r="HSQ95" s="377" t="s">
        <v>68</v>
      </c>
      <c r="HSR95" s="377" t="s">
        <v>68</v>
      </c>
      <c r="HSS95" s="377" t="s">
        <v>68</v>
      </c>
      <c r="HST95" s="377" t="s">
        <v>68</v>
      </c>
      <c r="HSU95" s="377" t="s">
        <v>68</v>
      </c>
      <c r="HSV95" s="377" t="s">
        <v>68</v>
      </c>
      <c r="HSW95" s="377" t="s">
        <v>68</v>
      </c>
      <c r="HSX95" s="377" t="s">
        <v>68</v>
      </c>
      <c r="HSY95" s="377" t="s">
        <v>68</v>
      </c>
      <c r="HSZ95" s="377" t="s">
        <v>68</v>
      </c>
      <c r="HTA95" s="377" t="s">
        <v>68</v>
      </c>
      <c r="HTB95" s="377" t="s">
        <v>68</v>
      </c>
      <c r="HTC95" s="377" t="s">
        <v>68</v>
      </c>
      <c r="HTD95" s="377" t="s">
        <v>68</v>
      </c>
      <c r="HTE95" s="377" t="s">
        <v>68</v>
      </c>
      <c r="HTF95" s="377" t="s">
        <v>68</v>
      </c>
      <c r="HTG95" s="377" t="s">
        <v>68</v>
      </c>
      <c r="HTH95" s="377" t="s">
        <v>68</v>
      </c>
      <c r="HTI95" s="377" t="s">
        <v>68</v>
      </c>
      <c r="HTJ95" s="377" t="s">
        <v>68</v>
      </c>
      <c r="HTK95" s="377" t="s">
        <v>68</v>
      </c>
      <c r="HTL95" s="377" t="s">
        <v>68</v>
      </c>
      <c r="HTM95" s="377" t="s">
        <v>68</v>
      </c>
      <c r="HTN95" s="377" t="s">
        <v>68</v>
      </c>
      <c r="HTO95" s="377" t="s">
        <v>68</v>
      </c>
      <c r="HTP95" s="377" t="s">
        <v>68</v>
      </c>
      <c r="HTQ95" s="377" t="s">
        <v>68</v>
      </c>
      <c r="HTR95" s="377" t="s">
        <v>68</v>
      </c>
      <c r="HTS95" s="377" t="s">
        <v>68</v>
      </c>
      <c r="HTT95" s="377" t="s">
        <v>68</v>
      </c>
      <c r="HTU95" s="377" t="s">
        <v>68</v>
      </c>
      <c r="HTV95" s="377" t="s">
        <v>68</v>
      </c>
      <c r="HTW95" s="377" t="s">
        <v>68</v>
      </c>
      <c r="HTX95" s="377" t="s">
        <v>68</v>
      </c>
      <c r="HTY95" s="377" t="s">
        <v>68</v>
      </c>
      <c r="HTZ95" s="377" t="s">
        <v>68</v>
      </c>
      <c r="HUA95" s="377" t="s">
        <v>68</v>
      </c>
      <c r="HUB95" s="377" t="s">
        <v>68</v>
      </c>
      <c r="HUC95" s="377" t="s">
        <v>68</v>
      </c>
      <c r="HUD95" s="377" t="s">
        <v>68</v>
      </c>
      <c r="HUE95" s="377" t="s">
        <v>68</v>
      </c>
      <c r="HUF95" s="377" t="s">
        <v>68</v>
      </c>
      <c r="HUG95" s="377" t="s">
        <v>68</v>
      </c>
      <c r="HUH95" s="377" t="s">
        <v>68</v>
      </c>
      <c r="HUI95" s="377" t="s">
        <v>68</v>
      </c>
      <c r="HUJ95" s="377" t="s">
        <v>68</v>
      </c>
      <c r="HUK95" s="377" t="s">
        <v>68</v>
      </c>
      <c r="HUL95" s="377" t="s">
        <v>68</v>
      </c>
      <c r="HUM95" s="377" t="s">
        <v>68</v>
      </c>
      <c r="HUN95" s="377" t="s">
        <v>68</v>
      </c>
      <c r="HUO95" s="377" t="s">
        <v>68</v>
      </c>
      <c r="HUP95" s="377" t="s">
        <v>68</v>
      </c>
      <c r="HUQ95" s="377" t="s">
        <v>68</v>
      </c>
      <c r="HUR95" s="377" t="s">
        <v>68</v>
      </c>
      <c r="HUS95" s="377" t="s">
        <v>68</v>
      </c>
      <c r="HUT95" s="377" t="s">
        <v>68</v>
      </c>
      <c r="HUU95" s="377" t="s">
        <v>68</v>
      </c>
      <c r="HUV95" s="377" t="s">
        <v>68</v>
      </c>
      <c r="HUW95" s="377" t="s">
        <v>68</v>
      </c>
      <c r="HUX95" s="377" t="s">
        <v>68</v>
      </c>
      <c r="HUY95" s="377" t="s">
        <v>68</v>
      </c>
      <c r="HUZ95" s="377" t="s">
        <v>68</v>
      </c>
      <c r="HVA95" s="377" t="s">
        <v>68</v>
      </c>
      <c r="HVB95" s="377" t="s">
        <v>68</v>
      </c>
      <c r="HVC95" s="377" t="s">
        <v>68</v>
      </c>
      <c r="HVD95" s="377" t="s">
        <v>68</v>
      </c>
      <c r="HVE95" s="377" t="s">
        <v>68</v>
      </c>
      <c r="HVF95" s="377" t="s">
        <v>68</v>
      </c>
      <c r="HVG95" s="377" t="s">
        <v>68</v>
      </c>
      <c r="HVH95" s="377" t="s">
        <v>68</v>
      </c>
      <c r="HVI95" s="377" t="s">
        <v>68</v>
      </c>
      <c r="HVJ95" s="377" t="s">
        <v>68</v>
      </c>
      <c r="HVK95" s="377" t="s">
        <v>68</v>
      </c>
      <c r="HVL95" s="377" t="s">
        <v>68</v>
      </c>
      <c r="HVM95" s="377" t="s">
        <v>68</v>
      </c>
      <c r="HVN95" s="377" t="s">
        <v>68</v>
      </c>
      <c r="HVO95" s="377" t="s">
        <v>68</v>
      </c>
      <c r="HVP95" s="377" t="s">
        <v>68</v>
      </c>
      <c r="HVQ95" s="377" t="s">
        <v>68</v>
      </c>
      <c r="HVR95" s="377" t="s">
        <v>68</v>
      </c>
      <c r="HVS95" s="377" t="s">
        <v>68</v>
      </c>
      <c r="HVT95" s="377" t="s">
        <v>68</v>
      </c>
      <c r="HVU95" s="377" t="s">
        <v>68</v>
      </c>
      <c r="HVV95" s="377" t="s">
        <v>68</v>
      </c>
      <c r="HVW95" s="377" t="s">
        <v>68</v>
      </c>
      <c r="HVX95" s="377" t="s">
        <v>68</v>
      </c>
      <c r="HVY95" s="377" t="s">
        <v>68</v>
      </c>
      <c r="HVZ95" s="377" t="s">
        <v>68</v>
      </c>
      <c r="HWA95" s="377" t="s">
        <v>68</v>
      </c>
      <c r="HWB95" s="377" t="s">
        <v>68</v>
      </c>
      <c r="HWC95" s="377" t="s">
        <v>68</v>
      </c>
      <c r="HWD95" s="377" t="s">
        <v>68</v>
      </c>
      <c r="HWE95" s="377" t="s">
        <v>68</v>
      </c>
      <c r="HWF95" s="377" t="s">
        <v>68</v>
      </c>
      <c r="HWG95" s="377" t="s">
        <v>68</v>
      </c>
      <c r="HWH95" s="377" t="s">
        <v>68</v>
      </c>
      <c r="HWI95" s="377" t="s">
        <v>68</v>
      </c>
      <c r="HWJ95" s="377" t="s">
        <v>68</v>
      </c>
      <c r="HWK95" s="377" t="s">
        <v>68</v>
      </c>
      <c r="HWL95" s="377" t="s">
        <v>68</v>
      </c>
      <c r="HWM95" s="377" t="s">
        <v>68</v>
      </c>
      <c r="HWN95" s="377" t="s">
        <v>68</v>
      </c>
      <c r="HWO95" s="377" t="s">
        <v>68</v>
      </c>
      <c r="HWP95" s="377" t="s">
        <v>68</v>
      </c>
      <c r="HWQ95" s="377" t="s">
        <v>68</v>
      </c>
      <c r="HWR95" s="377" t="s">
        <v>68</v>
      </c>
      <c r="HWS95" s="377" t="s">
        <v>68</v>
      </c>
      <c r="HWT95" s="377" t="s">
        <v>68</v>
      </c>
      <c r="HWU95" s="377" t="s">
        <v>68</v>
      </c>
      <c r="HWV95" s="377" t="s">
        <v>68</v>
      </c>
      <c r="HWW95" s="377" t="s">
        <v>68</v>
      </c>
      <c r="HWX95" s="377" t="s">
        <v>68</v>
      </c>
      <c r="HWY95" s="377" t="s">
        <v>68</v>
      </c>
      <c r="HWZ95" s="377" t="s">
        <v>68</v>
      </c>
      <c r="HXA95" s="377" t="s">
        <v>68</v>
      </c>
      <c r="HXB95" s="377" t="s">
        <v>68</v>
      </c>
      <c r="HXC95" s="377" t="s">
        <v>68</v>
      </c>
      <c r="HXD95" s="377" t="s">
        <v>68</v>
      </c>
      <c r="HXE95" s="377" t="s">
        <v>68</v>
      </c>
      <c r="HXF95" s="377" t="s">
        <v>68</v>
      </c>
      <c r="HXG95" s="377" t="s">
        <v>68</v>
      </c>
      <c r="HXH95" s="377" t="s">
        <v>68</v>
      </c>
      <c r="HXI95" s="377" t="s">
        <v>68</v>
      </c>
      <c r="HXJ95" s="377" t="s">
        <v>68</v>
      </c>
      <c r="HXK95" s="377" t="s">
        <v>68</v>
      </c>
      <c r="HXL95" s="377" t="s">
        <v>68</v>
      </c>
      <c r="HXM95" s="377" t="s">
        <v>68</v>
      </c>
      <c r="HXN95" s="377" t="s">
        <v>68</v>
      </c>
      <c r="HXO95" s="377" t="s">
        <v>68</v>
      </c>
      <c r="HXP95" s="377" t="s">
        <v>68</v>
      </c>
      <c r="HXQ95" s="377" t="s">
        <v>68</v>
      </c>
      <c r="HXR95" s="377" t="s">
        <v>68</v>
      </c>
      <c r="HXS95" s="377" t="s">
        <v>68</v>
      </c>
      <c r="HXT95" s="377" t="s">
        <v>68</v>
      </c>
      <c r="HXU95" s="377" t="s">
        <v>68</v>
      </c>
      <c r="HXV95" s="377" t="s">
        <v>68</v>
      </c>
      <c r="HXW95" s="377" t="s">
        <v>68</v>
      </c>
      <c r="HXX95" s="377" t="s">
        <v>68</v>
      </c>
      <c r="HXY95" s="377" t="s">
        <v>68</v>
      </c>
      <c r="HXZ95" s="377" t="s">
        <v>68</v>
      </c>
      <c r="HYA95" s="377" t="s">
        <v>68</v>
      </c>
      <c r="HYB95" s="377" t="s">
        <v>68</v>
      </c>
      <c r="HYC95" s="377" t="s">
        <v>68</v>
      </c>
      <c r="HYD95" s="377" t="s">
        <v>68</v>
      </c>
      <c r="HYE95" s="377" t="s">
        <v>68</v>
      </c>
      <c r="HYF95" s="377" t="s">
        <v>68</v>
      </c>
      <c r="HYG95" s="377" t="s">
        <v>68</v>
      </c>
      <c r="HYH95" s="377" t="s">
        <v>68</v>
      </c>
      <c r="HYI95" s="377" t="s">
        <v>68</v>
      </c>
      <c r="HYJ95" s="377" t="s">
        <v>68</v>
      </c>
      <c r="HYK95" s="377" t="s">
        <v>68</v>
      </c>
      <c r="HYL95" s="377" t="s">
        <v>68</v>
      </c>
      <c r="HYM95" s="377" t="s">
        <v>68</v>
      </c>
      <c r="HYN95" s="377" t="s">
        <v>68</v>
      </c>
      <c r="HYO95" s="377" t="s">
        <v>68</v>
      </c>
      <c r="HYP95" s="377" t="s">
        <v>68</v>
      </c>
      <c r="HYQ95" s="377" t="s">
        <v>68</v>
      </c>
      <c r="HYR95" s="377" t="s">
        <v>68</v>
      </c>
      <c r="HYS95" s="377" t="s">
        <v>68</v>
      </c>
      <c r="HYT95" s="377" t="s">
        <v>68</v>
      </c>
      <c r="HYU95" s="377" t="s">
        <v>68</v>
      </c>
      <c r="HYV95" s="377" t="s">
        <v>68</v>
      </c>
      <c r="HYW95" s="377" t="s">
        <v>68</v>
      </c>
      <c r="HYX95" s="377" t="s">
        <v>68</v>
      </c>
      <c r="HYY95" s="377" t="s">
        <v>68</v>
      </c>
      <c r="HYZ95" s="377" t="s">
        <v>68</v>
      </c>
      <c r="HZA95" s="377" t="s">
        <v>68</v>
      </c>
      <c r="HZB95" s="377" t="s">
        <v>68</v>
      </c>
      <c r="HZC95" s="377" t="s">
        <v>68</v>
      </c>
      <c r="HZD95" s="377" t="s">
        <v>68</v>
      </c>
      <c r="HZE95" s="377" t="s">
        <v>68</v>
      </c>
      <c r="HZF95" s="377" t="s">
        <v>68</v>
      </c>
      <c r="HZG95" s="377" t="s">
        <v>68</v>
      </c>
      <c r="HZH95" s="377" t="s">
        <v>68</v>
      </c>
      <c r="HZI95" s="377" t="s">
        <v>68</v>
      </c>
      <c r="HZJ95" s="377" t="s">
        <v>68</v>
      </c>
      <c r="HZK95" s="377" t="s">
        <v>68</v>
      </c>
      <c r="HZL95" s="377" t="s">
        <v>68</v>
      </c>
      <c r="HZM95" s="377" t="s">
        <v>68</v>
      </c>
      <c r="HZN95" s="377" t="s">
        <v>68</v>
      </c>
      <c r="HZO95" s="377" t="s">
        <v>68</v>
      </c>
      <c r="HZP95" s="377" t="s">
        <v>68</v>
      </c>
      <c r="HZQ95" s="377" t="s">
        <v>68</v>
      </c>
      <c r="HZR95" s="377" t="s">
        <v>68</v>
      </c>
      <c r="HZS95" s="377" t="s">
        <v>68</v>
      </c>
      <c r="HZT95" s="377" t="s">
        <v>68</v>
      </c>
      <c r="HZU95" s="377" t="s">
        <v>68</v>
      </c>
      <c r="HZV95" s="377" t="s">
        <v>68</v>
      </c>
      <c r="HZW95" s="377" t="s">
        <v>68</v>
      </c>
      <c r="HZX95" s="377" t="s">
        <v>68</v>
      </c>
      <c r="HZY95" s="377" t="s">
        <v>68</v>
      </c>
      <c r="HZZ95" s="377" t="s">
        <v>68</v>
      </c>
      <c r="IAA95" s="377" t="s">
        <v>68</v>
      </c>
      <c r="IAB95" s="377" t="s">
        <v>68</v>
      </c>
      <c r="IAC95" s="377" t="s">
        <v>68</v>
      </c>
      <c r="IAD95" s="377" t="s">
        <v>68</v>
      </c>
      <c r="IAE95" s="377" t="s">
        <v>68</v>
      </c>
      <c r="IAF95" s="377" t="s">
        <v>68</v>
      </c>
      <c r="IAG95" s="377" t="s">
        <v>68</v>
      </c>
      <c r="IAH95" s="377" t="s">
        <v>68</v>
      </c>
      <c r="IAI95" s="377" t="s">
        <v>68</v>
      </c>
      <c r="IAJ95" s="377" t="s">
        <v>68</v>
      </c>
      <c r="IAK95" s="377" t="s">
        <v>68</v>
      </c>
      <c r="IAL95" s="377" t="s">
        <v>68</v>
      </c>
      <c r="IAM95" s="377" t="s">
        <v>68</v>
      </c>
      <c r="IAN95" s="377" t="s">
        <v>68</v>
      </c>
      <c r="IAO95" s="377" t="s">
        <v>68</v>
      </c>
      <c r="IAP95" s="377" t="s">
        <v>68</v>
      </c>
      <c r="IAQ95" s="377" t="s">
        <v>68</v>
      </c>
      <c r="IAR95" s="377" t="s">
        <v>68</v>
      </c>
      <c r="IAS95" s="377" t="s">
        <v>68</v>
      </c>
      <c r="IAT95" s="377" t="s">
        <v>68</v>
      </c>
      <c r="IAU95" s="377" t="s">
        <v>68</v>
      </c>
      <c r="IAV95" s="377" t="s">
        <v>68</v>
      </c>
      <c r="IAW95" s="377" t="s">
        <v>68</v>
      </c>
      <c r="IAX95" s="377" t="s">
        <v>68</v>
      </c>
      <c r="IAY95" s="377" t="s">
        <v>68</v>
      </c>
      <c r="IAZ95" s="377" t="s">
        <v>68</v>
      </c>
      <c r="IBA95" s="377" t="s">
        <v>68</v>
      </c>
      <c r="IBB95" s="377" t="s">
        <v>68</v>
      </c>
      <c r="IBC95" s="377" t="s">
        <v>68</v>
      </c>
      <c r="IBD95" s="377" t="s">
        <v>68</v>
      </c>
      <c r="IBE95" s="377" t="s">
        <v>68</v>
      </c>
      <c r="IBF95" s="377" t="s">
        <v>68</v>
      </c>
      <c r="IBG95" s="377" t="s">
        <v>68</v>
      </c>
      <c r="IBH95" s="377" t="s">
        <v>68</v>
      </c>
      <c r="IBI95" s="377" t="s">
        <v>68</v>
      </c>
      <c r="IBJ95" s="377" t="s">
        <v>68</v>
      </c>
      <c r="IBK95" s="377" t="s">
        <v>68</v>
      </c>
      <c r="IBL95" s="377" t="s">
        <v>68</v>
      </c>
      <c r="IBM95" s="377" t="s">
        <v>68</v>
      </c>
      <c r="IBN95" s="377" t="s">
        <v>68</v>
      </c>
      <c r="IBO95" s="377" t="s">
        <v>68</v>
      </c>
      <c r="IBP95" s="377" t="s">
        <v>68</v>
      </c>
      <c r="IBQ95" s="377" t="s">
        <v>68</v>
      </c>
      <c r="IBR95" s="377" t="s">
        <v>68</v>
      </c>
      <c r="IBS95" s="377" t="s">
        <v>68</v>
      </c>
      <c r="IBT95" s="377" t="s">
        <v>68</v>
      </c>
      <c r="IBU95" s="377" t="s">
        <v>68</v>
      </c>
      <c r="IBV95" s="377" t="s">
        <v>68</v>
      </c>
      <c r="IBW95" s="377" t="s">
        <v>68</v>
      </c>
      <c r="IBX95" s="377" t="s">
        <v>68</v>
      </c>
      <c r="IBY95" s="377" t="s">
        <v>68</v>
      </c>
      <c r="IBZ95" s="377" t="s">
        <v>68</v>
      </c>
      <c r="ICA95" s="377" t="s">
        <v>68</v>
      </c>
      <c r="ICB95" s="377" t="s">
        <v>68</v>
      </c>
      <c r="ICC95" s="377" t="s">
        <v>68</v>
      </c>
      <c r="ICD95" s="377" t="s">
        <v>68</v>
      </c>
      <c r="ICE95" s="377" t="s">
        <v>68</v>
      </c>
      <c r="ICF95" s="377" t="s">
        <v>68</v>
      </c>
      <c r="ICG95" s="377" t="s">
        <v>68</v>
      </c>
      <c r="ICH95" s="377" t="s">
        <v>68</v>
      </c>
      <c r="ICI95" s="377" t="s">
        <v>68</v>
      </c>
      <c r="ICJ95" s="377" t="s">
        <v>68</v>
      </c>
      <c r="ICK95" s="377" t="s">
        <v>68</v>
      </c>
      <c r="ICL95" s="377" t="s">
        <v>68</v>
      </c>
      <c r="ICM95" s="377" t="s">
        <v>68</v>
      </c>
      <c r="ICN95" s="377" t="s">
        <v>68</v>
      </c>
      <c r="ICO95" s="377" t="s">
        <v>68</v>
      </c>
      <c r="ICP95" s="377" t="s">
        <v>68</v>
      </c>
      <c r="ICQ95" s="377" t="s">
        <v>68</v>
      </c>
      <c r="ICR95" s="377" t="s">
        <v>68</v>
      </c>
      <c r="ICS95" s="377" t="s">
        <v>68</v>
      </c>
      <c r="ICT95" s="377" t="s">
        <v>68</v>
      </c>
      <c r="ICU95" s="377" t="s">
        <v>68</v>
      </c>
      <c r="ICV95" s="377" t="s">
        <v>68</v>
      </c>
      <c r="ICW95" s="377" t="s">
        <v>68</v>
      </c>
      <c r="ICX95" s="377" t="s">
        <v>68</v>
      </c>
      <c r="ICY95" s="377" t="s">
        <v>68</v>
      </c>
      <c r="ICZ95" s="377" t="s">
        <v>68</v>
      </c>
      <c r="IDA95" s="377" t="s">
        <v>68</v>
      </c>
      <c r="IDB95" s="377" t="s">
        <v>68</v>
      </c>
      <c r="IDC95" s="377" t="s">
        <v>68</v>
      </c>
      <c r="IDD95" s="377" t="s">
        <v>68</v>
      </c>
      <c r="IDE95" s="377" t="s">
        <v>68</v>
      </c>
      <c r="IDF95" s="377" t="s">
        <v>68</v>
      </c>
      <c r="IDG95" s="377" t="s">
        <v>68</v>
      </c>
      <c r="IDH95" s="377" t="s">
        <v>68</v>
      </c>
      <c r="IDI95" s="377" t="s">
        <v>68</v>
      </c>
      <c r="IDJ95" s="377" t="s">
        <v>68</v>
      </c>
      <c r="IDK95" s="377" t="s">
        <v>68</v>
      </c>
      <c r="IDL95" s="377" t="s">
        <v>68</v>
      </c>
      <c r="IDM95" s="377" t="s">
        <v>68</v>
      </c>
      <c r="IDN95" s="377" t="s">
        <v>68</v>
      </c>
      <c r="IDO95" s="377" t="s">
        <v>68</v>
      </c>
      <c r="IDP95" s="377" t="s">
        <v>68</v>
      </c>
      <c r="IDQ95" s="377" t="s">
        <v>68</v>
      </c>
      <c r="IDR95" s="377" t="s">
        <v>68</v>
      </c>
      <c r="IDS95" s="377" t="s">
        <v>68</v>
      </c>
      <c r="IDT95" s="377" t="s">
        <v>68</v>
      </c>
      <c r="IDU95" s="377" t="s">
        <v>68</v>
      </c>
      <c r="IDV95" s="377" t="s">
        <v>68</v>
      </c>
      <c r="IDW95" s="377" t="s">
        <v>68</v>
      </c>
      <c r="IDX95" s="377" t="s">
        <v>68</v>
      </c>
      <c r="IDY95" s="377" t="s">
        <v>68</v>
      </c>
      <c r="IDZ95" s="377" t="s">
        <v>68</v>
      </c>
      <c r="IEA95" s="377" t="s">
        <v>68</v>
      </c>
      <c r="IEB95" s="377" t="s">
        <v>68</v>
      </c>
      <c r="IEC95" s="377" t="s">
        <v>68</v>
      </c>
      <c r="IED95" s="377" t="s">
        <v>68</v>
      </c>
      <c r="IEE95" s="377" t="s">
        <v>68</v>
      </c>
      <c r="IEF95" s="377" t="s">
        <v>68</v>
      </c>
      <c r="IEG95" s="377" t="s">
        <v>68</v>
      </c>
      <c r="IEH95" s="377" t="s">
        <v>68</v>
      </c>
      <c r="IEI95" s="377" t="s">
        <v>68</v>
      </c>
      <c r="IEJ95" s="377" t="s">
        <v>68</v>
      </c>
      <c r="IEK95" s="377" t="s">
        <v>68</v>
      </c>
      <c r="IEL95" s="377" t="s">
        <v>68</v>
      </c>
      <c r="IEM95" s="377" t="s">
        <v>68</v>
      </c>
      <c r="IEN95" s="377" t="s">
        <v>68</v>
      </c>
      <c r="IEO95" s="377" t="s">
        <v>68</v>
      </c>
      <c r="IEP95" s="377" t="s">
        <v>68</v>
      </c>
      <c r="IEQ95" s="377" t="s">
        <v>68</v>
      </c>
      <c r="IER95" s="377" t="s">
        <v>68</v>
      </c>
      <c r="IES95" s="377" t="s">
        <v>68</v>
      </c>
      <c r="IET95" s="377" t="s">
        <v>68</v>
      </c>
      <c r="IEU95" s="377" t="s">
        <v>68</v>
      </c>
      <c r="IEV95" s="377" t="s">
        <v>68</v>
      </c>
      <c r="IEW95" s="377" t="s">
        <v>68</v>
      </c>
      <c r="IEX95" s="377" t="s">
        <v>68</v>
      </c>
      <c r="IEY95" s="377" t="s">
        <v>68</v>
      </c>
      <c r="IEZ95" s="377" t="s">
        <v>68</v>
      </c>
      <c r="IFA95" s="377" t="s">
        <v>68</v>
      </c>
      <c r="IFB95" s="377" t="s">
        <v>68</v>
      </c>
      <c r="IFC95" s="377" t="s">
        <v>68</v>
      </c>
      <c r="IFD95" s="377" t="s">
        <v>68</v>
      </c>
      <c r="IFE95" s="377" t="s">
        <v>68</v>
      </c>
      <c r="IFF95" s="377" t="s">
        <v>68</v>
      </c>
      <c r="IFG95" s="377" t="s">
        <v>68</v>
      </c>
      <c r="IFH95" s="377" t="s">
        <v>68</v>
      </c>
      <c r="IFI95" s="377" t="s">
        <v>68</v>
      </c>
      <c r="IFJ95" s="377" t="s">
        <v>68</v>
      </c>
      <c r="IFK95" s="377" t="s">
        <v>68</v>
      </c>
      <c r="IFL95" s="377" t="s">
        <v>68</v>
      </c>
      <c r="IFM95" s="377" t="s">
        <v>68</v>
      </c>
      <c r="IFN95" s="377" t="s">
        <v>68</v>
      </c>
      <c r="IFO95" s="377" t="s">
        <v>68</v>
      </c>
      <c r="IFP95" s="377" t="s">
        <v>68</v>
      </c>
      <c r="IFQ95" s="377" t="s">
        <v>68</v>
      </c>
      <c r="IFR95" s="377" t="s">
        <v>68</v>
      </c>
      <c r="IFS95" s="377" t="s">
        <v>68</v>
      </c>
      <c r="IFT95" s="377" t="s">
        <v>68</v>
      </c>
      <c r="IFU95" s="377" t="s">
        <v>68</v>
      </c>
      <c r="IFV95" s="377" t="s">
        <v>68</v>
      </c>
      <c r="IFW95" s="377" t="s">
        <v>68</v>
      </c>
      <c r="IFX95" s="377" t="s">
        <v>68</v>
      </c>
      <c r="IFY95" s="377" t="s">
        <v>68</v>
      </c>
      <c r="IFZ95" s="377" t="s">
        <v>68</v>
      </c>
      <c r="IGA95" s="377" t="s">
        <v>68</v>
      </c>
      <c r="IGB95" s="377" t="s">
        <v>68</v>
      </c>
      <c r="IGC95" s="377" t="s">
        <v>68</v>
      </c>
      <c r="IGD95" s="377" t="s">
        <v>68</v>
      </c>
      <c r="IGE95" s="377" t="s">
        <v>68</v>
      </c>
      <c r="IGF95" s="377" t="s">
        <v>68</v>
      </c>
      <c r="IGG95" s="377" t="s">
        <v>68</v>
      </c>
      <c r="IGH95" s="377" t="s">
        <v>68</v>
      </c>
      <c r="IGI95" s="377" t="s">
        <v>68</v>
      </c>
      <c r="IGJ95" s="377" t="s">
        <v>68</v>
      </c>
      <c r="IGK95" s="377" t="s">
        <v>68</v>
      </c>
      <c r="IGL95" s="377" t="s">
        <v>68</v>
      </c>
      <c r="IGM95" s="377" t="s">
        <v>68</v>
      </c>
      <c r="IGN95" s="377" t="s">
        <v>68</v>
      </c>
      <c r="IGO95" s="377" t="s">
        <v>68</v>
      </c>
      <c r="IGP95" s="377" t="s">
        <v>68</v>
      </c>
      <c r="IGQ95" s="377" t="s">
        <v>68</v>
      </c>
      <c r="IGR95" s="377" t="s">
        <v>68</v>
      </c>
      <c r="IGS95" s="377" t="s">
        <v>68</v>
      </c>
      <c r="IGT95" s="377" t="s">
        <v>68</v>
      </c>
      <c r="IGU95" s="377" t="s">
        <v>68</v>
      </c>
      <c r="IGV95" s="377" t="s">
        <v>68</v>
      </c>
      <c r="IGW95" s="377" t="s">
        <v>68</v>
      </c>
      <c r="IGX95" s="377" t="s">
        <v>68</v>
      </c>
      <c r="IGY95" s="377" t="s">
        <v>68</v>
      </c>
      <c r="IGZ95" s="377" t="s">
        <v>68</v>
      </c>
      <c r="IHA95" s="377" t="s">
        <v>68</v>
      </c>
      <c r="IHB95" s="377" t="s">
        <v>68</v>
      </c>
      <c r="IHC95" s="377" t="s">
        <v>68</v>
      </c>
      <c r="IHD95" s="377" t="s">
        <v>68</v>
      </c>
      <c r="IHE95" s="377" t="s">
        <v>68</v>
      </c>
      <c r="IHF95" s="377" t="s">
        <v>68</v>
      </c>
      <c r="IHG95" s="377" t="s">
        <v>68</v>
      </c>
      <c r="IHH95" s="377" t="s">
        <v>68</v>
      </c>
      <c r="IHI95" s="377" t="s">
        <v>68</v>
      </c>
      <c r="IHJ95" s="377" t="s">
        <v>68</v>
      </c>
      <c r="IHK95" s="377" t="s">
        <v>68</v>
      </c>
      <c r="IHL95" s="377" t="s">
        <v>68</v>
      </c>
      <c r="IHM95" s="377" t="s">
        <v>68</v>
      </c>
      <c r="IHN95" s="377" t="s">
        <v>68</v>
      </c>
      <c r="IHO95" s="377" t="s">
        <v>68</v>
      </c>
      <c r="IHP95" s="377" t="s">
        <v>68</v>
      </c>
      <c r="IHQ95" s="377" t="s">
        <v>68</v>
      </c>
      <c r="IHR95" s="377" t="s">
        <v>68</v>
      </c>
      <c r="IHS95" s="377" t="s">
        <v>68</v>
      </c>
      <c r="IHT95" s="377" t="s">
        <v>68</v>
      </c>
      <c r="IHU95" s="377" t="s">
        <v>68</v>
      </c>
      <c r="IHV95" s="377" t="s">
        <v>68</v>
      </c>
      <c r="IHW95" s="377" t="s">
        <v>68</v>
      </c>
      <c r="IHX95" s="377" t="s">
        <v>68</v>
      </c>
      <c r="IHY95" s="377" t="s">
        <v>68</v>
      </c>
      <c r="IHZ95" s="377" t="s">
        <v>68</v>
      </c>
      <c r="IIA95" s="377" t="s">
        <v>68</v>
      </c>
      <c r="IIB95" s="377" t="s">
        <v>68</v>
      </c>
      <c r="IIC95" s="377" t="s">
        <v>68</v>
      </c>
      <c r="IID95" s="377" t="s">
        <v>68</v>
      </c>
      <c r="IIE95" s="377" t="s">
        <v>68</v>
      </c>
      <c r="IIF95" s="377" t="s">
        <v>68</v>
      </c>
      <c r="IIG95" s="377" t="s">
        <v>68</v>
      </c>
      <c r="IIH95" s="377" t="s">
        <v>68</v>
      </c>
      <c r="III95" s="377" t="s">
        <v>68</v>
      </c>
      <c r="IIJ95" s="377" t="s">
        <v>68</v>
      </c>
      <c r="IIK95" s="377" t="s">
        <v>68</v>
      </c>
      <c r="IIL95" s="377" t="s">
        <v>68</v>
      </c>
      <c r="IIM95" s="377" t="s">
        <v>68</v>
      </c>
      <c r="IIN95" s="377" t="s">
        <v>68</v>
      </c>
      <c r="IIO95" s="377" t="s">
        <v>68</v>
      </c>
      <c r="IIP95" s="377" t="s">
        <v>68</v>
      </c>
      <c r="IIQ95" s="377" t="s">
        <v>68</v>
      </c>
      <c r="IIR95" s="377" t="s">
        <v>68</v>
      </c>
      <c r="IIS95" s="377" t="s">
        <v>68</v>
      </c>
      <c r="IIT95" s="377" t="s">
        <v>68</v>
      </c>
      <c r="IIU95" s="377" t="s">
        <v>68</v>
      </c>
      <c r="IIV95" s="377" t="s">
        <v>68</v>
      </c>
      <c r="IIW95" s="377" t="s">
        <v>68</v>
      </c>
      <c r="IIX95" s="377" t="s">
        <v>68</v>
      </c>
      <c r="IIY95" s="377" t="s">
        <v>68</v>
      </c>
      <c r="IIZ95" s="377" t="s">
        <v>68</v>
      </c>
      <c r="IJA95" s="377" t="s">
        <v>68</v>
      </c>
      <c r="IJB95" s="377" t="s">
        <v>68</v>
      </c>
      <c r="IJC95" s="377" t="s">
        <v>68</v>
      </c>
      <c r="IJD95" s="377" t="s">
        <v>68</v>
      </c>
      <c r="IJE95" s="377" t="s">
        <v>68</v>
      </c>
      <c r="IJF95" s="377" t="s">
        <v>68</v>
      </c>
      <c r="IJG95" s="377" t="s">
        <v>68</v>
      </c>
      <c r="IJH95" s="377" t="s">
        <v>68</v>
      </c>
      <c r="IJI95" s="377" t="s">
        <v>68</v>
      </c>
      <c r="IJJ95" s="377" t="s">
        <v>68</v>
      </c>
      <c r="IJK95" s="377" t="s">
        <v>68</v>
      </c>
      <c r="IJL95" s="377" t="s">
        <v>68</v>
      </c>
      <c r="IJM95" s="377" t="s">
        <v>68</v>
      </c>
      <c r="IJN95" s="377" t="s">
        <v>68</v>
      </c>
      <c r="IJO95" s="377" t="s">
        <v>68</v>
      </c>
      <c r="IJP95" s="377" t="s">
        <v>68</v>
      </c>
      <c r="IJQ95" s="377" t="s">
        <v>68</v>
      </c>
      <c r="IJR95" s="377" t="s">
        <v>68</v>
      </c>
      <c r="IJS95" s="377" t="s">
        <v>68</v>
      </c>
      <c r="IJT95" s="377" t="s">
        <v>68</v>
      </c>
      <c r="IJU95" s="377" t="s">
        <v>68</v>
      </c>
      <c r="IJV95" s="377" t="s">
        <v>68</v>
      </c>
      <c r="IJW95" s="377" t="s">
        <v>68</v>
      </c>
      <c r="IJX95" s="377" t="s">
        <v>68</v>
      </c>
      <c r="IJY95" s="377" t="s">
        <v>68</v>
      </c>
      <c r="IJZ95" s="377" t="s">
        <v>68</v>
      </c>
      <c r="IKA95" s="377" t="s">
        <v>68</v>
      </c>
      <c r="IKB95" s="377" t="s">
        <v>68</v>
      </c>
      <c r="IKC95" s="377" t="s">
        <v>68</v>
      </c>
      <c r="IKD95" s="377" t="s">
        <v>68</v>
      </c>
      <c r="IKE95" s="377" t="s">
        <v>68</v>
      </c>
      <c r="IKF95" s="377" t="s">
        <v>68</v>
      </c>
      <c r="IKG95" s="377" t="s">
        <v>68</v>
      </c>
      <c r="IKH95" s="377" t="s">
        <v>68</v>
      </c>
      <c r="IKI95" s="377" t="s">
        <v>68</v>
      </c>
      <c r="IKJ95" s="377" t="s">
        <v>68</v>
      </c>
      <c r="IKK95" s="377" t="s">
        <v>68</v>
      </c>
      <c r="IKL95" s="377" t="s">
        <v>68</v>
      </c>
      <c r="IKM95" s="377" t="s">
        <v>68</v>
      </c>
      <c r="IKN95" s="377" t="s">
        <v>68</v>
      </c>
      <c r="IKO95" s="377" t="s">
        <v>68</v>
      </c>
      <c r="IKP95" s="377" t="s">
        <v>68</v>
      </c>
      <c r="IKQ95" s="377" t="s">
        <v>68</v>
      </c>
      <c r="IKR95" s="377" t="s">
        <v>68</v>
      </c>
      <c r="IKS95" s="377" t="s">
        <v>68</v>
      </c>
      <c r="IKT95" s="377" t="s">
        <v>68</v>
      </c>
      <c r="IKU95" s="377" t="s">
        <v>68</v>
      </c>
      <c r="IKV95" s="377" t="s">
        <v>68</v>
      </c>
      <c r="IKW95" s="377" t="s">
        <v>68</v>
      </c>
      <c r="IKX95" s="377" t="s">
        <v>68</v>
      </c>
      <c r="IKY95" s="377" t="s">
        <v>68</v>
      </c>
      <c r="IKZ95" s="377" t="s">
        <v>68</v>
      </c>
      <c r="ILA95" s="377" t="s">
        <v>68</v>
      </c>
      <c r="ILB95" s="377" t="s">
        <v>68</v>
      </c>
      <c r="ILC95" s="377" t="s">
        <v>68</v>
      </c>
      <c r="ILD95" s="377" t="s">
        <v>68</v>
      </c>
      <c r="ILE95" s="377" t="s">
        <v>68</v>
      </c>
      <c r="ILF95" s="377" t="s">
        <v>68</v>
      </c>
      <c r="ILG95" s="377" t="s">
        <v>68</v>
      </c>
      <c r="ILH95" s="377" t="s">
        <v>68</v>
      </c>
      <c r="ILI95" s="377" t="s">
        <v>68</v>
      </c>
      <c r="ILJ95" s="377" t="s">
        <v>68</v>
      </c>
      <c r="ILK95" s="377" t="s">
        <v>68</v>
      </c>
      <c r="ILL95" s="377" t="s">
        <v>68</v>
      </c>
      <c r="ILM95" s="377" t="s">
        <v>68</v>
      </c>
      <c r="ILN95" s="377" t="s">
        <v>68</v>
      </c>
      <c r="ILO95" s="377" t="s">
        <v>68</v>
      </c>
      <c r="ILP95" s="377" t="s">
        <v>68</v>
      </c>
      <c r="ILQ95" s="377" t="s">
        <v>68</v>
      </c>
      <c r="ILR95" s="377" t="s">
        <v>68</v>
      </c>
      <c r="ILS95" s="377" t="s">
        <v>68</v>
      </c>
      <c r="ILT95" s="377" t="s">
        <v>68</v>
      </c>
      <c r="ILU95" s="377" t="s">
        <v>68</v>
      </c>
      <c r="ILV95" s="377" t="s">
        <v>68</v>
      </c>
      <c r="ILW95" s="377" t="s">
        <v>68</v>
      </c>
      <c r="ILX95" s="377" t="s">
        <v>68</v>
      </c>
      <c r="ILY95" s="377" t="s">
        <v>68</v>
      </c>
      <c r="ILZ95" s="377" t="s">
        <v>68</v>
      </c>
      <c r="IMA95" s="377" t="s">
        <v>68</v>
      </c>
      <c r="IMB95" s="377" t="s">
        <v>68</v>
      </c>
      <c r="IMC95" s="377" t="s">
        <v>68</v>
      </c>
      <c r="IMD95" s="377" t="s">
        <v>68</v>
      </c>
      <c r="IME95" s="377" t="s">
        <v>68</v>
      </c>
      <c r="IMF95" s="377" t="s">
        <v>68</v>
      </c>
      <c r="IMG95" s="377" t="s">
        <v>68</v>
      </c>
      <c r="IMH95" s="377" t="s">
        <v>68</v>
      </c>
      <c r="IMI95" s="377" t="s">
        <v>68</v>
      </c>
      <c r="IMJ95" s="377" t="s">
        <v>68</v>
      </c>
      <c r="IMK95" s="377" t="s">
        <v>68</v>
      </c>
      <c r="IML95" s="377" t="s">
        <v>68</v>
      </c>
      <c r="IMM95" s="377" t="s">
        <v>68</v>
      </c>
      <c r="IMN95" s="377" t="s">
        <v>68</v>
      </c>
      <c r="IMO95" s="377" t="s">
        <v>68</v>
      </c>
      <c r="IMP95" s="377" t="s">
        <v>68</v>
      </c>
      <c r="IMQ95" s="377" t="s">
        <v>68</v>
      </c>
      <c r="IMR95" s="377" t="s">
        <v>68</v>
      </c>
      <c r="IMS95" s="377" t="s">
        <v>68</v>
      </c>
      <c r="IMT95" s="377" t="s">
        <v>68</v>
      </c>
      <c r="IMU95" s="377" t="s">
        <v>68</v>
      </c>
      <c r="IMV95" s="377" t="s">
        <v>68</v>
      </c>
      <c r="IMW95" s="377" t="s">
        <v>68</v>
      </c>
      <c r="IMX95" s="377" t="s">
        <v>68</v>
      </c>
      <c r="IMY95" s="377" t="s">
        <v>68</v>
      </c>
      <c r="IMZ95" s="377" t="s">
        <v>68</v>
      </c>
      <c r="INA95" s="377" t="s">
        <v>68</v>
      </c>
      <c r="INB95" s="377" t="s">
        <v>68</v>
      </c>
      <c r="INC95" s="377" t="s">
        <v>68</v>
      </c>
      <c r="IND95" s="377" t="s">
        <v>68</v>
      </c>
      <c r="INE95" s="377" t="s">
        <v>68</v>
      </c>
      <c r="INF95" s="377" t="s">
        <v>68</v>
      </c>
      <c r="ING95" s="377" t="s">
        <v>68</v>
      </c>
      <c r="INH95" s="377" t="s">
        <v>68</v>
      </c>
      <c r="INI95" s="377" t="s">
        <v>68</v>
      </c>
      <c r="INJ95" s="377" t="s">
        <v>68</v>
      </c>
      <c r="INK95" s="377" t="s">
        <v>68</v>
      </c>
      <c r="INL95" s="377" t="s">
        <v>68</v>
      </c>
      <c r="INM95" s="377" t="s">
        <v>68</v>
      </c>
      <c r="INN95" s="377" t="s">
        <v>68</v>
      </c>
      <c r="INO95" s="377" t="s">
        <v>68</v>
      </c>
      <c r="INP95" s="377" t="s">
        <v>68</v>
      </c>
      <c r="INQ95" s="377" t="s">
        <v>68</v>
      </c>
      <c r="INR95" s="377" t="s">
        <v>68</v>
      </c>
      <c r="INS95" s="377" t="s">
        <v>68</v>
      </c>
      <c r="INT95" s="377" t="s">
        <v>68</v>
      </c>
      <c r="INU95" s="377" t="s">
        <v>68</v>
      </c>
      <c r="INV95" s="377" t="s">
        <v>68</v>
      </c>
      <c r="INW95" s="377" t="s">
        <v>68</v>
      </c>
      <c r="INX95" s="377" t="s">
        <v>68</v>
      </c>
      <c r="INY95" s="377" t="s">
        <v>68</v>
      </c>
      <c r="INZ95" s="377" t="s">
        <v>68</v>
      </c>
      <c r="IOA95" s="377" t="s">
        <v>68</v>
      </c>
      <c r="IOB95" s="377" t="s">
        <v>68</v>
      </c>
      <c r="IOC95" s="377" t="s">
        <v>68</v>
      </c>
      <c r="IOD95" s="377" t="s">
        <v>68</v>
      </c>
      <c r="IOE95" s="377" t="s">
        <v>68</v>
      </c>
      <c r="IOF95" s="377" t="s">
        <v>68</v>
      </c>
      <c r="IOG95" s="377" t="s">
        <v>68</v>
      </c>
      <c r="IOH95" s="377" t="s">
        <v>68</v>
      </c>
      <c r="IOI95" s="377" t="s">
        <v>68</v>
      </c>
      <c r="IOJ95" s="377" t="s">
        <v>68</v>
      </c>
      <c r="IOK95" s="377" t="s">
        <v>68</v>
      </c>
      <c r="IOL95" s="377" t="s">
        <v>68</v>
      </c>
      <c r="IOM95" s="377" t="s">
        <v>68</v>
      </c>
      <c r="ION95" s="377" t="s">
        <v>68</v>
      </c>
      <c r="IOO95" s="377" t="s">
        <v>68</v>
      </c>
      <c r="IOP95" s="377" t="s">
        <v>68</v>
      </c>
      <c r="IOQ95" s="377" t="s">
        <v>68</v>
      </c>
      <c r="IOR95" s="377" t="s">
        <v>68</v>
      </c>
      <c r="IOS95" s="377" t="s">
        <v>68</v>
      </c>
      <c r="IOT95" s="377" t="s">
        <v>68</v>
      </c>
      <c r="IOU95" s="377" t="s">
        <v>68</v>
      </c>
      <c r="IOV95" s="377" t="s">
        <v>68</v>
      </c>
      <c r="IOW95" s="377" t="s">
        <v>68</v>
      </c>
      <c r="IOX95" s="377" t="s">
        <v>68</v>
      </c>
      <c r="IOY95" s="377" t="s">
        <v>68</v>
      </c>
      <c r="IOZ95" s="377" t="s">
        <v>68</v>
      </c>
      <c r="IPA95" s="377" t="s">
        <v>68</v>
      </c>
      <c r="IPB95" s="377" t="s">
        <v>68</v>
      </c>
      <c r="IPC95" s="377" t="s">
        <v>68</v>
      </c>
      <c r="IPD95" s="377" t="s">
        <v>68</v>
      </c>
      <c r="IPE95" s="377" t="s">
        <v>68</v>
      </c>
      <c r="IPF95" s="377" t="s">
        <v>68</v>
      </c>
      <c r="IPG95" s="377" t="s">
        <v>68</v>
      </c>
      <c r="IPH95" s="377" t="s">
        <v>68</v>
      </c>
      <c r="IPI95" s="377" t="s">
        <v>68</v>
      </c>
      <c r="IPJ95" s="377" t="s">
        <v>68</v>
      </c>
      <c r="IPK95" s="377" t="s">
        <v>68</v>
      </c>
      <c r="IPL95" s="377" t="s">
        <v>68</v>
      </c>
      <c r="IPM95" s="377" t="s">
        <v>68</v>
      </c>
      <c r="IPN95" s="377" t="s">
        <v>68</v>
      </c>
      <c r="IPO95" s="377" t="s">
        <v>68</v>
      </c>
      <c r="IPP95" s="377" t="s">
        <v>68</v>
      </c>
      <c r="IPQ95" s="377" t="s">
        <v>68</v>
      </c>
      <c r="IPR95" s="377" t="s">
        <v>68</v>
      </c>
      <c r="IPS95" s="377" t="s">
        <v>68</v>
      </c>
      <c r="IPT95" s="377" t="s">
        <v>68</v>
      </c>
      <c r="IPU95" s="377" t="s">
        <v>68</v>
      </c>
      <c r="IPV95" s="377" t="s">
        <v>68</v>
      </c>
      <c r="IPW95" s="377" t="s">
        <v>68</v>
      </c>
      <c r="IPX95" s="377" t="s">
        <v>68</v>
      </c>
      <c r="IPY95" s="377" t="s">
        <v>68</v>
      </c>
      <c r="IPZ95" s="377" t="s">
        <v>68</v>
      </c>
      <c r="IQA95" s="377" t="s">
        <v>68</v>
      </c>
      <c r="IQB95" s="377" t="s">
        <v>68</v>
      </c>
      <c r="IQC95" s="377" t="s">
        <v>68</v>
      </c>
      <c r="IQD95" s="377" t="s">
        <v>68</v>
      </c>
      <c r="IQE95" s="377" t="s">
        <v>68</v>
      </c>
      <c r="IQF95" s="377" t="s">
        <v>68</v>
      </c>
      <c r="IQG95" s="377" t="s">
        <v>68</v>
      </c>
      <c r="IQH95" s="377" t="s">
        <v>68</v>
      </c>
      <c r="IQI95" s="377" t="s">
        <v>68</v>
      </c>
      <c r="IQJ95" s="377" t="s">
        <v>68</v>
      </c>
      <c r="IQK95" s="377" t="s">
        <v>68</v>
      </c>
      <c r="IQL95" s="377" t="s">
        <v>68</v>
      </c>
      <c r="IQM95" s="377" t="s">
        <v>68</v>
      </c>
      <c r="IQN95" s="377" t="s">
        <v>68</v>
      </c>
      <c r="IQO95" s="377" t="s">
        <v>68</v>
      </c>
      <c r="IQP95" s="377" t="s">
        <v>68</v>
      </c>
      <c r="IQQ95" s="377" t="s">
        <v>68</v>
      </c>
      <c r="IQR95" s="377" t="s">
        <v>68</v>
      </c>
      <c r="IQS95" s="377" t="s">
        <v>68</v>
      </c>
      <c r="IQT95" s="377" t="s">
        <v>68</v>
      </c>
      <c r="IQU95" s="377" t="s">
        <v>68</v>
      </c>
      <c r="IQV95" s="377" t="s">
        <v>68</v>
      </c>
      <c r="IQW95" s="377" t="s">
        <v>68</v>
      </c>
      <c r="IQX95" s="377" t="s">
        <v>68</v>
      </c>
      <c r="IQY95" s="377" t="s">
        <v>68</v>
      </c>
      <c r="IQZ95" s="377" t="s">
        <v>68</v>
      </c>
      <c r="IRA95" s="377" t="s">
        <v>68</v>
      </c>
      <c r="IRB95" s="377" t="s">
        <v>68</v>
      </c>
      <c r="IRC95" s="377" t="s">
        <v>68</v>
      </c>
      <c r="IRD95" s="377" t="s">
        <v>68</v>
      </c>
      <c r="IRE95" s="377" t="s">
        <v>68</v>
      </c>
      <c r="IRF95" s="377" t="s">
        <v>68</v>
      </c>
      <c r="IRG95" s="377" t="s">
        <v>68</v>
      </c>
      <c r="IRH95" s="377" t="s">
        <v>68</v>
      </c>
      <c r="IRI95" s="377" t="s">
        <v>68</v>
      </c>
      <c r="IRJ95" s="377" t="s">
        <v>68</v>
      </c>
      <c r="IRK95" s="377" t="s">
        <v>68</v>
      </c>
      <c r="IRL95" s="377" t="s">
        <v>68</v>
      </c>
      <c r="IRM95" s="377" t="s">
        <v>68</v>
      </c>
      <c r="IRN95" s="377" t="s">
        <v>68</v>
      </c>
      <c r="IRO95" s="377" t="s">
        <v>68</v>
      </c>
      <c r="IRP95" s="377" t="s">
        <v>68</v>
      </c>
      <c r="IRQ95" s="377" t="s">
        <v>68</v>
      </c>
      <c r="IRR95" s="377" t="s">
        <v>68</v>
      </c>
      <c r="IRS95" s="377" t="s">
        <v>68</v>
      </c>
      <c r="IRT95" s="377" t="s">
        <v>68</v>
      </c>
      <c r="IRU95" s="377" t="s">
        <v>68</v>
      </c>
      <c r="IRV95" s="377" t="s">
        <v>68</v>
      </c>
      <c r="IRW95" s="377" t="s">
        <v>68</v>
      </c>
      <c r="IRX95" s="377" t="s">
        <v>68</v>
      </c>
      <c r="IRY95" s="377" t="s">
        <v>68</v>
      </c>
      <c r="IRZ95" s="377" t="s">
        <v>68</v>
      </c>
      <c r="ISA95" s="377" t="s">
        <v>68</v>
      </c>
      <c r="ISB95" s="377" t="s">
        <v>68</v>
      </c>
      <c r="ISC95" s="377" t="s">
        <v>68</v>
      </c>
      <c r="ISD95" s="377" t="s">
        <v>68</v>
      </c>
      <c r="ISE95" s="377" t="s">
        <v>68</v>
      </c>
      <c r="ISF95" s="377" t="s">
        <v>68</v>
      </c>
      <c r="ISG95" s="377" t="s">
        <v>68</v>
      </c>
      <c r="ISH95" s="377" t="s">
        <v>68</v>
      </c>
      <c r="ISI95" s="377" t="s">
        <v>68</v>
      </c>
      <c r="ISJ95" s="377" t="s">
        <v>68</v>
      </c>
      <c r="ISK95" s="377" t="s">
        <v>68</v>
      </c>
      <c r="ISL95" s="377" t="s">
        <v>68</v>
      </c>
      <c r="ISM95" s="377" t="s">
        <v>68</v>
      </c>
      <c r="ISN95" s="377" t="s">
        <v>68</v>
      </c>
      <c r="ISO95" s="377" t="s">
        <v>68</v>
      </c>
      <c r="ISP95" s="377" t="s">
        <v>68</v>
      </c>
      <c r="ISQ95" s="377" t="s">
        <v>68</v>
      </c>
      <c r="ISR95" s="377" t="s">
        <v>68</v>
      </c>
      <c r="ISS95" s="377" t="s">
        <v>68</v>
      </c>
      <c r="IST95" s="377" t="s">
        <v>68</v>
      </c>
      <c r="ISU95" s="377" t="s">
        <v>68</v>
      </c>
      <c r="ISV95" s="377" t="s">
        <v>68</v>
      </c>
      <c r="ISW95" s="377" t="s">
        <v>68</v>
      </c>
      <c r="ISX95" s="377" t="s">
        <v>68</v>
      </c>
      <c r="ISY95" s="377" t="s">
        <v>68</v>
      </c>
      <c r="ISZ95" s="377" t="s">
        <v>68</v>
      </c>
      <c r="ITA95" s="377" t="s">
        <v>68</v>
      </c>
      <c r="ITB95" s="377" t="s">
        <v>68</v>
      </c>
      <c r="ITC95" s="377" t="s">
        <v>68</v>
      </c>
      <c r="ITD95" s="377" t="s">
        <v>68</v>
      </c>
      <c r="ITE95" s="377" t="s">
        <v>68</v>
      </c>
      <c r="ITF95" s="377" t="s">
        <v>68</v>
      </c>
      <c r="ITG95" s="377" t="s">
        <v>68</v>
      </c>
      <c r="ITH95" s="377" t="s">
        <v>68</v>
      </c>
      <c r="ITI95" s="377" t="s">
        <v>68</v>
      </c>
      <c r="ITJ95" s="377" t="s">
        <v>68</v>
      </c>
      <c r="ITK95" s="377" t="s">
        <v>68</v>
      </c>
      <c r="ITL95" s="377" t="s">
        <v>68</v>
      </c>
      <c r="ITM95" s="377" t="s">
        <v>68</v>
      </c>
      <c r="ITN95" s="377" t="s">
        <v>68</v>
      </c>
      <c r="ITO95" s="377" t="s">
        <v>68</v>
      </c>
      <c r="ITP95" s="377" t="s">
        <v>68</v>
      </c>
      <c r="ITQ95" s="377" t="s">
        <v>68</v>
      </c>
      <c r="ITR95" s="377" t="s">
        <v>68</v>
      </c>
      <c r="ITS95" s="377" t="s">
        <v>68</v>
      </c>
      <c r="ITT95" s="377" t="s">
        <v>68</v>
      </c>
      <c r="ITU95" s="377" t="s">
        <v>68</v>
      </c>
      <c r="ITV95" s="377" t="s">
        <v>68</v>
      </c>
      <c r="ITW95" s="377" t="s">
        <v>68</v>
      </c>
      <c r="ITX95" s="377" t="s">
        <v>68</v>
      </c>
      <c r="ITY95" s="377" t="s">
        <v>68</v>
      </c>
      <c r="ITZ95" s="377" t="s">
        <v>68</v>
      </c>
      <c r="IUA95" s="377" t="s">
        <v>68</v>
      </c>
      <c r="IUB95" s="377" t="s">
        <v>68</v>
      </c>
      <c r="IUC95" s="377" t="s">
        <v>68</v>
      </c>
      <c r="IUD95" s="377" t="s">
        <v>68</v>
      </c>
      <c r="IUE95" s="377" t="s">
        <v>68</v>
      </c>
      <c r="IUF95" s="377" t="s">
        <v>68</v>
      </c>
      <c r="IUG95" s="377" t="s">
        <v>68</v>
      </c>
      <c r="IUH95" s="377" t="s">
        <v>68</v>
      </c>
      <c r="IUI95" s="377" t="s">
        <v>68</v>
      </c>
      <c r="IUJ95" s="377" t="s">
        <v>68</v>
      </c>
      <c r="IUK95" s="377" t="s">
        <v>68</v>
      </c>
      <c r="IUL95" s="377" t="s">
        <v>68</v>
      </c>
      <c r="IUM95" s="377" t="s">
        <v>68</v>
      </c>
      <c r="IUN95" s="377" t="s">
        <v>68</v>
      </c>
      <c r="IUO95" s="377" t="s">
        <v>68</v>
      </c>
      <c r="IUP95" s="377" t="s">
        <v>68</v>
      </c>
      <c r="IUQ95" s="377" t="s">
        <v>68</v>
      </c>
      <c r="IUR95" s="377" t="s">
        <v>68</v>
      </c>
      <c r="IUS95" s="377" t="s">
        <v>68</v>
      </c>
      <c r="IUT95" s="377" t="s">
        <v>68</v>
      </c>
      <c r="IUU95" s="377" t="s">
        <v>68</v>
      </c>
      <c r="IUV95" s="377" t="s">
        <v>68</v>
      </c>
      <c r="IUW95" s="377" t="s">
        <v>68</v>
      </c>
      <c r="IUX95" s="377" t="s">
        <v>68</v>
      </c>
      <c r="IUY95" s="377" t="s">
        <v>68</v>
      </c>
      <c r="IUZ95" s="377" t="s">
        <v>68</v>
      </c>
      <c r="IVA95" s="377" t="s">
        <v>68</v>
      </c>
      <c r="IVB95" s="377" t="s">
        <v>68</v>
      </c>
      <c r="IVC95" s="377" t="s">
        <v>68</v>
      </c>
      <c r="IVD95" s="377" t="s">
        <v>68</v>
      </c>
      <c r="IVE95" s="377" t="s">
        <v>68</v>
      </c>
      <c r="IVF95" s="377" t="s">
        <v>68</v>
      </c>
      <c r="IVG95" s="377" t="s">
        <v>68</v>
      </c>
      <c r="IVH95" s="377" t="s">
        <v>68</v>
      </c>
      <c r="IVI95" s="377" t="s">
        <v>68</v>
      </c>
      <c r="IVJ95" s="377" t="s">
        <v>68</v>
      </c>
      <c r="IVK95" s="377" t="s">
        <v>68</v>
      </c>
      <c r="IVL95" s="377" t="s">
        <v>68</v>
      </c>
      <c r="IVM95" s="377" t="s">
        <v>68</v>
      </c>
      <c r="IVN95" s="377" t="s">
        <v>68</v>
      </c>
      <c r="IVO95" s="377" t="s">
        <v>68</v>
      </c>
      <c r="IVP95" s="377" t="s">
        <v>68</v>
      </c>
      <c r="IVQ95" s="377" t="s">
        <v>68</v>
      </c>
      <c r="IVR95" s="377" t="s">
        <v>68</v>
      </c>
      <c r="IVS95" s="377" t="s">
        <v>68</v>
      </c>
      <c r="IVT95" s="377" t="s">
        <v>68</v>
      </c>
      <c r="IVU95" s="377" t="s">
        <v>68</v>
      </c>
      <c r="IVV95" s="377" t="s">
        <v>68</v>
      </c>
      <c r="IVW95" s="377" t="s">
        <v>68</v>
      </c>
      <c r="IVX95" s="377" t="s">
        <v>68</v>
      </c>
      <c r="IVY95" s="377" t="s">
        <v>68</v>
      </c>
      <c r="IVZ95" s="377" t="s">
        <v>68</v>
      </c>
      <c r="IWA95" s="377" t="s">
        <v>68</v>
      </c>
      <c r="IWB95" s="377" t="s">
        <v>68</v>
      </c>
      <c r="IWC95" s="377" t="s">
        <v>68</v>
      </c>
      <c r="IWD95" s="377" t="s">
        <v>68</v>
      </c>
      <c r="IWE95" s="377" t="s">
        <v>68</v>
      </c>
      <c r="IWF95" s="377" t="s">
        <v>68</v>
      </c>
      <c r="IWG95" s="377" t="s">
        <v>68</v>
      </c>
      <c r="IWH95" s="377" t="s">
        <v>68</v>
      </c>
      <c r="IWI95" s="377" t="s">
        <v>68</v>
      </c>
      <c r="IWJ95" s="377" t="s">
        <v>68</v>
      </c>
      <c r="IWK95" s="377" t="s">
        <v>68</v>
      </c>
      <c r="IWL95" s="377" t="s">
        <v>68</v>
      </c>
      <c r="IWM95" s="377" t="s">
        <v>68</v>
      </c>
      <c r="IWN95" s="377" t="s">
        <v>68</v>
      </c>
      <c r="IWO95" s="377" t="s">
        <v>68</v>
      </c>
      <c r="IWP95" s="377" t="s">
        <v>68</v>
      </c>
      <c r="IWQ95" s="377" t="s">
        <v>68</v>
      </c>
      <c r="IWR95" s="377" t="s">
        <v>68</v>
      </c>
      <c r="IWS95" s="377" t="s">
        <v>68</v>
      </c>
      <c r="IWT95" s="377" t="s">
        <v>68</v>
      </c>
      <c r="IWU95" s="377" t="s">
        <v>68</v>
      </c>
      <c r="IWV95" s="377" t="s">
        <v>68</v>
      </c>
      <c r="IWW95" s="377" t="s">
        <v>68</v>
      </c>
      <c r="IWX95" s="377" t="s">
        <v>68</v>
      </c>
      <c r="IWY95" s="377" t="s">
        <v>68</v>
      </c>
      <c r="IWZ95" s="377" t="s">
        <v>68</v>
      </c>
      <c r="IXA95" s="377" t="s">
        <v>68</v>
      </c>
      <c r="IXB95" s="377" t="s">
        <v>68</v>
      </c>
      <c r="IXC95" s="377" t="s">
        <v>68</v>
      </c>
      <c r="IXD95" s="377" t="s">
        <v>68</v>
      </c>
      <c r="IXE95" s="377" t="s">
        <v>68</v>
      </c>
      <c r="IXF95" s="377" t="s">
        <v>68</v>
      </c>
      <c r="IXG95" s="377" t="s">
        <v>68</v>
      </c>
      <c r="IXH95" s="377" t="s">
        <v>68</v>
      </c>
      <c r="IXI95" s="377" t="s">
        <v>68</v>
      </c>
      <c r="IXJ95" s="377" t="s">
        <v>68</v>
      </c>
      <c r="IXK95" s="377" t="s">
        <v>68</v>
      </c>
      <c r="IXL95" s="377" t="s">
        <v>68</v>
      </c>
      <c r="IXM95" s="377" t="s">
        <v>68</v>
      </c>
      <c r="IXN95" s="377" t="s">
        <v>68</v>
      </c>
      <c r="IXO95" s="377" t="s">
        <v>68</v>
      </c>
      <c r="IXP95" s="377" t="s">
        <v>68</v>
      </c>
      <c r="IXQ95" s="377" t="s">
        <v>68</v>
      </c>
      <c r="IXR95" s="377" t="s">
        <v>68</v>
      </c>
      <c r="IXS95" s="377" t="s">
        <v>68</v>
      </c>
      <c r="IXT95" s="377" t="s">
        <v>68</v>
      </c>
      <c r="IXU95" s="377" t="s">
        <v>68</v>
      </c>
      <c r="IXV95" s="377" t="s">
        <v>68</v>
      </c>
      <c r="IXW95" s="377" t="s">
        <v>68</v>
      </c>
      <c r="IXX95" s="377" t="s">
        <v>68</v>
      </c>
      <c r="IXY95" s="377" t="s">
        <v>68</v>
      </c>
      <c r="IXZ95" s="377" t="s">
        <v>68</v>
      </c>
      <c r="IYA95" s="377" t="s">
        <v>68</v>
      </c>
      <c r="IYB95" s="377" t="s">
        <v>68</v>
      </c>
      <c r="IYC95" s="377" t="s">
        <v>68</v>
      </c>
      <c r="IYD95" s="377" t="s">
        <v>68</v>
      </c>
      <c r="IYE95" s="377" t="s">
        <v>68</v>
      </c>
      <c r="IYF95" s="377" t="s">
        <v>68</v>
      </c>
      <c r="IYG95" s="377" t="s">
        <v>68</v>
      </c>
      <c r="IYH95" s="377" t="s">
        <v>68</v>
      </c>
      <c r="IYI95" s="377" t="s">
        <v>68</v>
      </c>
      <c r="IYJ95" s="377" t="s">
        <v>68</v>
      </c>
      <c r="IYK95" s="377" t="s">
        <v>68</v>
      </c>
      <c r="IYL95" s="377" t="s">
        <v>68</v>
      </c>
      <c r="IYM95" s="377" t="s">
        <v>68</v>
      </c>
      <c r="IYN95" s="377" t="s">
        <v>68</v>
      </c>
      <c r="IYO95" s="377" t="s">
        <v>68</v>
      </c>
      <c r="IYP95" s="377" t="s">
        <v>68</v>
      </c>
      <c r="IYQ95" s="377" t="s">
        <v>68</v>
      </c>
      <c r="IYR95" s="377" t="s">
        <v>68</v>
      </c>
      <c r="IYS95" s="377" t="s">
        <v>68</v>
      </c>
      <c r="IYT95" s="377" t="s">
        <v>68</v>
      </c>
      <c r="IYU95" s="377" t="s">
        <v>68</v>
      </c>
      <c r="IYV95" s="377" t="s">
        <v>68</v>
      </c>
      <c r="IYW95" s="377" t="s">
        <v>68</v>
      </c>
      <c r="IYX95" s="377" t="s">
        <v>68</v>
      </c>
      <c r="IYY95" s="377" t="s">
        <v>68</v>
      </c>
      <c r="IYZ95" s="377" t="s">
        <v>68</v>
      </c>
      <c r="IZA95" s="377" t="s">
        <v>68</v>
      </c>
      <c r="IZB95" s="377" t="s">
        <v>68</v>
      </c>
      <c r="IZC95" s="377" t="s">
        <v>68</v>
      </c>
      <c r="IZD95" s="377" t="s">
        <v>68</v>
      </c>
      <c r="IZE95" s="377" t="s">
        <v>68</v>
      </c>
      <c r="IZF95" s="377" t="s">
        <v>68</v>
      </c>
      <c r="IZG95" s="377" t="s">
        <v>68</v>
      </c>
      <c r="IZH95" s="377" t="s">
        <v>68</v>
      </c>
      <c r="IZI95" s="377" t="s">
        <v>68</v>
      </c>
      <c r="IZJ95" s="377" t="s">
        <v>68</v>
      </c>
      <c r="IZK95" s="377" t="s">
        <v>68</v>
      </c>
      <c r="IZL95" s="377" t="s">
        <v>68</v>
      </c>
      <c r="IZM95" s="377" t="s">
        <v>68</v>
      </c>
      <c r="IZN95" s="377" t="s">
        <v>68</v>
      </c>
      <c r="IZO95" s="377" t="s">
        <v>68</v>
      </c>
      <c r="IZP95" s="377" t="s">
        <v>68</v>
      </c>
      <c r="IZQ95" s="377" t="s">
        <v>68</v>
      </c>
      <c r="IZR95" s="377" t="s">
        <v>68</v>
      </c>
      <c r="IZS95" s="377" t="s">
        <v>68</v>
      </c>
      <c r="IZT95" s="377" t="s">
        <v>68</v>
      </c>
      <c r="IZU95" s="377" t="s">
        <v>68</v>
      </c>
      <c r="IZV95" s="377" t="s">
        <v>68</v>
      </c>
      <c r="IZW95" s="377" t="s">
        <v>68</v>
      </c>
      <c r="IZX95" s="377" t="s">
        <v>68</v>
      </c>
      <c r="IZY95" s="377" t="s">
        <v>68</v>
      </c>
      <c r="IZZ95" s="377" t="s">
        <v>68</v>
      </c>
      <c r="JAA95" s="377" t="s">
        <v>68</v>
      </c>
      <c r="JAB95" s="377" t="s">
        <v>68</v>
      </c>
      <c r="JAC95" s="377" t="s">
        <v>68</v>
      </c>
      <c r="JAD95" s="377" t="s">
        <v>68</v>
      </c>
      <c r="JAE95" s="377" t="s">
        <v>68</v>
      </c>
      <c r="JAF95" s="377" t="s">
        <v>68</v>
      </c>
      <c r="JAG95" s="377" t="s">
        <v>68</v>
      </c>
      <c r="JAH95" s="377" t="s">
        <v>68</v>
      </c>
      <c r="JAI95" s="377" t="s">
        <v>68</v>
      </c>
      <c r="JAJ95" s="377" t="s">
        <v>68</v>
      </c>
      <c r="JAK95" s="377" t="s">
        <v>68</v>
      </c>
      <c r="JAL95" s="377" t="s">
        <v>68</v>
      </c>
      <c r="JAM95" s="377" t="s">
        <v>68</v>
      </c>
      <c r="JAN95" s="377" t="s">
        <v>68</v>
      </c>
      <c r="JAO95" s="377" t="s">
        <v>68</v>
      </c>
      <c r="JAP95" s="377" t="s">
        <v>68</v>
      </c>
      <c r="JAQ95" s="377" t="s">
        <v>68</v>
      </c>
      <c r="JAR95" s="377" t="s">
        <v>68</v>
      </c>
      <c r="JAS95" s="377" t="s">
        <v>68</v>
      </c>
      <c r="JAT95" s="377" t="s">
        <v>68</v>
      </c>
      <c r="JAU95" s="377" t="s">
        <v>68</v>
      </c>
      <c r="JAV95" s="377" t="s">
        <v>68</v>
      </c>
      <c r="JAW95" s="377" t="s">
        <v>68</v>
      </c>
      <c r="JAX95" s="377" t="s">
        <v>68</v>
      </c>
      <c r="JAY95" s="377" t="s">
        <v>68</v>
      </c>
      <c r="JAZ95" s="377" t="s">
        <v>68</v>
      </c>
      <c r="JBA95" s="377" t="s">
        <v>68</v>
      </c>
      <c r="JBB95" s="377" t="s">
        <v>68</v>
      </c>
      <c r="JBC95" s="377" t="s">
        <v>68</v>
      </c>
      <c r="JBD95" s="377" t="s">
        <v>68</v>
      </c>
      <c r="JBE95" s="377" t="s">
        <v>68</v>
      </c>
      <c r="JBF95" s="377" t="s">
        <v>68</v>
      </c>
      <c r="JBG95" s="377" t="s">
        <v>68</v>
      </c>
      <c r="JBH95" s="377" t="s">
        <v>68</v>
      </c>
      <c r="JBI95" s="377" t="s">
        <v>68</v>
      </c>
      <c r="JBJ95" s="377" t="s">
        <v>68</v>
      </c>
      <c r="JBK95" s="377" t="s">
        <v>68</v>
      </c>
      <c r="JBL95" s="377" t="s">
        <v>68</v>
      </c>
      <c r="JBM95" s="377" t="s">
        <v>68</v>
      </c>
      <c r="JBN95" s="377" t="s">
        <v>68</v>
      </c>
      <c r="JBO95" s="377" t="s">
        <v>68</v>
      </c>
      <c r="JBP95" s="377" t="s">
        <v>68</v>
      </c>
      <c r="JBQ95" s="377" t="s">
        <v>68</v>
      </c>
      <c r="JBR95" s="377" t="s">
        <v>68</v>
      </c>
      <c r="JBS95" s="377" t="s">
        <v>68</v>
      </c>
      <c r="JBT95" s="377" t="s">
        <v>68</v>
      </c>
      <c r="JBU95" s="377" t="s">
        <v>68</v>
      </c>
      <c r="JBV95" s="377" t="s">
        <v>68</v>
      </c>
      <c r="JBW95" s="377" t="s">
        <v>68</v>
      </c>
      <c r="JBX95" s="377" t="s">
        <v>68</v>
      </c>
      <c r="JBY95" s="377" t="s">
        <v>68</v>
      </c>
      <c r="JBZ95" s="377" t="s">
        <v>68</v>
      </c>
      <c r="JCA95" s="377" t="s">
        <v>68</v>
      </c>
      <c r="JCB95" s="377" t="s">
        <v>68</v>
      </c>
      <c r="JCC95" s="377" t="s">
        <v>68</v>
      </c>
      <c r="JCD95" s="377" t="s">
        <v>68</v>
      </c>
      <c r="JCE95" s="377" t="s">
        <v>68</v>
      </c>
      <c r="JCF95" s="377" t="s">
        <v>68</v>
      </c>
      <c r="JCG95" s="377" t="s">
        <v>68</v>
      </c>
      <c r="JCH95" s="377" t="s">
        <v>68</v>
      </c>
      <c r="JCI95" s="377" t="s">
        <v>68</v>
      </c>
      <c r="JCJ95" s="377" t="s">
        <v>68</v>
      </c>
      <c r="JCK95" s="377" t="s">
        <v>68</v>
      </c>
      <c r="JCL95" s="377" t="s">
        <v>68</v>
      </c>
      <c r="JCM95" s="377" t="s">
        <v>68</v>
      </c>
      <c r="JCN95" s="377" t="s">
        <v>68</v>
      </c>
      <c r="JCO95" s="377" t="s">
        <v>68</v>
      </c>
      <c r="JCP95" s="377" t="s">
        <v>68</v>
      </c>
      <c r="JCQ95" s="377" t="s">
        <v>68</v>
      </c>
      <c r="JCR95" s="377" t="s">
        <v>68</v>
      </c>
      <c r="JCS95" s="377" t="s">
        <v>68</v>
      </c>
      <c r="JCT95" s="377" t="s">
        <v>68</v>
      </c>
      <c r="JCU95" s="377" t="s">
        <v>68</v>
      </c>
      <c r="JCV95" s="377" t="s">
        <v>68</v>
      </c>
      <c r="JCW95" s="377" t="s">
        <v>68</v>
      </c>
      <c r="JCX95" s="377" t="s">
        <v>68</v>
      </c>
      <c r="JCY95" s="377" t="s">
        <v>68</v>
      </c>
      <c r="JCZ95" s="377" t="s">
        <v>68</v>
      </c>
      <c r="JDA95" s="377" t="s">
        <v>68</v>
      </c>
      <c r="JDB95" s="377" t="s">
        <v>68</v>
      </c>
      <c r="JDC95" s="377" t="s">
        <v>68</v>
      </c>
      <c r="JDD95" s="377" t="s">
        <v>68</v>
      </c>
      <c r="JDE95" s="377" t="s">
        <v>68</v>
      </c>
      <c r="JDF95" s="377" t="s">
        <v>68</v>
      </c>
      <c r="JDG95" s="377" t="s">
        <v>68</v>
      </c>
      <c r="JDH95" s="377" t="s">
        <v>68</v>
      </c>
      <c r="JDI95" s="377" t="s">
        <v>68</v>
      </c>
      <c r="JDJ95" s="377" t="s">
        <v>68</v>
      </c>
      <c r="JDK95" s="377" t="s">
        <v>68</v>
      </c>
      <c r="JDL95" s="377" t="s">
        <v>68</v>
      </c>
      <c r="JDM95" s="377" t="s">
        <v>68</v>
      </c>
      <c r="JDN95" s="377" t="s">
        <v>68</v>
      </c>
      <c r="JDO95" s="377" t="s">
        <v>68</v>
      </c>
      <c r="JDP95" s="377" t="s">
        <v>68</v>
      </c>
      <c r="JDQ95" s="377" t="s">
        <v>68</v>
      </c>
      <c r="JDR95" s="377" t="s">
        <v>68</v>
      </c>
      <c r="JDS95" s="377" t="s">
        <v>68</v>
      </c>
      <c r="JDT95" s="377" t="s">
        <v>68</v>
      </c>
      <c r="JDU95" s="377" t="s">
        <v>68</v>
      </c>
      <c r="JDV95" s="377" t="s">
        <v>68</v>
      </c>
      <c r="JDW95" s="377" t="s">
        <v>68</v>
      </c>
      <c r="JDX95" s="377" t="s">
        <v>68</v>
      </c>
      <c r="JDY95" s="377" t="s">
        <v>68</v>
      </c>
      <c r="JDZ95" s="377" t="s">
        <v>68</v>
      </c>
      <c r="JEA95" s="377" t="s">
        <v>68</v>
      </c>
      <c r="JEB95" s="377" t="s">
        <v>68</v>
      </c>
      <c r="JEC95" s="377" t="s">
        <v>68</v>
      </c>
      <c r="JED95" s="377" t="s">
        <v>68</v>
      </c>
      <c r="JEE95" s="377" t="s">
        <v>68</v>
      </c>
      <c r="JEF95" s="377" t="s">
        <v>68</v>
      </c>
      <c r="JEG95" s="377" t="s">
        <v>68</v>
      </c>
      <c r="JEH95" s="377" t="s">
        <v>68</v>
      </c>
      <c r="JEI95" s="377" t="s">
        <v>68</v>
      </c>
      <c r="JEJ95" s="377" t="s">
        <v>68</v>
      </c>
      <c r="JEK95" s="377" t="s">
        <v>68</v>
      </c>
      <c r="JEL95" s="377" t="s">
        <v>68</v>
      </c>
      <c r="JEM95" s="377" t="s">
        <v>68</v>
      </c>
      <c r="JEN95" s="377" t="s">
        <v>68</v>
      </c>
      <c r="JEO95" s="377" t="s">
        <v>68</v>
      </c>
      <c r="JEP95" s="377" t="s">
        <v>68</v>
      </c>
      <c r="JEQ95" s="377" t="s">
        <v>68</v>
      </c>
      <c r="JER95" s="377" t="s">
        <v>68</v>
      </c>
      <c r="JES95" s="377" t="s">
        <v>68</v>
      </c>
      <c r="JET95" s="377" t="s">
        <v>68</v>
      </c>
      <c r="JEU95" s="377" t="s">
        <v>68</v>
      </c>
      <c r="JEV95" s="377" t="s">
        <v>68</v>
      </c>
      <c r="JEW95" s="377" t="s">
        <v>68</v>
      </c>
      <c r="JEX95" s="377" t="s">
        <v>68</v>
      </c>
      <c r="JEY95" s="377" t="s">
        <v>68</v>
      </c>
      <c r="JEZ95" s="377" t="s">
        <v>68</v>
      </c>
      <c r="JFA95" s="377" t="s">
        <v>68</v>
      </c>
      <c r="JFB95" s="377" t="s">
        <v>68</v>
      </c>
      <c r="JFC95" s="377" t="s">
        <v>68</v>
      </c>
      <c r="JFD95" s="377" t="s">
        <v>68</v>
      </c>
      <c r="JFE95" s="377" t="s">
        <v>68</v>
      </c>
      <c r="JFF95" s="377" t="s">
        <v>68</v>
      </c>
      <c r="JFG95" s="377" t="s">
        <v>68</v>
      </c>
      <c r="JFH95" s="377" t="s">
        <v>68</v>
      </c>
      <c r="JFI95" s="377" t="s">
        <v>68</v>
      </c>
      <c r="JFJ95" s="377" t="s">
        <v>68</v>
      </c>
      <c r="JFK95" s="377" t="s">
        <v>68</v>
      </c>
      <c r="JFL95" s="377" t="s">
        <v>68</v>
      </c>
      <c r="JFM95" s="377" t="s">
        <v>68</v>
      </c>
      <c r="JFN95" s="377" t="s">
        <v>68</v>
      </c>
      <c r="JFO95" s="377" t="s">
        <v>68</v>
      </c>
      <c r="JFP95" s="377" t="s">
        <v>68</v>
      </c>
      <c r="JFQ95" s="377" t="s">
        <v>68</v>
      </c>
      <c r="JFR95" s="377" t="s">
        <v>68</v>
      </c>
      <c r="JFS95" s="377" t="s">
        <v>68</v>
      </c>
      <c r="JFT95" s="377" t="s">
        <v>68</v>
      </c>
      <c r="JFU95" s="377" t="s">
        <v>68</v>
      </c>
      <c r="JFV95" s="377" t="s">
        <v>68</v>
      </c>
      <c r="JFW95" s="377" t="s">
        <v>68</v>
      </c>
      <c r="JFX95" s="377" t="s">
        <v>68</v>
      </c>
      <c r="JFY95" s="377" t="s">
        <v>68</v>
      </c>
      <c r="JFZ95" s="377" t="s">
        <v>68</v>
      </c>
      <c r="JGA95" s="377" t="s">
        <v>68</v>
      </c>
      <c r="JGB95" s="377" t="s">
        <v>68</v>
      </c>
      <c r="JGC95" s="377" t="s">
        <v>68</v>
      </c>
      <c r="JGD95" s="377" t="s">
        <v>68</v>
      </c>
      <c r="JGE95" s="377" t="s">
        <v>68</v>
      </c>
      <c r="JGF95" s="377" t="s">
        <v>68</v>
      </c>
      <c r="JGG95" s="377" t="s">
        <v>68</v>
      </c>
      <c r="JGH95" s="377" t="s">
        <v>68</v>
      </c>
      <c r="JGI95" s="377" t="s">
        <v>68</v>
      </c>
      <c r="JGJ95" s="377" t="s">
        <v>68</v>
      </c>
      <c r="JGK95" s="377" t="s">
        <v>68</v>
      </c>
      <c r="JGL95" s="377" t="s">
        <v>68</v>
      </c>
      <c r="JGM95" s="377" t="s">
        <v>68</v>
      </c>
      <c r="JGN95" s="377" t="s">
        <v>68</v>
      </c>
      <c r="JGO95" s="377" t="s">
        <v>68</v>
      </c>
      <c r="JGP95" s="377" t="s">
        <v>68</v>
      </c>
      <c r="JGQ95" s="377" t="s">
        <v>68</v>
      </c>
      <c r="JGR95" s="377" t="s">
        <v>68</v>
      </c>
      <c r="JGS95" s="377" t="s">
        <v>68</v>
      </c>
      <c r="JGT95" s="377" t="s">
        <v>68</v>
      </c>
      <c r="JGU95" s="377" t="s">
        <v>68</v>
      </c>
      <c r="JGV95" s="377" t="s">
        <v>68</v>
      </c>
      <c r="JGW95" s="377" t="s">
        <v>68</v>
      </c>
      <c r="JGX95" s="377" t="s">
        <v>68</v>
      </c>
      <c r="JGY95" s="377" t="s">
        <v>68</v>
      </c>
      <c r="JGZ95" s="377" t="s">
        <v>68</v>
      </c>
      <c r="JHA95" s="377" t="s">
        <v>68</v>
      </c>
      <c r="JHB95" s="377" t="s">
        <v>68</v>
      </c>
      <c r="JHC95" s="377" t="s">
        <v>68</v>
      </c>
      <c r="JHD95" s="377" t="s">
        <v>68</v>
      </c>
      <c r="JHE95" s="377" t="s">
        <v>68</v>
      </c>
      <c r="JHF95" s="377" t="s">
        <v>68</v>
      </c>
      <c r="JHG95" s="377" t="s">
        <v>68</v>
      </c>
      <c r="JHH95" s="377" t="s">
        <v>68</v>
      </c>
      <c r="JHI95" s="377" t="s">
        <v>68</v>
      </c>
      <c r="JHJ95" s="377" t="s">
        <v>68</v>
      </c>
      <c r="JHK95" s="377" t="s">
        <v>68</v>
      </c>
      <c r="JHL95" s="377" t="s">
        <v>68</v>
      </c>
      <c r="JHM95" s="377" t="s">
        <v>68</v>
      </c>
      <c r="JHN95" s="377" t="s">
        <v>68</v>
      </c>
      <c r="JHO95" s="377" t="s">
        <v>68</v>
      </c>
      <c r="JHP95" s="377" t="s">
        <v>68</v>
      </c>
      <c r="JHQ95" s="377" t="s">
        <v>68</v>
      </c>
      <c r="JHR95" s="377" t="s">
        <v>68</v>
      </c>
      <c r="JHS95" s="377" t="s">
        <v>68</v>
      </c>
      <c r="JHT95" s="377" t="s">
        <v>68</v>
      </c>
      <c r="JHU95" s="377" t="s">
        <v>68</v>
      </c>
      <c r="JHV95" s="377" t="s">
        <v>68</v>
      </c>
      <c r="JHW95" s="377" t="s">
        <v>68</v>
      </c>
      <c r="JHX95" s="377" t="s">
        <v>68</v>
      </c>
      <c r="JHY95" s="377" t="s">
        <v>68</v>
      </c>
      <c r="JHZ95" s="377" t="s">
        <v>68</v>
      </c>
      <c r="JIA95" s="377" t="s">
        <v>68</v>
      </c>
      <c r="JIB95" s="377" t="s">
        <v>68</v>
      </c>
      <c r="JIC95" s="377" t="s">
        <v>68</v>
      </c>
      <c r="JID95" s="377" t="s">
        <v>68</v>
      </c>
      <c r="JIE95" s="377" t="s">
        <v>68</v>
      </c>
      <c r="JIF95" s="377" t="s">
        <v>68</v>
      </c>
      <c r="JIG95" s="377" t="s">
        <v>68</v>
      </c>
      <c r="JIH95" s="377" t="s">
        <v>68</v>
      </c>
      <c r="JII95" s="377" t="s">
        <v>68</v>
      </c>
      <c r="JIJ95" s="377" t="s">
        <v>68</v>
      </c>
      <c r="JIK95" s="377" t="s">
        <v>68</v>
      </c>
      <c r="JIL95" s="377" t="s">
        <v>68</v>
      </c>
      <c r="JIM95" s="377" t="s">
        <v>68</v>
      </c>
      <c r="JIN95" s="377" t="s">
        <v>68</v>
      </c>
      <c r="JIO95" s="377" t="s">
        <v>68</v>
      </c>
      <c r="JIP95" s="377" t="s">
        <v>68</v>
      </c>
      <c r="JIQ95" s="377" t="s">
        <v>68</v>
      </c>
      <c r="JIR95" s="377" t="s">
        <v>68</v>
      </c>
      <c r="JIS95" s="377" t="s">
        <v>68</v>
      </c>
      <c r="JIT95" s="377" t="s">
        <v>68</v>
      </c>
      <c r="JIU95" s="377" t="s">
        <v>68</v>
      </c>
      <c r="JIV95" s="377" t="s">
        <v>68</v>
      </c>
      <c r="JIW95" s="377" t="s">
        <v>68</v>
      </c>
      <c r="JIX95" s="377" t="s">
        <v>68</v>
      </c>
      <c r="JIY95" s="377" t="s">
        <v>68</v>
      </c>
      <c r="JIZ95" s="377" t="s">
        <v>68</v>
      </c>
      <c r="JJA95" s="377" t="s">
        <v>68</v>
      </c>
      <c r="JJB95" s="377" t="s">
        <v>68</v>
      </c>
      <c r="JJC95" s="377" t="s">
        <v>68</v>
      </c>
      <c r="JJD95" s="377" t="s">
        <v>68</v>
      </c>
      <c r="JJE95" s="377" t="s">
        <v>68</v>
      </c>
      <c r="JJF95" s="377" t="s">
        <v>68</v>
      </c>
      <c r="JJG95" s="377" t="s">
        <v>68</v>
      </c>
      <c r="JJH95" s="377" t="s">
        <v>68</v>
      </c>
      <c r="JJI95" s="377" t="s">
        <v>68</v>
      </c>
      <c r="JJJ95" s="377" t="s">
        <v>68</v>
      </c>
      <c r="JJK95" s="377" t="s">
        <v>68</v>
      </c>
      <c r="JJL95" s="377" t="s">
        <v>68</v>
      </c>
      <c r="JJM95" s="377" t="s">
        <v>68</v>
      </c>
      <c r="JJN95" s="377" t="s">
        <v>68</v>
      </c>
      <c r="JJO95" s="377" t="s">
        <v>68</v>
      </c>
      <c r="JJP95" s="377" t="s">
        <v>68</v>
      </c>
      <c r="JJQ95" s="377" t="s">
        <v>68</v>
      </c>
      <c r="JJR95" s="377" t="s">
        <v>68</v>
      </c>
      <c r="JJS95" s="377" t="s">
        <v>68</v>
      </c>
      <c r="JJT95" s="377" t="s">
        <v>68</v>
      </c>
      <c r="JJU95" s="377" t="s">
        <v>68</v>
      </c>
      <c r="JJV95" s="377" t="s">
        <v>68</v>
      </c>
      <c r="JJW95" s="377" t="s">
        <v>68</v>
      </c>
      <c r="JJX95" s="377" t="s">
        <v>68</v>
      </c>
      <c r="JJY95" s="377" t="s">
        <v>68</v>
      </c>
      <c r="JJZ95" s="377" t="s">
        <v>68</v>
      </c>
      <c r="JKA95" s="377" t="s">
        <v>68</v>
      </c>
      <c r="JKB95" s="377" t="s">
        <v>68</v>
      </c>
      <c r="JKC95" s="377" t="s">
        <v>68</v>
      </c>
      <c r="JKD95" s="377" t="s">
        <v>68</v>
      </c>
      <c r="JKE95" s="377" t="s">
        <v>68</v>
      </c>
      <c r="JKF95" s="377" t="s">
        <v>68</v>
      </c>
      <c r="JKG95" s="377" t="s">
        <v>68</v>
      </c>
      <c r="JKH95" s="377" t="s">
        <v>68</v>
      </c>
      <c r="JKI95" s="377" t="s">
        <v>68</v>
      </c>
      <c r="JKJ95" s="377" t="s">
        <v>68</v>
      </c>
      <c r="JKK95" s="377" t="s">
        <v>68</v>
      </c>
      <c r="JKL95" s="377" t="s">
        <v>68</v>
      </c>
      <c r="JKM95" s="377" t="s">
        <v>68</v>
      </c>
      <c r="JKN95" s="377" t="s">
        <v>68</v>
      </c>
      <c r="JKO95" s="377" t="s">
        <v>68</v>
      </c>
      <c r="JKP95" s="377" t="s">
        <v>68</v>
      </c>
      <c r="JKQ95" s="377" t="s">
        <v>68</v>
      </c>
      <c r="JKR95" s="377" t="s">
        <v>68</v>
      </c>
      <c r="JKS95" s="377" t="s">
        <v>68</v>
      </c>
      <c r="JKT95" s="377" t="s">
        <v>68</v>
      </c>
      <c r="JKU95" s="377" t="s">
        <v>68</v>
      </c>
      <c r="JKV95" s="377" t="s">
        <v>68</v>
      </c>
      <c r="JKW95" s="377" t="s">
        <v>68</v>
      </c>
      <c r="JKX95" s="377" t="s">
        <v>68</v>
      </c>
      <c r="JKY95" s="377" t="s">
        <v>68</v>
      </c>
      <c r="JKZ95" s="377" t="s">
        <v>68</v>
      </c>
      <c r="JLA95" s="377" t="s">
        <v>68</v>
      </c>
      <c r="JLB95" s="377" t="s">
        <v>68</v>
      </c>
      <c r="JLC95" s="377" t="s">
        <v>68</v>
      </c>
      <c r="JLD95" s="377" t="s">
        <v>68</v>
      </c>
      <c r="JLE95" s="377" t="s">
        <v>68</v>
      </c>
      <c r="JLF95" s="377" t="s">
        <v>68</v>
      </c>
      <c r="JLG95" s="377" t="s">
        <v>68</v>
      </c>
      <c r="JLH95" s="377" t="s">
        <v>68</v>
      </c>
      <c r="JLI95" s="377" t="s">
        <v>68</v>
      </c>
      <c r="JLJ95" s="377" t="s">
        <v>68</v>
      </c>
      <c r="JLK95" s="377" t="s">
        <v>68</v>
      </c>
      <c r="JLL95" s="377" t="s">
        <v>68</v>
      </c>
      <c r="JLM95" s="377" t="s">
        <v>68</v>
      </c>
      <c r="JLN95" s="377" t="s">
        <v>68</v>
      </c>
      <c r="JLO95" s="377" t="s">
        <v>68</v>
      </c>
      <c r="JLP95" s="377" t="s">
        <v>68</v>
      </c>
      <c r="JLQ95" s="377" t="s">
        <v>68</v>
      </c>
      <c r="JLR95" s="377" t="s">
        <v>68</v>
      </c>
      <c r="JLS95" s="377" t="s">
        <v>68</v>
      </c>
      <c r="JLT95" s="377" t="s">
        <v>68</v>
      </c>
      <c r="JLU95" s="377" t="s">
        <v>68</v>
      </c>
      <c r="JLV95" s="377" t="s">
        <v>68</v>
      </c>
      <c r="JLW95" s="377" t="s">
        <v>68</v>
      </c>
      <c r="JLX95" s="377" t="s">
        <v>68</v>
      </c>
      <c r="JLY95" s="377" t="s">
        <v>68</v>
      </c>
      <c r="JLZ95" s="377" t="s">
        <v>68</v>
      </c>
      <c r="JMA95" s="377" t="s">
        <v>68</v>
      </c>
      <c r="JMB95" s="377" t="s">
        <v>68</v>
      </c>
      <c r="JMC95" s="377" t="s">
        <v>68</v>
      </c>
      <c r="JMD95" s="377" t="s">
        <v>68</v>
      </c>
      <c r="JME95" s="377" t="s">
        <v>68</v>
      </c>
      <c r="JMF95" s="377" t="s">
        <v>68</v>
      </c>
      <c r="JMG95" s="377" t="s">
        <v>68</v>
      </c>
      <c r="JMH95" s="377" t="s">
        <v>68</v>
      </c>
      <c r="JMI95" s="377" t="s">
        <v>68</v>
      </c>
      <c r="JMJ95" s="377" t="s">
        <v>68</v>
      </c>
      <c r="JMK95" s="377" t="s">
        <v>68</v>
      </c>
      <c r="JML95" s="377" t="s">
        <v>68</v>
      </c>
      <c r="JMM95" s="377" t="s">
        <v>68</v>
      </c>
      <c r="JMN95" s="377" t="s">
        <v>68</v>
      </c>
      <c r="JMO95" s="377" t="s">
        <v>68</v>
      </c>
      <c r="JMP95" s="377" t="s">
        <v>68</v>
      </c>
      <c r="JMQ95" s="377" t="s">
        <v>68</v>
      </c>
      <c r="JMR95" s="377" t="s">
        <v>68</v>
      </c>
      <c r="JMS95" s="377" t="s">
        <v>68</v>
      </c>
      <c r="JMT95" s="377" t="s">
        <v>68</v>
      </c>
      <c r="JMU95" s="377" t="s">
        <v>68</v>
      </c>
      <c r="JMV95" s="377" t="s">
        <v>68</v>
      </c>
      <c r="JMW95" s="377" t="s">
        <v>68</v>
      </c>
      <c r="JMX95" s="377" t="s">
        <v>68</v>
      </c>
      <c r="JMY95" s="377" t="s">
        <v>68</v>
      </c>
      <c r="JMZ95" s="377" t="s">
        <v>68</v>
      </c>
      <c r="JNA95" s="377" t="s">
        <v>68</v>
      </c>
      <c r="JNB95" s="377" t="s">
        <v>68</v>
      </c>
      <c r="JNC95" s="377" t="s">
        <v>68</v>
      </c>
      <c r="JND95" s="377" t="s">
        <v>68</v>
      </c>
      <c r="JNE95" s="377" t="s">
        <v>68</v>
      </c>
      <c r="JNF95" s="377" t="s">
        <v>68</v>
      </c>
      <c r="JNG95" s="377" t="s">
        <v>68</v>
      </c>
      <c r="JNH95" s="377" t="s">
        <v>68</v>
      </c>
      <c r="JNI95" s="377" t="s">
        <v>68</v>
      </c>
      <c r="JNJ95" s="377" t="s">
        <v>68</v>
      </c>
      <c r="JNK95" s="377" t="s">
        <v>68</v>
      </c>
      <c r="JNL95" s="377" t="s">
        <v>68</v>
      </c>
      <c r="JNM95" s="377" t="s">
        <v>68</v>
      </c>
      <c r="JNN95" s="377" t="s">
        <v>68</v>
      </c>
      <c r="JNO95" s="377" t="s">
        <v>68</v>
      </c>
      <c r="JNP95" s="377" t="s">
        <v>68</v>
      </c>
      <c r="JNQ95" s="377" t="s">
        <v>68</v>
      </c>
      <c r="JNR95" s="377" t="s">
        <v>68</v>
      </c>
      <c r="JNS95" s="377" t="s">
        <v>68</v>
      </c>
      <c r="JNT95" s="377" t="s">
        <v>68</v>
      </c>
      <c r="JNU95" s="377" t="s">
        <v>68</v>
      </c>
      <c r="JNV95" s="377" t="s">
        <v>68</v>
      </c>
      <c r="JNW95" s="377" t="s">
        <v>68</v>
      </c>
      <c r="JNX95" s="377" t="s">
        <v>68</v>
      </c>
      <c r="JNY95" s="377" t="s">
        <v>68</v>
      </c>
      <c r="JNZ95" s="377" t="s">
        <v>68</v>
      </c>
      <c r="JOA95" s="377" t="s">
        <v>68</v>
      </c>
      <c r="JOB95" s="377" t="s">
        <v>68</v>
      </c>
      <c r="JOC95" s="377" t="s">
        <v>68</v>
      </c>
      <c r="JOD95" s="377" t="s">
        <v>68</v>
      </c>
      <c r="JOE95" s="377" t="s">
        <v>68</v>
      </c>
      <c r="JOF95" s="377" t="s">
        <v>68</v>
      </c>
      <c r="JOG95" s="377" t="s">
        <v>68</v>
      </c>
      <c r="JOH95" s="377" t="s">
        <v>68</v>
      </c>
      <c r="JOI95" s="377" t="s">
        <v>68</v>
      </c>
      <c r="JOJ95" s="377" t="s">
        <v>68</v>
      </c>
      <c r="JOK95" s="377" t="s">
        <v>68</v>
      </c>
      <c r="JOL95" s="377" t="s">
        <v>68</v>
      </c>
      <c r="JOM95" s="377" t="s">
        <v>68</v>
      </c>
      <c r="JON95" s="377" t="s">
        <v>68</v>
      </c>
      <c r="JOO95" s="377" t="s">
        <v>68</v>
      </c>
      <c r="JOP95" s="377" t="s">
        <v>68</v>
      </c>
      <c r="JOQ95" s="377" t="s">
        <v>68</v>
      </c>
      <c r="JOR95" s="377" t="s">
        <v>68</v>
      </c>
      <c r="JOS95" s="377" t="s">
        <v>68</v>
      </c>
      <c r="JOT95" s="377" t="s">
        <v>68</v>
      </c>
      <c r="JOU95" s="377" t="s">
        <v>68</v>
      </c>
      <c r="JOV95" s="377" t="s">
        <v>68</v>
      </c>
      <c r="JOW95" s="377" t="s">
        <v>68</v>
      </c>
      <c r="JOX95" s="377" t="s">
        <v>68</v>
      </c>
      <c r="JOY95" s="377" t="s">
        <v>68</v>
      </c>
      <c r="JOZ95" s="377" t="s">
        <v>68</v>
      </c>
      <c r="JPA95" s="377" t="s">
        <v>68</v>
      </c>
      <c r="JPB95" s="377" t="s">
        <v>68</v>
      </c>
      <c r="JPC95" s="377" t="s">
        <v>68</v>
      </c>
      <c r="JPD95" s="377" t="s">
        <v>68</v>
      </c>
      <c r="JPE95" s="377" t="s">
        <v>68</v>
      </c>
      <c r="JPF95" s="377" t="s">
        <v>68</v>
      </c>
      <c r="JPG95" s="377" t="s">
        <v>68</v>
      </c>
      <c r="JPH95" s="377" t="s">
        <v>68</v>
      </c>
      <c r="JPI95" s="377" t="s">
        <v>68</v>
      </c>
      <c r="JPJ95" s="377" t="s">
        <v>68</v>
      </c>
      <c r="JPK95" s="377" t="s">
        <v>68</v>
      </c>
      <c r="JPL95" s="377" t="s">
        <v>68</v>
      </c>
      <c r="JPM95" s="377" t="s">
        <v>68</v>
      </c>
      <c r="JPN95" s="377" t="s">
        <v>68</v>
      </c>
      <c r="JPO95" s="377" t="s">
        <v>68</v>
      </c>
      <c r="JPP95" s="377" t="s">
        <v>68</v>
      </c>
      <c r="JPQ95" s="377" t="s">
        <v>68</v>
      </c>
      <c r="JPR95" s="377" t="s">
        <v>68</v>
      </c>
      <c r="JPS95" s="377" t="s">
        <v>68</v>
      </c>
      <c r="JPT95" s="377" t="s">
        <v>68</v>
      </c>
      <c r="JPU95" s="377" t="s">
        <v>68</v>
      </c>
      <c r="JPV95" s="377" t="s">
        <v>68</v>
      </c>
      <c r="JPW95" s="377" t="s">
        <v>68</v>
      </c>
      <c r="JPX95" s="377" t="s">
        <v>68</v>
      </c>
      <c r="JPY95" s="377" t="s">
        <v>68</v>
      </c>
      <c r="JPZ95" s="377" t="s">
        <v>68</v>
      </c>
      <c r="JQA95" s="377" t="s">
        <v>68</v>
      </c>
      <c r="JQB95" s="377" t="s">
        <v>68</v>
      </c>
      <c r="JQC95" s="377" t="s">
        <v>68</v>
      </c>
      <c r="JQD95" s="377" t="s">
        <v>68</v>
      </c>
      <c r="JQE95" s="377" t="s">
        <v>68</v>
      </c>
      <c r="JQF95" s="377" t="s">
        <v>68</v>
      </c>
      <c r="JQG95" s="377" t="s">
        <v>68</v>
      </c>
      <c r="JQH95" s="377" t="s">
        <v>68</v>
      </c>
      <c r="JQI95" s="377" t="s">
        <v>68</v>
      </c>
      <c r="JQJ95" s="377" t="s">
        <v>68</v>
      </c>
      <c r="JQK95" s="377" t="s">
        <v>68</v>
      </c>
      <c r="JQL95" s="377" t="s">
        <v>68</v>
      </c>
      <c r="JQM95" s="377" t="s">
        <v>68</v>
      </c>
      <c r="JQN95" s="377" t="s">
        <v>68</v>
      </c>
      <c r="JQO95" s="377" t="s">
        <v>68</v>
      </c>
      <c r="JQP95" s="377" t="s">
        <v>68</v>
      </c>
      <c r="JQQ95" s="377" t="s">
        <v>68</v>
      </c>
      <c r="JQR95" s="377" t="s">
        <v>68</v>
      </c>
      <c r="JQS95" s="377" t="s">
        <v>68</v>
      </c>
      <c r="JQT95" s="377" t="s">
        <v>68</v>
      </c>
      <c r="JQU95" s="377" t="s">
        <v>68</v>
      </c>
      <c r="JQV95" s="377" t="s">
        <v>68</v>
      </c>
      <c r="JQW95" s="377" t="s">
        <v>68</v>
      </c>
      <c r="JQX95" s="377" t="s">
        <v>68</v>
      </c>
      <c r="JQY95" s="377" t="s">
        <v>68</v>
      </c>
      <c r="JQZ95" s="377" t="s">
        <v>68</v>
      </c>
      <c r="JRA95" s="377" t="s">
        <v>68</v>
      </c>
      <c r="JRB95" s="377" t="s">
        <v>68</v>
      </c>
      <c r="JRC95" s="377" t="s">
        <v>68</v>
      </c>
      <c r="JRD95" s="377" t="s">
        <v>68</v>
      </c>
      <c r="JRE95" s="377" t="s">
        <v>68</v>
      </c>
      <c r="JRF95" s="377" t="s">
        <v>68</v>
      </c>
      <c r="JRG95" s="377" t="s">
        <v>68</v>
      </c>
      <c r="JRH95" s="377" t="s">
        <v>68</v>
      </c>
      <c r="JRI95" s="377" t="s">
        <v>68</v>
      </c>
      <c r="JRJ95" s="377" t="s">
        <v>68</v>
      </c>
      <c r="JRK95" s="377" t="s">
        <v>68</v>
      </c>
      <c r="JRL95" s="377" t="s">
        <v>68</v>
      </c>
      <c r="JRM95" s="377" t="s">
        <v>68</v>
      </c>
      <c r="JRN95" s="377" t="s">
        <v>68</v>
      </c>
      <c r="JRO95" s="377" t="s">
        <v>68</v>
      </c>
      <c r="JRP95" s="377" t="s">
        <v>68</v>
      </c>
      <c r="JRQ95" s="377" t="s">
        <v>68</v>
      </c>
      <c r="JRR95" s="377" t="s">
        <v>68</v>
      </c>
      <c r="JRS95" s="377" t="s">
        <v>68</v>
      </c>
      <c r="JRT95" s="377" t="s">
        <v>68</v>
      </c>
      <c r="JRU95" s="377" t="s">
        <v>68</v>
      </c>
      <c r="JRV95" s="377" t="s">
        <v>68</v>
      </c>
      <c r="JRW95" s="377" t="s">
        <v>68</v>
      </c>
      <c r="JRX95" s="377" t="s">
        <v>68</v>
      </c>
      <c r="JRY95" s="377" t="s">
        <v>68</v>
      </c>
      <c r="JRZ95" s="377" t="s">
        <v>68</v>
      </c>
      <c r="JSA95" s="377" t="s">
        <v>68</v>
      </c>
      <c r="JSB95" s="377" t="s">
        <v>68</v>
      </c>
      <c r="JSC95" s="377" t="s">
        <v>68</v>
      </c>
      <c r="JSD95" s="377" t="s">
        <v>68</v>
      </c>
      <c r="JSE95" s="377" t="s">
        <v>68</v>
      </c>
      <c r="JSF95" s="377" t="s">
        <v>68</v>
      </c>
      <c r="JSG95" s="377" t="s">
        <v>68</v>
      </c>
      <c r="JSH95" s="377" t="s">
        <v>68</v>
      </c>
      <c r="JSI95" s="377" t="s">
        <v>68</v>
      </c>
      <c r="JSJ95" s="377" t="s">
        <v>68</v>
      </c>
      <c r="JSK95" s="377" t="s">
        <v>68</v>
      </c>
      <c r="JSL95" s="377" t="s">
        <v>68</v>
      </c>
      <c r="JSM95" s="377" t="s">
        <v>68</v>
      </c>
      <c r="JSN95" s="377" t="s">
        <v>68</v>
      </c>
      <c r="JSO95" s="377" t="s">
        <v>68</v>
      </c>
      <c r="JSP95" s="377" t="s">
        <v>68</v>
      </c>
      <c r="JSQ95" s="377" t="s">
        <v>68</v>
      </c>
      <c r="JSR95" s="377" t="s">
        <v>68</v>
      </c>
      <c r="JSS95" s="377" t="s">
        <v>68</v>
      </c>
      <c r="JST95" s="377" t="s">
        <v>68</v>
      </c>
      <c r="JSU95" s="377" t="s">
        <v>68</v>
      </c>
      <c r="JSV95" s="377" t="s">
        <v>68</v>
      </c>
      <c r="JSW95" s="377" t="s">
        <v>68</v>
      </c>
      <c r="JSX95" s="377" t="s">
        <v>68</v>
      </c>
      <c r="JSY95" s="377" t="s">
        <v>68</v>
      </c>
      <c r="JSZ95" s="377" t="s">
        <v>68</v>
      </c>
      <c r="JTA95" s="377" t="s">
        <v>68</v>
      </c>
      <c r="JTB95" s="377" t="s">
        <v>68</v>
      </c>
      <c r="JTC95" s="377" t="s">
        <v>68</v>
      </c>
      <c r="JTD95" s="377" t="s">
        <v>68</v>
      </c>
      <c r="JTE95" s="377" t="s">
        <v>68</v>
      </c>
      <c r="JTF95" s="377" t="s">
        <v>68</v>
      </c>
      <c r="JTG95" s="377" t="s">
        <v>68</v>
      </c>
      <c r="JTH95" s="377" t="s">
        <v>68</v>
      </c>
      <c r="JTI95" s="377" t="s">
        <v>68</v>
      </c>
      <c r="JTJ95" s="377" t="s">
        <v>68</v>
      </c>
      <c r="JTK95" s="377" t="s">
        <v>68</v>
      </c>
      <c r="JTL95" s="377" t="s">
        <v>68</v>
      </c>
      <c r="JTM95" s="377" t="s">
        <v>68</v>
      </c>
      <c r="JTN95" s="377" t="s">
        <v>68</v>
      </c>
      <c r="JTO95" s="377" t="s">
        <v>68</v>
      </c>
      <c r="JTP95" s="377" t="s">
        <v>68</v>
      </c>
      <c r="JTQ95" s="377" t="s">
        <v>68</v>
      </c>
      <c r="JTR95" s="377" t="s">
        <v>68</v>
      </c>
      <c r="JTS95" s="377" t="s">
        <v>68</v>
      </c>
      <c r="JTT95" s="377" t="s">
        <v>68</v>
      </c>
      <c r="JTU95" s="377" t="s">
        <v>68</v>
      </c>
      <c r="JTV95" s="377" t="s">
        <v>68</v>
      </c>
      <c r="JTW95" s="377" t="s">
        <v>68</v>
      </c>
      <c r="JTX95" s="377" t="s">
        <v>68</v>
      </c>
      <c r="JTY95" s="377" t="s">
        <v>68</v>
      </c>
      <c r="JTZ95" s="377" t="s">
        <v>68</v>
      </c>
      <c r="JUA95" s="377" t="s">
        <v>68</v>
      </c>
      <c r="JUB95" s="377" t="s">
        <v>68</v>
      </c>
      <c r="JUC95" s="377" t="s">
        <v>68</v>
      </c>
      <c r="JUD95" s="377" t="s">
        <v>68</v>
      </c>
      <c r="JUE95" s="377" t="s">
        <v>68</v>
      </c>
      <c r="JUF95" s="377" t="s">
        <v>68</v>
      </c>
      <c r="JUG95" s="377" t="s">
        <v>68</v>
      </c>
      <c r="JUH95" s="377" t="s">
        <v>68</v>
      </c>
      <c r="JUI95" s="377" t="s">
        <v>68</v>
      </c>
      <c r="JUJ95" s="377" t="s">
        <v>68</v>
      </c>
      <c r="JUK95" s="377" t="s">
        <v>68</v>
      </c>
      <c r="JUL95" s="377" t="s">
        <v>68</v>
      </c>
      <c r="JUM95" s="377" t="s">
        <v>68</v>
      </c>
      <c r="JUN95" s="377" t="s">
        <v>68</v>
      </c>
      <c r="JUO95" s="377" t="s">
        <v>68</v>
      </c>
      <c r="JUP95" s="377" t="s">
        <v>68</v>
      </c>
      <c r="JUQ95" s="377" t="s">
        <v>68</v>
      </c>
      <c r="JUR95" s="377" t="s">
        <v>68</v>
      </c>
      <c r="JUS95" s="377" t="s">
        <v>68</v>
      </c>
      <c r="JUT95" s="377" t="s">
        <v>68</v>
      </c>
      <c r="JUU95" s="377" t="s">
        <v>68</v>
      </c>
      <c r="JUV95" s="377" t="s">
        <v>68</v>
      </c>
      <c r="JUW95" s="377" t="s">
        <v>68</v>
      </c>
      <c r="JUX95" s="377" t="s">
        <v>68</v>
      </c>
      <c r="JUY95" s="377" t="s">
        <v>68</v>
      </c>
      <c r="JUZ95" s="377" t="s">
        <v>68</v>
      </c>
      <c r="JVA95" s="377" t="s">
        <v>68</v>
      </c>
      <c r="JVB95" s="377" t="s">
        <v>68</v>
      </c>
      <c r="JVC95" s="377" t="s">
        <v>68</v>
      </c>
      <c r="JVD95" s="377" t="s">
        <v>68</v>
      </c>
      <c r="JVE95" s="377" t="s">
        <v>68</v>
      </c>
      <c r="JVF95" s="377" t="s">
        <v>68</v>
      </c>
      <c r="JVG95" s="377" t="s">
        <v>68</v>
      </c>
      <c r="JVH95" s="377" t="s">
        <v>68</v>
      </c>
      <c r="JVI95" s="377" t="s">
        <v>68</v>
      </c>
      <c r="JVJ95" s="377" t="s">
        <v>68</v>
      </c>
      <c r="JVK95" s="377" t="s">
        <v>68</v>
      </c>
      <c r="JVL95" s="377" t="s">
        <v>68</v>
      </c>
      <c r="JVM95" s="377" t="s">
        <v>68</v>
      </c>
      <c r="JVN95" s="377" t="s">
        <v>68</v>
      </c>
      <c r="JVO95" s="377" t="s">
        <v>68</v>
      </c>
      <c r="JVP95" s="377" t="s">
        <v>68</v>
      </c>
      <c r="JVQ95" s="377" t="s">
        <v>68</v>
      </c>
      <c r="JVR95" s="377" t="s">
        <v>68</v>
      </c>
      <c r="JVS95" s="377" t="s">
        <v>68</v>
      </c>
      <c r="JVT95" s="377" t="s">
        <v>68</v>
      </c>
      <c r="JVU95" s="377" t="s">
        <v>68</v>
      </c>
      <c r="JVV95" s="377" t="s">
        <v>68</v>
      </c>
      <c r="JVW95" s="377" t="s">
        <v>68</v>
      </c>
      <c r="JVX95" s="377" t="s">
        <v>68</v>
      </c>
      <c r="JVY95" s="377" t="s">
        <v>68</v>
      </c>
      <c r="JVZ95" s="377" t="s">
        <v>68</v>
      </c>
      <c r="JWA95" s="377" t="s">
        <v>68</v>
      </c>
      <c r="JWB95" s="377" t="s">
        <v>68</v>
      </c>
      <c r="JWC95" s="377" t="s">
        <v>68</v>
      </c>
      <c r="JWD95" s="377" t="s">
        <v>68</v>
      </c>
      <c r="JWE95" s="377" t="s">
        <v>68</v>
      </c>
      <c r="JWF95" s="377" t="s">
        <v>68</v>
      </c>
      <c r="JWG95" s="377" t="s">
        <v>68</v>
      </c>
      <c r="JWH95" s="377" t="s">
        <v>68</v>
      </c>
      <c r="JWI95" s="377" t="s">
        <v>68</v>
      </c>
      <c r="JWJ95" s="377" t="s">
        <v>68</v>
      </c>
      <c r="JWK95" s="377" t="s">
        <v>68</v>
      </c>
      <c r="JWL95" s="377" t="s">
        <v>68</v>
      </c>
      <c r="JWM95" s="377" t="s">
        <v>68</v>
      </c>
      <c r="JWN95" s="377" t="s">
        <v>68</v>
      </c>
      <c r="JWO95" s="377" t="s">
        <v>68</v>
      </c>
      <c r="JWP95" s="377" t="s">
        <v>68</v>
      </c>
      <c r="JWQ95" s="377" t="s">
        <v>68</v>
      </c>
      <c r="JWR95" s="377" t="s">
        <v>68</v>
      </c>
      <c r="JWS95" s="377" t="s">
        <v>68</v>
      </c>
      <c r="JWT95" s="377" t="s">
        <v>68</v>
      </c>
      <c r="JWU95" s="377" t="s">
        <v>68</v>
      </c>
      <c r="JWV95" s="377" t="s">
        <v>68</v>
      </c>
      <c r="JWW95" s="377" t="s">
        <v>68</v>
      </c>
      <c r="JWX95" s="377" t="s">
        <v>68</v>
      </c>
      <c r="JWY95" s="377" t="s">
        <v>68</v>
      </c>
      <c r="JWZ95" s="377" t="s">
        <v>68</v>
      </c>
      <c r="JXA95" s="377" t="s">
        <v>68</v>
      </c>
      <c r="JXB95" s="377" t="s">
        <v>68</v>
      </c>
      <c r="JXC95" s="377" t="s">
        <v>68</v>
      </c>
      <c r="JXD95" s="377" t="s">
        <v>68</v>
      </c>
      <c r="JXE95" s="377" t="s">
        <v>68</v>
      </c>
      <c r="JXF95" s="377" t="s">
        <v>68</v>
      </c>
      <c r="JXG95" s="377" t="s">
        <v>68</v>
      </c>
      <c r="JXH95" s="377" t="s">
        <v>68</v>
      </c>
      <c r="JXI95" s="377" t="s">
        <v>68</v>
      </c>
      <c r="JXJ95" s="377" t="s">
        <v>68</v>
      </c>
      <c r="JXK95" s="377" t="s">
        <v>68</v>
      </c>
      <c r="JXL95" s="377" t="s">
        <v>68</v>
      </c>
      <c r="JXM95" s="377" t="s">
        <v>68</v>
      </c>
      <c r="JXN95" s="377" t="s">
        <v>68</v>
      </c>
      <c r="JXO95" s="377" t="s">
        <v>68</v>
      </c>
      <c r="JXP95" s="377" t="s">
        <v>68</v>
      </c>
      <c r="JXQ95" s="377" t="s">
        <v>68</v>
      </c>
      <c r="JXR95" s="377" t="s">
        <v>68</v>
      </c>
      <c r="JXS95" s="377" t="s">
        <v>68</v>
      </c>
      <c r="JXT95" s="377" t="s">
        <v>68</v>
      </c>
      <c r="JXU95" s="377" t="s">
        <v>68</v>
      </c>
      <c r="JXV95" s="377" t="s">
        <v>68</v>
      </c>
      <c r="JXW95" s="377" t="s">
        <v>68</v>
      </c>
      <c r="JXX95" s="377" t="s">
        <v>68</v>
      </c>
      <c r="JXY95" s="377" t="s">
        <v>68</v>
      </c>
      <c r="JXZ95" s="377" t="s">
        <v>68</v>
      </c>
      <c r="JYA95" s="377" t="s">
        <v>68</v>
      </c>
      <c r="JYB95" s="377" t="s">
        <v>68</v>
      </c>
      <c r="JYC95" s="377" t="s">
        <v>68</v>
      </c>
      <c r="JYD95" s="377" t="s">
        <v>68</v>
      </c>
      <c r="JYE95" s="377" t="s">
        <v>68</v>
      </c>
      <c r="JYF95" s="377" t="s">
        <v>68</v>
      </c>
      <c r="JYG95" s="377" t="s">
        <v>68</v>
      </c>
      <c r="JYH95" s="377" t="s">
        <v>68</v>
      </c>
      <c r="JYI95" s="377" t="s">
        <v>68</v>
      </c>
      <c r="JYJ95" s="377" t="s">
        <v>68</v>
      </c>
      <c r="JYK95" s="377" t="s">
        <v>68</v>
      </c>
      <c r="JYL95" s="377" t="s">
        <v>68</v>
      </c>
      <c r="JYM95" s="377" t="s">
        <v>68</v>
      </c>
      <c r="JYN95" s="377" t="s">
        <v>68</v>
      </c>
      <c r="JYO95" s="377" t="s">
        <v>68</v>
      </c>
      <c r="JYP95" s="377" t="s">
        <v>68</v>
      </c>
      <c r="JYQ95" s="377" t="s">
        <v>68</v>
      </c>
      <c r="JYR95" s="377" t="s">
        <v>68</v>
      </c>
      <c r="JYS95" s="377" t="s">
        <v>68</v>
      </c>
      <c r="JYT95" s="377" t="s">
        <v>68</v>
      </c>
      <c r="JYU95" s="377" t="s">
        <v>68</v>
      </c>
      <c r="JYV95" s="377" t="s">
        <v>68</v>
      </c>
      <c r="JYW95" s="377" t="s">
        <v>68</v>
      </c>
      <c r="JYX95" s="377" t="s">
        <v>68</v>
      </c>
      <c r="JYY95" s="377" t="s">
        <v>68</v>
      </c>
      <c r="JYZ95" s="377" t="s">
        <v>68</v>
      </c>
      <c r="JZA95" s="377" t="s">
        <v>68</v>
      </c>
      <c r="JZB95" s="377" t="s">
        <v>68</v>
      </c>
      <c r="JZC95" s="377" t="s">
        <v>68</v>
      </c>
      <c r="JZD95" s="377" t="s">
        <v>68</v>
      </c>
      <c r="JZE95" s="377" t="s">
        <v>68</v>
      </c>
      <c r="JZF95" s="377" t="s">
        <v>68</v>
      </c>
      <c r="JZG95" s="377" t="s">
        <v>68</v>
      </c>
      <c r="JZH95" s="377" t="s">
        <v>68</v>
      </c>
      <c r="JZI95" s="377" t="s">
        <v>68</v>
      </c>
      <c r="JZJ95" s="377" t="s">
        <v>68</v>
      </c>
      <c r="JZK95" s="377" t="s">
        <v>68</v>
      </c>
      <c r="JZL95" s="377" t="s">
        <v>68</v>
      </c>
      <c r="JZM95" s="377" t="s">
        <v>68</v>
      </c>
      <c r="JZN95" s="377" t="s">
        <v>68</v>
      </c>
      <c r="JZO95" s="377" t="s">
        <v>68</v>
      </c>
      <c r="JZP95" s="377" t="s">
        <v>68</v>
      </c>
      <c r="JZQ95" s="377" t="s">
        <v>68</v>
      </c>
      <c r="JZR95" s="377" t="s">
        <v>68</v>
      </c>
      <c r="JZS95" s="377" t="s">
        <v>68</v>
      </c>
      <c r="JZT95" s="377" t="s">
        <v>68</v>
      </c>
      <c r="JZU95" s="377" t="s">
        <v>68</v>
      </c>
      <c r="JZV95" s="377" t="s">
        <v>68</v>
      </c>
      <c r="JZW95" s="377" t="s">
        <v>68</v>
      </c>
      <c r="JZX95" s="377" t="s">
        <v>68</v>
      </c>
      <c r="JZY95" s="377" t="s">
        <v>68</v>
      </c>
      <c r="JZZ95" s="377" t="s">
        <v>68</v>
      </c>
      <c r="KAA95" s="377" t="s">
        <v>68</v>
      </c>
      <c r="KAB95" s="377" t="s">
        <v>68</v>
      </c>
      <c r="KAC95" s="377" t="s">
        <v>68</v>
      </c>
      <c r="KAD95" s="377" t="s">
        <v>68</v>
      </c>
      <c r="KAE95" s="377" t="s">
        <v>68</v>
      </c>
      <c r="KAF95" s="377" t="s">
        <v>68</v>
      </c>
      <c r="KAG95" s="377" t="s">
        <v>68</v>
      </c>
      <c r="KAH95" s="377" t="s">
        <v>68</v>
      </c>
      <c r="KAI95" s="377" t="s">
        <v>68</v>
      </c>
      <c r="KAJ95" s="377" t="s">
        <v>68</v>
      </c>
      <c r="KAK95" s="377" t="s">
        <v>68</v>
      </c>
      <c r="KAL95" s="377" t="s">
        <v>68</v>
      </c>
      <c r="KAM95" s="377" t="s">
        <v>68</v>
      </c>
      <c r="KAN95" s="377" t="s">
        <v>68</v>
      </c>
      <c r="KAO95" s="377" t="s">
        <v>68</v>
      </c>
      <c r="KAP95" s="377" t="s">
        <v>68</v>
      </c>
      <c r="KAQ95" s="377" t="s">
        <v>68</v>
      </c>
      <c r="KAR95" s="377" t="s">
        <v>68</v>
      </c>
      <c r="KAS95" s="377" t="s">
        <v>68</v>
      </c>
      <c r="KAT95" s="377" t="s">
        <v>68</v>
      </c>
      <c r="KAU95" s="377" t="s">
        <v>68</v>
      </c>
      <c r="KAV95" s="377" t="s">
        <v>68</v>
      </c>
      <c r="KAW95" s="377" t="s">
        <v>68</v>
      </c>
      <c r="KAX95" s="377" t="s">
        <v>68</v>
      </c>
      <c r="KAY95" s="377" t="s">
        <v>68</v>
      </c>
      <c r="KAZ95" s="377" t="s">
        <v>68</v>
      </c>
      <c r="KBA95" s="377" t="s">
        <v>68</v>
      </c>
      <c r="KBB95" s="377" t="s">
        <v>68</v>
      </c>
      <c r="KBC95" s="377" t="s">
        <v>68</v>
      </c>
      <c r="KBD95" s="377" t="s">
        <v>68</v>
      </c>
      <c r="KBE95" s="377" t="s">
        <v>68</v>
      </c>
      <c r="KBF95" s="377" t="s">
        <v>68</v>
      </c>
      <c r="KBG95" s="377" t="s">
        <v>68</v>
      </c>
      <c r="KBH95" s="377" t="s">
        <v>68</v>
      </c>
      <c r="KBI95" s="377" t="s">
        <v>68</v>
      </c>
      <c r="KBJ95" s="377" t="s">
        <v>68</v>
      </c>
      <c r="KBK95" s="377" t="s">
        <v>68</v>
      </c>
      <c r="KBL95" s="377" t="s">
        <v>68</v>
      </c>
      <c r="KBM95" s="377" t="s">
        <v>68</v>
      </c>
      <c r="KBN95" s="377" t="s">
        <v>68</v>
      </c>
      <c r="KBO95" s="377" t="s">
        <v>68</v>
      </c>
      <c r="KBP95" s="377" t="s">
        <v>68</v>
      </c>
      <c r="KBQ95" s="377" t="s">
        <v>68</v>
      </c>
      <c r="KBR95" s="377" t="s">
        <v>68</v>
      </c>
      <c r="KBS95" s="377" t="s">
        <v>68</v>
      </c>
      <c r="KBT95" s="377" t="s">
        <v>68</v>
      </c>
      <c r="KBU95" s="377" t="s">
        <v>68</v>
      </c>
      <c r="KBV95" s="377" t="s">
        <v>68</v>
      </c>
      <c r="KBW95" s="377" t="s">
        <v>68</v>
      </c>
      <c r="KBX95" s="377" t="s">
        <v>68</v>
      </c>
      <c r="KBY95" s="377" t="s">
        <v>68</v>
      </c>
      <c r="KBZ95" s="377" t="s">
        <v>68</v>
      </c>
      <c r="KCA95" s="377" t="s">
        <v>68</v>
      </c>
      <c r="KCB95" s="377" t="s">
        <v>68</v>
      </c>
      <c r="KCC95" s="377" t="s">
        <v>68</v>
      </c>
      <c r="KCD95" s="377" t="s">
        <v>68</v>
      </c>
      <c r="KCE95" s="377" t="s">
        <v>68</v>
      </c>
      <c r="KCF95" s="377" t="s">
        <v>68</v>
      </c>
      <c r="KCG95" s="377" t="s">
        <v>68</v>
      </c>
      <c r="KCH95" s="377" t="s">
        <v>68</v>
      </c>
      <c r="KCI95" s="377" t="s">
        <v>68</v>
      </c>
      <c r="KCJ95" s="377" t="s">
        <v>68</v>
      </c>
      <c r="KCK95" s="377" t="s">
        <v>68</v>
      </c>
      <c r="KCL95" s="377" t="s">
        <v>68</v>
      </c>
      <c r="KCM95" s="377" t="s">
        <v>68</v>
      </c>
      <c r="KCN95" s="377" t="s">
        <v>68</v>
      </c>
      <c r="KCO95" s="377" t="s">
        <v>68</v>
      </c>
      <c r="KCP95" s="377" t="s">
        <v>68</v>
      </c>
      <c r="KCQ95" s="377" t="s">
        <v>68</v>
      </c>
      <c r="KCR95" s="377" t="s">
        <v>68</v>
      </c>
      <c r="KCS95" s="377" t="s">
        <v>68</v>
      </c>
      <c r="KCT95" s="377" t="s">
        <v>68</v>
      </c>
      <c r="KCU95" s="377" t="s">
        <v>68</v>
      </c>
      <c r="KCV95" s="377" t="s">
        <v>68</v>
      </c>
      <c r="KCW95" s="377" t="s">
        <v>68</v>
      </c>
      <c r="KCX95" s="377" t="s">
        <v>68</v>
      </c>
      <c r="KCY95" s="377" t="s">
        <v>68</v>
      </c>
      <c r="KCZ95" s="377" t="s">
        <v>68</v>
      </c>
      <c r="KDA95" s="377" t="s">
        <v>68</v>
      </c>
      <c r="KDB95" s="377" t="s">
        <v>68</v>
      </c>
      <c r="KDC95" s="377" t="s">
        <v>68</v>
      </c>
      <c r="KDD95" s="377" t="s">
        <v>68</v>
      </c>
      <c r="KDE95" s="377" t="s">
        <v>68</v>
      </c>
      <c r="KDF95" s="377" t="s">
        <v>68</v>
      </c>
      <c r="KDG95" s="377" t="s">
        <v>68</v>
      </c>
      <c r="KDH95" s="377" t="s">
        <v>68</v>
      </c>
      <c r="KDI95" s="377" t="s">
        <v>68</v>
      </c>
      <c r="KDJ95" s="377" t="s">
        <v>68</v>
      </c>
      <c r="KDK95" s="377" t="s">
        <v>68</v>
      </c>
      <c r="KDL95" s="377" t="s">
        <v>68</v>
      </c>
      <c r="KDM95" s="377" t="s">
        <v>68</v>
      </c>
      <c r="KDN95" s="377" t="s">
        <v>68</v>
      </c>
      <c r="KDO95" s="377" t="s">
        <v>68</v>
      </c>
      <c r="KDP95" s="377" t="s">
        <v>68</v>
      </c>
      <c r="KDQ95" s="377" t="s">
        <v>68</v>
      </c>
      <c r="KDR95" s="377" t="s">
        <v>68</v>
      </c>
      <c r="KDS95" s="377" t="s">
        <v>68</v>
      </c>
      <c r="KDT95" s="377" t="s">
        <v>68</v>
      </c>
      <c r="KDU95" s="377" t="s">
        <v>68</v>
      </c>
      <c r="KDV95" s="377" t="s">
        <v>68</v>
      </c>
      <c r="KDW95" s="377" t="s">
        <v>68</v>
      </c>
      <c r="KDX95" s="377" t="s">
        <v>68</v>
      </c>
      <c r="KDY95" s="377" t="s">
        <v>68</v>
      </c>
      <c r="KDZ95" s="377" t="s">
        <v>68</v>
      </c>
      <c r="KEA95" s="377" t="s">
        <v>68</v>
      </c>
      <c r="KEB95" s="377" t="s">
        <v>68</v>
      </c>
      <c r="KEC95" s="377" t="s">
        <v>68</v>
      </c>
      <c r="KED95" s="377" t="s">
        <v>68</v>
      </c>
      <c r="KEE95" s="377" t="s">
        <v>68</v>
      </c>
      <c r="KEF95" s="377" t="s">
        <v>68</v>
      </c>
      <c r="KEG95" s="377" t="s">
        <v>68</v>
      </c>
      <c r="KEH95" s="377" t="s">
        <v>68</v>
      </c>
      <c r="KEI95" s="377" t="s">
        <v>68</v>
      </c>
      <c r="KEJ95" s="377" t="s">
        <v>68</v>
      </c>
      <c r="KEK95" s="377" t="s">
        <v>68</v>
      </c>
      <c r="KEL95" s="377" t="s">
        <v>68</v>
      </c>
      <c r="KEM95" s="377" t="s">
        <v>68</v>
      </c>
      <c r="KEN95" s="377" t="s">
        <v>68</v>
      </c>
      <c r="KEO95" s="377" t="s">
        <v>68</v>
      </c>
      <c r="KEP95" s="377" t="s">
        <v>68</v>
      </c>
      <c r="KEQ95" s="377" t="s">
        <v>68</v>
      </c>
      <c r="KER95" s="377" t="s">
        <v>68</v>
      </c>
      <c r="KES95" s="377" t="s">
        <v>68</v>
      </c>
      <c r="KET95" s="377" t="s">
        <v>68</v>
      </c>
      <c r="KEU95" s="377" t="s">
        <v>68</v>
      </c>
      <c r="KEV95" s="377" t="s">
        <v>68</v>
      </c>
      <c r="KEW95" s="377" t="s">
        <v>68</v>
      </c>
      <c r="KEX95" s="377" t="s">
        <v>68</v>
      </c>
      <c r="KEY95" s="377" t="s">
        <v>68</v>
      </c>
      <c r="KEZ95" s="377" t="s">
        <v>68</v>
      </c>
      <c r="KFA95" s="377" t="s">
        <v>68</v>
      </c>
      <c r="KFB95" s="377" t="s">
        <v>68</v>
      </c>
      <c r="KFC95" s="377" t="s">
        <v>68</v>
      </c>
      <c r="KFD95" s="377" t="s">
        <v>68</v>
      </c>
      <c r="KFE95" s="377" t="s">
        <v>68</v>
      </c>
      <c r="KFF95" s="377" t="s">
        <v>68</v>
      </c>
      <c r="KFG95" s="377" t="s">
        <v>68</v>
      </c>
      <c r="KFH95" s="377" t="s">
        <v>68</v>
      </c>
      <c r="KFI95" s="377" t="s">
        <v>68</v>
      </c>
      <c r="KFJ95" s="377" t="s">
        <v>68</v>
      </c>
      <c r="KFK95" s="377" t="s">
        <v>68</v>
      </c>
      <c r="KFL95" s="377" t="s">
        <v>68</v>
      </c>
      <c r="KFM95" s="377" t="s">
        <v>68</v>
      </c>
      <c r="KFN95" s="377" t="s">
        <v>68</v>
      </c>
      <c r="KFO95" s="377" t="s">
        <v>68</v>
      </c>
      <c r="KFP95" s="377" t="s">
        <v>68</v>
      </c>
      <c r="KFQ95" s="377" t="s">
        <v>68</v>
      </c>
      <c r="KFR95" s="377" t="s">
        <v>68</v>
      </c>
      <c r="KFS95" s="377" t="s">
        <v>68</v>
      </c>
      <c r="KFT95" s="377" t="s">
        <v>68</v>
      </c>
      <c r="KFU95" s="377" t="s">
        <v>68</v>
      </c>
      <c r="KFV95" s="377" t="s">
        <v>68</v>
      </c>
      <c r="KFW95" s="377" t="s">
        <v>68</v>
      </c>
      <c r="KFX95" s="377" t="s">
        <v>68</v>
      </c>
      <c r="KFY95" s="377" t="s">
        <v>68</v>
      </c>
      <c r="KFZ95" s="377" t="s">
        <v>68</v>
      </c>
      <c r="KGA95" s="377" t="s">
        <v>68</v>
      </c>
      <c r="KGB95" s="377" t="s">
        <v>68</v>
      </c>
      <c r="KGC95" s="377" t="s">
        <v>68</v>
      </c>
      <c r="KGD95" s="377" t="s">
        <v>68</v>
      </c>
      <c r="KGE95" s="377" t="s">
        <v>68</v>
      </c>
      <c r="KGF95" s="377" t="s">
        <v>68</v>
      </c>
      <c r="KGG95" s="377" t="s">
        <v>68</v>
      </c>
      <c r="KGH95" s="377" t="s">
        <v>68</v>
      </c>
      <c r="KGI95" s="377" t="s">
        <v>68</v>
      </c>
      <c r="KGJ95" s="377" t="s">
        <v>68</v>
      </c>
      <c r="KGK95" s="377" t="s">
        <v>68</v>
      </c>
      <c r="KGL95" s="377" t="s">
        <v>68</v>
      </c>
      <c r="KGM95" s="377" t="s">
        <v>68</v>
      </c>
      <c r="KGN95" s="377" t="s">
        <v>68</v>
      </c>
      <c r="KGO95" s="377" t="s">
        <v>68</v>
      </c>
      <c r="KGP95" s="377" t="s">
        <v>68</v>
      </c>
      <c r="KGQ95" s="377" t="s">
        <v>68</v>
      </c>
      <c r="KGR95" s="377" t="s">
        <v>68</v>
      </c>
      <c r="KGS95" s="377" t="s">
        <v>68</v>
      </c>
      <c r="KGT95" s="377" t="s">
        <v>68</v>
      </c>
      <c r="KGU95" s="377" t="s">
        <v>68</v>
      </c>
      <c r="KGV95" s="377" t="s">
        <v>68</v>
      </c>
      <c r="KGW95" s="377" t="s">
        <v>68</v>
      </c>
      <c r="KGX95" s="377" t="s">
        <v>68</v>
      </c>
      <c r="KGY95" s="377" t="s">
        <v>68</v>
      </c>
      <c r="KGZ95" s="377" t="s">
        <v>68</v>
      </c>
      <c r="KHA95" s="377" t="s">
        <v>68</v>
      </c>
      <c r="KHB95" s="377" t="s">
        <v>68</v>
      </c>
      <c r="KHC95" s="377" t="s">
        <v>68</v>
      </c>
      <c r="KHD95" s="377" t="s">
        <v>68</v>
      </c>
      <c r="KHE95" s="377" t="s">
        <v>68</v>
      </c>
      <c r="KHF95" s="377" t="s">
        <v>68</v>
      </c>
      <c r="KHG95" s="377" t="s">
        <v>68</v>
      </c>
      <c r="KHH95" s="377" t="s">
        <v>68</v>
      </c>
      <c r="KHI95" s="377" t="s">
        <v>68</v>
      </c>
      <c r="KHJ95" s="377" t="s">
        <v>68</v>
      </c>
      <c r="KHK95" s="377" t="s">
        <v>68</v>
      </c>
      <c r="KHL95" s="377" t="s">
        <v>68</v>
      </c>
      <c r="KHM95" s="377" t="s">
        <v>68</v>
      </c>
      <c r="KHN95" s="377" t="s">
        <v>68</v>
      </c>
      <c r="KHO95" s="377" t="s">
        <v>68</v>
      </c>
      <c r="KHP95" s="377" t="s">
        <v>68</v>
      </c>
      <c r="KHQ95" s="377" t="s">
        <v>68</v>
      </c>
      <c r="KHR95" s="377" t="s">
        <v>68</v>
      </c>
      <c r="KHS95" s="377" t="s">
        <v>68</v>
      </c>
      <c r="KHT95" s="377" t="s">
        <v>68</v>
      </c>
      <c r="KHU95" s="377" t="s">
        <v>68</v>
      </c>
      <c r="KHV95" s="377" t="s">
        <v>68</v>
      </c>
      <c r="KHW95" s="377" t="s">
        <v>68</v>
      </c>
      <c r="KHX95" s="377" t="s">
        <v>68</v>
      </c>
      <c r="KHY95" s="377" t="s">
        <v>68</v>
      </c>
      <c r="KHZ95" s="377" t="s">
        <v>68</v>
      </c>
      <c r="KIA95" s="377" t="s">
        <v>68</v>
      </c>
      <c r="KIB95" s="377" t="s">
        <v>68</v>
      </c>
      <c r="KIC95" s="377" t="s">
        <v>68</v>
      </c>
      <c r="KID95" s="377" t="s">
        <v>68</v>
      </c>
      <c r="KIE95" s="377" t="s">
        <v>68</v>
      </c>
      <c r="KIF95" s="377" t="s">
        <v>68</v>
      </c>
      <c r="KIG95" s="377" t="s">
        <v>68</v>
      </c>
      <c r="KIH95" s="377" t="s">
        <v>68</v>
      </c>
      <c r="KII95" s="377" t="s">
        <v>68</v>
      </c>
      <c r="KIJ95" s="377" t="s">
        <v>68</v>
      </c>
      <c r="KIK95" s="377" t="s">
        <v>68</v>
      </c>
      <c r="KIL95" s="377" t="s">
        <v>68</v>
      </c>
      <c r="KIM95" s="377" t="s">
        <v>68</v>
      </c>
      <c r="KIN95" s="377" t="s">
        <v>68</v>
      </c>
      <c r="KIO95" s="377" t="s">
        <v>68</v>
      </c>
      <c r="KIP95" s="377" t="s">
        <v>68</v>
      </c>
      <c r="KIQ95" s="377" t="s">
        <v>68</v>
      </c>
      <c r="KIR95" s="377" t="s">
        <v>68</v>
      </c>
      <c r="KIS95" s="377" t="s">
        <v>68</v>
      </c>
      <c r="KIT95" s="377" t="s">
        <v>68</v>
      </c>
      <c r="KIU95" s="377" t="s">
        <v>68</v>
      </c>
      <c r="KIV95" s="377" t="s">
        <v>68</v>
      </c>
      <c r="KIW95" s="377" t="s">
        <v>68</v>
      </c>
      <c r="KIX95" s="377" t="s">
        <v>68</v>
      </c>
      <c r="KIY95" s="377" t="s">
        <v>68</v>
      </c>
      <c r="KIZ95" s="377" t="s">
        <v>68</v>
      </c>
      <c r="KJA95" s="377" t="s">
        <v>68</v>
      </c>
      <c r="KJB95" s="377" t="s">
        <v>68</v>
      </c>
      <c r="KJC95" s="377" t="s">
        <v>68</v>
      </c>
      <c r="KJD95" s="377" t="s">
        <v>68</v>
      </c>
      <c r="KJE95" s="377" t="s">
        <v>68</v>
      </c>
      <c r="KJF95" s="377" t="s">
        <v>68</v>
      </c>
      <c r="KJG95" s="377" t="s">
        <v>68</v>
      </c>
      <c r="KJH95" s="377" t="s">
        <v>68</v>
      </c>
      <c r="KJI95" s="377" t="s">
        <v>68</v>
      </c>
      <c r="KJJ95" s="377" t="s">
        <v>68</v>
      </c>
      <c r="KJK95" s="377" t="s">
        <v>68</v>
      </c>
      <c r="KJL95" s="377" t="s">
        <v>68</v>
      </c>
      <c r="KJM95" s="377" t="s">
        <v>68</v>
      </c>
      <c r="KJN95" s="377" t="s">
        <v>68</v>
      </c>
      <c r="KJO95" s="377" t="s">
        <v>68</v>
      </c>
      <c r="KJP95" s="377" t="s">
        <v>68</v>
      </c>
      <c r="KJQ95" s="377" t="s">
        <v>68</v>
      </c>
      <c r="KJR95" s="377" t="s">
        <v>68</v>
      </c>
      <c r="KJS95" s="377" t="s">
        <v>68</v>
      </c>
      <c r="KJT95" s="377" t="s">
        <v>68</v>
      </c>
      <c r="KJU95" s="377" t="s">
        <v>68</v>
      </c>
      <c r="KJV95" s="377" t="s">
        <v>68</v>
      </c>
      <c r="KJW95" s="377" t="s">
        <v>68</v>
      </c>
      <c r="KJX95" s="377" t="s">
        <v>68</v>
      </c>
      <c r="KJY95" s="377" t="s">
        <v>68</v>
      </c>
      <c r="KJZ95" s="377" t="s">
        <v>68</v>
      </c>
      <c r="KKA95" s="377" t="s">
        <v>68</v>
      </c>
      <c r="KKB95" s="377" t="s">
        <v>68</v>
      </c>
      <c r="KKC95" s="377" t="s">
        <v>68</v>
      </c>
      <c r="KKD95" s="377" t="s">
        <v>68</v>
      </c>
      <c r="KKE95" s="377" t="s">
        <v>68</v>
      </c>
      <c r="KKF95" s="377" t="s">
        <v>68</v>
      </c>
      <c r="KKG95" s="377" t="s">
        <v>68</v>
      </c>
      <c r="KKH95" s="377" t="s">
        <v>68</v>
      </c>
      <c r="KKI95" s="377" t="s">
        <v>68</v>
      </c>
      <c r="KKJ95" s="377" t="s">
        <v>68</v>
      </c>
      <c r="KKK95" s="377" t="s">
        <v>68</v>
      </c>
      <c r="KKL95" s="377" t="s">
        <v>68</v>
      </c>
      <c r="KKM95" s="377" t="s">
        <v>68</v>
      </c>
      <c r="KKN95" s="377" t="s">
        <v>68</v>
      </c>
      <c r="KKO95" s="377" t="s">
        <v>68</v>
      </c>
      <c r="KKP95" s="377" t="s">
        <v>68</v>
      </c>
      <c r="KKQ95" s="377" t="s">
        <v>68</v>
      </c>
      <c r="KKR95" s="377" t="s">
        <v>68</v>
      </c>
      <c r="KKS95" s="377" t="s">
        <v>68</v>
      </c>
      <c r="KKT95" s="377" t="s">
        <v>68</v>
      </c>
      <c r="KKU95" s="377" t="s">
        <v>68</v>
      </c>
      <c r="KKV95" s="377" t="s">
        <v>68</v>
      </c>
      <c r="KKW95" s="377" t="s">
        <v>68</v>
      </c>
      <c r="KKX95" s="377" t="s">
        <v>68</v>
      </c>
      <c r="KKY95" s="377" t="s">
        <v>68</v>
      </c>
      <c r="KKZ95" s="377" t="s">
        <v>68</v>
      </c>
      <c r="KLA95" s="377" t="s">
        <v>68</v>
      </c>
      <c r="KLB95" s="377" t="s">
        <v>68</v>
      </c>
      <c r="KLC95" s="377" t="s">
        <v>68</v>
      </c>
      <c r="KLD95" s="377" t="s">
        <v>68</v>
      </c>
      <c r="KLE95" s="377" t="s">
        <v>68</v>
      </c>
      <c r="KLF95" s="377" t="s">
        <v>68</v>
      </c>
      <c r="KLG95" s="377" t="s">
        <v>68</v>
      </c>
      <c r="KLH95" s="377" t="s">
        <v>68</v>
      </c>
      <c r="KLI95" s="377" t="s">
        <v>68</v>
      </c>
      <c r="KLJ95" s="377" t="s">
        <v>68</v>
      </c>
      <c r="KLK95" s="377" t="s">
        <v>68</v>
      </c>
      <c r="KLL95" s="377" t="s">
        <v>68</v>
      </c>
      <c r="KLM95" s="377" t="s">
        <v>68</v>
      </c>
      <c r="KLN95" s="377" t="s">
        <v>68</v>
      </c>
      <c r="KLO95" s="377" t="s">
        <v>68</v>
      </c>
      <c r="KLP95" s="377" t="s">
        <v>68</v>
      </c>
      <c r="KLQ95" s="377" t="s">
        <v>68</v>
      </c>
      <c r="KLR95" s="377" t="s">
        <v>68</v>
      </c>
      <c r="KLS95" s="377" t="s">
        <v>68</v>
      </c>
      <c r="KLT95" s="377" t="s">
        <v>68</v>
      </c>
      <c r="KLU95" s="377" t="s">
        <v>68</v>
      </c>
      <c r="KLV95" s="377" t="s">
        <v>68</v>
      </c>
      <c r="KLW95" s="377" t="s">
        <v>68</v>
      </c>
      <c r="KLX95" s="377" t="s">
        <v>68</v>
      </c>
      <c r="KLY95" s="377" t="s">
        <v>68</v>
      </c>
      <c r="KLZ95" s="377" t="s">
        <v>68</v>
      </c>
      <c r="KMA95" s="377" t="s">
        <v>68</v>
      </c>
      <c r="KMB95" s="377" t="s">
        <v>68</v>
      </c>
      <c r="KMC95" s="377" t="s">
        <v>68</v>
      </c>
      <c r="KMD95" s="377" t="s">
        <v>68</v>
      </c>
      <c r="KME95" s="377" t="s">
        <v>68</v>
      </c>
      <c r="KMF95" s="377" t="s">
        <v>68</v>
      </c>
      <c r="KMG95" s="377" t="s">
        <v>68</v>
      </c>
      <c r="KMH95" s="377" t="s">
        <v>68</v>
      </c>
      <c r="KMI95" s="377" t="s">
        <v>68</v>
      </c>
      <c r="KMJ95" s="377" t="s">
        <v>68</v>
      </c>
      <c r="KMK95" s="377" t="s">
        <v>68</v>
      </c>
      <c r="KML95" s="377" t="s">
        <v>68</v>
      </c>
      <c r="KMM95" s="377" t="s">
        <v>68</v>
      </c>
      <c r="KMN95" s="377" t="s">
        <v>68</v>
      </c>
      <c r="KMO95" s="377" t="s">
        <v>68</v>
      </c>
      <c r="KMP95" s="377" t="s">
        <v>68</v>
      </c>
      <c r="KMQ95" s="377" t="s">
        <v>68</v>
      </c>
      <c r="KMR95" s="377" t="s">
        <v>68</v>
      </c>
      <c r="KMS95" s="377" t="s">
        <v>68</v>
      </c>
      <c r="KMT95" s="377" t="s">
        <v>68</v>
      </c>
      <c r="KMU95" s="377" t="s">
        <v>68</v>
      </c>
      <c r="KMV95" s="377" t="s">
        <v>68</v>
      </c>
      <c r="KMW95" s="377" t="s">
        <v>68</v>
      </c>
      <c r="KMX95" s="377" t="s">
        <v>68</v>
      </c>
      <c r="KMY95" s="377" t="s">
        <v>68</v>
      </c>
      <c r="KMZ95" s="377" t="s">
        <v>68</v>
      </c>
      <c r="KNA95" s="377" t="s">
        <v>68</v>
      </c>
      <c r="KNB95" s="377" t="s">
        <v>68</v>
      </c>
      <c r="KNC95" s="377" t="s">
        <v>68</v>
      </c>
      <c r="KND95" s="377" t="s">
        <v>68</v>
      </c>
      <c r="KNE95" s="377" t="s">
        <v>68</v>
      </c>
      <c r="KNF95" s="377" t="s">
        <v>68</v>
      </c>
      <c r="KNG95" s="377" t="s">
        <v>68</v>
      </c>
      <c r="KNH95" s="377" t="s">
        <v>68</v>
      </c>
      <c r="KNI95" s="377" t="s">
        <v>68</v>
      </c>
      <c r="KNJ95" s="377" t="s">
        <v>68</v>
      </c>
      <c r="KNK95" s="377" t="s">
        <v>68</v>
      </c>
      <c r="KNL95" s="377" t="s">
        <v>68</v>
      </c>
      <c r="KNM95" s="377" t="s">
        <v>68</v>
      </c>
      <c r="KNN95" s="377" t="s">
        <v>68</v>
      </c>
      <c r="KNO95" s="377" t="s">
        <v>68</v>
      </c>
      <c r="KNP95" s="377" t="s">
        <v>68</v>
      </c>
      <c r="KNQ95" s="377" t="s">
        <v>68</v>
      </c>
      <c r="KNR95" s="377" t="s">
        <v>68</v>
      </c>
      <c r="KNS95" s="377" t="s">
        <v>68</v>
      </c>
      <c r="KNT95" s="377" t="s">
        <v>68</v>
      </c>
      <c r="KNU95" s="377" t="s">
        <v>68</v>
      </c>
      <c r="KNV95" s="377" t="s">
        <v>68</v>
      </c>
      <c r="KNW95" s="377" t="s">
        <v>68</v>
      </c>
      <c r="KNX95" s="377" t="s">
        <v>68</v>
      </c>
      <c r="KNY95" s="377" t="s">
        <v>68</v>
      </c>
      <c r="KNZ95" s="377" t="s">
        <v>68</v>
      </c>
      <c r="KOA95" s="377" t="s">
        <v>68</v>
      </c>
      <c r="KOB95" s="377" t="s">
        <v>68</v>
      </c>
      <c r="KOC95" s="377" t="s">
        <v>68</v>
      </c>
      <c r="KOD95" s="377" t="s">
        <v>68</v>
      </c>
      <c r="KOE95" s="377" t="s">
        <v>68</v>
      </c>
      <c r="KOF95" s="377" t="s">
        <v>68</v>
      </c>
      <c r="KOG95" s="377" t="s">
        <v>68</v>
      </c>
      <c r="KOH95" s="377" t="s">
        <v>68</v>
      </c>
      <c r="KOI95" s="377" t="s">
        <v>68</v>
      </c>
      <c r="KOJ95" s="377" t="s">
        <v>68</v>
      </c>
      <c r="KOK95" s="377" t="s">
        <v>68</v>
      </c>
      <c r="KOL95" s="377" t="s">
        <v>68</v>
      </c>
      <c r="KOM95" s="377" t="s">
        <v>68</v>
      </c>
      <c r="KON95" s="377" t="s">
        <v>68</v>
      </c>
      <c r="KOO95" s="377" t="s">
        <v>68</v>
      </c>
      <c r="KOP95" s="377" t="s">
        <v>68</v>
      </c>
      <c r="KOQ95" s="377" t="s">
        <v>68</v>
      </c>
      <c r="KOR95" s="377" t="s">
        <v>68</v>
      </c>
      <c r="KOS95" s="377" t="s">
        <v>68</v>
      </c>
      <c r="KOT95" s="377" t="s">
        <v>68</v>
      </c>
      <c r="KOU95" s="377" t="s">
        <v>68</v>
      </c>
      <c r="KOV95" s="377" t="s">
        <v>68</v>
      </c>
      <c r="KOW95" s="377" t="s">
        <v>68</v>
      </c>
      <c r="KOX95" s="377" t="s">
        <v>68</v>
      </c>
      <c r="KOY95" s="377" t="s">
        <v>68</v>
      </c>
      <c r="KOZ95" s="377" t="s">
        <v>68</v>
      </c>
      <c r="KPA95" s="377" t="s">
        <v>68</v>
      </c>
      <c r="KPB95" s="377" t="s">
        <v>68</v>
      </c>
      <c r="KPC95" s="377" t="s">
        <v>68</v>
      </c>
      <c r="KPD95" s="377" t="s">
        <v>68</v>
      </c>
      <c r="KPE95" s="377" t="s">
        <v>68</v>
      </c>
      <c r="KPF95" s="377" t="s">
        <v>68</v>
      </c>
      <c r="KPG95" s="377" t="s">
        <v>68</v>
      </c>
      <c r="KPH95" s="377" t="s">
        <v>68</v>
      </c>
      <c r="KPI95" s="377" t="s">
        <v>68</v>
      </c>
      <c r="KPJ95" s="377" t="s">
        <v>68</v>
      </c>
      <c r="KPK95" s="377" t="s">
        <v>68</v>
      </c>
      <c r="KPL95" s="377" t="s">
        <v>68</v>
      </c>
      <c r="KPM95" s="377" t="s">
        <v>68</v>
      </c>
      <c r="KPN95" s="377" t="s">
        <v>68</v>
      </c>
      <c r="KPO95" s="377" t="s">
        <v>68</v>
      </c>
      <c r="KPP95" s="377" t="s">
        <v>68</v>
      </c>
      <c r="KPQ95" s="377" t="s">
        <v>68</v>
      </c>
      <c r="KPR95" s="377" t="s">
        <v>68</v>
      </c>
      <c r="KPS95" s="377" t="s">
        <v>68</v>
      </c>
      <c r="KPT95" s="377" t="s">
        <v>68</v>
      </c>
      <c r="KPU95" s="377" t="s">
        <v>68</v>
      </c>
      <c r="KPV95" s="377" t="s">
        <v>68</v>
      </c>
      <c r="KPW95" s="377" t="s">
        <v>68</v>
      </c>
      <c r="KPX95" s="377" t="s">
        <v>68</v>
      </c>
      <c r="KPY95" s="377" t="s">
        <v>68</v>
      </c>
      <c r="KPZ95" s="377" t="s">
        <v>68</v>
      </c>
      <c r="KQA95" s="377" t="s">
        <v>68</v>
      </c>
      <c r="KQB95" s="377" t="s">
        <v>68</v>
      </c>
      <c r="KQC95" s="377" t="s">
        <v>68</v>
      </c>
      <c r="KQD95" s="377" t="s">
        <v>68</v>
      </c>
      <c r="KQE95" s="377" t="s">
        <v>68</v>
      </c>
      <c r="KQF95" s="377" t="s">
        <v>68</v>
      </c>
      <c r="KQG95" s="377" t="s">
        <v>68</v>
      </c>
      <c r="KQH95" s="377" t="s">
        <v>68</v>
      </c>
      <c r="KQI95" s="377" t="s">
        <v>68</v>
      </c>
      <c r="KQJ95" s="377" t="s">
        <v>68</v>
      </c>
      <c r="KQK95" s="377" t="s">
        <v>68</v>
      </c>
      <c r="KQL95" s="377" t="s">
        <v>68</v>
      </c>
      <c r="KQM95" s="377" t="s">
        <v>68</v>
      </c>
      <c r="KQN95" s="377" t="s">
        <v>68</v>
      </c>
      <c r="KQO95" s="377" t="s">
        <v>68</v>
      </c>
      <c r="KQP95" s="377" t="s">
        <v>68</v>
      </c>
      <c r="KQQ95" s="377" t="s">
        <v>68</v>
      </c>
      <c r="KQR95" s="377" t="s">
        <v>68</v>
      </c>
      <c r="KQS95" s="377" t="s">
        <v>68</v>
      </c>
      <c r="KQT95" s="377" t="s">
        <v>68</v>
      </c>
      <c r="KQU95" s="377" t="s">
        <v>68</v>
      </c>
      <c r="KQV95" s="377" t="s">
        <v>68</v>
      </c>
      <c r="KQW95" s="377" t="s">
        <v>68</v>
      </c>
      <c r="KQX95" s="377" t="s">
        <v>68</v>
      </c>
      <c r="KQY95" s="377" t="s">
        <v>68</v>
      </c>
      <c r="KQZ95" s="377" t="s">
        <v>68</v>
      </c>
      <c r="KRA95" s="377" t="s">
        <v>68</v>
      </c>
      <c r="KRB95" s="377" t="s">
        <v>68</v>
      </c>
      <c r="KRC95" s="377" t="s">
        <v>68</v>
      </c>
      <c r="KRD95" s="377" t="s">
        <v>68</v>
      </c>
      <c r="KRE95" s="377" t="s">
        <v>68</v>
      </c>
      <c r="KRF95" s="377" t="s">
        <v>68</v>
      </c>
      <c r="KRG95" s="377" t="s">
        <v>68</v>
      </c>
      <c r="KRH95" s="377" t="s">
        <v>68</v>
      </c>
      <c r="KRI95" s="377" t="s">
        <v>68</v>
      </c>
      <c r="KRJ95" s="377" t="s">
        <v>68</v>
      </c>
      <c r="KRK95" s="377" t="s">
        <v>68</v>
      </c>
      <c r="KRL95" s="377" t="s">
        <v>68</v>
      </c>
      <c r="KRM95" s="377" t="s">
        <v>68</v>
      </c>
      <c r="KRN95" s="377" t="s">
        <v>68</v>
      </c>
      <c r="KRO95" s="377" t="s">
        <v>68</v>
      </c>
      <c r="KRP95" s="377" t="s">
        <v>68</v>
      </c>
      <c r="KRQ95" s="377" t="s">
        <v>68</v>
      </c>
      <c r="KRR95" s="377" t="s">
        <v>68</v>
      </c>
      <c r="KRS95" s="377" t="s">
        <v>68</v>
      </c>
      <c r="KRT95" s="377" t="s">
        <v>68</v>
      </c>
      <c r="KRU95" s="377" t="s">
        <v>68</v>
      </c>
      <c r="KRV95" s="377" t="s">
        <v>68</v>
      </c>
      <c r="KRW95" s="377" t="s">
        <v>68</v>
      </c>
      <c r="KRX95" s="377" t="s">
        <v>68</v>
      </c>
      <c r="KRY95" s="377" t="s">
        <v>68</v>
      </c>
      <c r="KRZ95" s="377" t="s">
        <v>68</v>
      </c>
      <c r="KSA95" s="377" t="s">
        <v>68</v>
      </c>
      <c r="KSB95" s="377" t="s">
        <v>68</v>
      </c>
      <c r="KSC95" s="377" t="s">
        <v>68</v>
      </c>
      <c r="KSD95" s="377" t="s">
        <v>68</v>
      </c>
      <c r="KSE95" s="377" t="s">
        <v>68</v>
      </c>
      <c r="KSF95" s="377" t="s">
        <v>68</v>
      </c>
      <c r="KSG95" s="377" t="s">
        <v>68</v>
      </c>
      <c r="KSH95" s="377" t="s">
        <v>68</v>
      </c>
      <c r="KSI95" s="377" t="s">
        <v>68</v>
      </c>
      <c r="KSJ95" s="377" t="s">
        <v>68</v>
      </c>
      <c r="KSK95" s="377" t="s">
        <v>68</v>
      </c>
      <c r="KSL95" s="377" t="s">
        <v>68</v>
      </c>
      <c r="KSM95" s="377" t="s">
        <v>68</v>
      </c>
      <c r="KSN95" s="377" t="s">
        <v>68</v>
      </c>
      <c r="KSO95" s="377" t="s">
        <v>68</v>
      </c>
      <c r="KSP95" s="377" t="s">
        <v>68</v>
      </c>
      <c r="KSQ95" s="377" t="s">
        <v>68</v>
      </c>
      <c r="KSR95" s="377" t="s">
        <v>68</v>
      </c>
      <c r="KSS95" s="377" t="s">
        <v>68</v>
      </c>
      <c r="KST95" s="377" t="s">
        <v>68</v>
      </c>
      <c r="KSU95" s="377" t="s">
        <v>68</v>
      </c>
      <c r="KSV95" s="377" t="s">
        <v>68</v>
      </c>
      <c r="KSW95" s="377" t="s">
        <v>68</v>
      </c>
      <c r="KSX95" s="377" t="s">
        <v>68</v>
      </c>
      <c r="KSY95" s="377" t="s">
        <v>68</v>
      </c>
      <c r="KSZ95" s="377" t="s">
        <v>68</v>
      </c>
      <c r="KTA95" s="377" t="s">
        <v>68</v>
      </c>
      <c r="KTB95" s="377" t="s">
        <v>68</v>
      </c>
      <c r="KTC95" s="377" t="s">
        <v>68</v>
      </c>
      <c r="KTD95" s="377" t="s">
        <v>68</v>
      </c>
      <c r="KTE95" s="377" t="s">
        <v>68</v>
      </c>
      <c r="KTF95" s="377" t="s">
        <v>68</v>
      </c>
      <c r="KTG95" s="377" t="s">
        <v>68</v>
      </c>
      <c r="KTH95" s="377" t="s">
        <v>68</v>
      </c>
      <c r="KTI95" s="377" t="s">
        <v>68</v>
      </c>
      <c r="KTJ95" s="377" t="s">
        <v>68</v>
      </c>
      <c r="KTK95" s="377" t="s">
        <v>68</v>
      </c>
      <c r="KTL95" s="377" t="s">
        <v>68</v>
      </c>
      <c r="KTM95" s="377" t="s">
        <v>68</v>
      </c>
      <c r="KTN95" s="377" t="s">
        <v>68</v>
      </c>
      <c r="KTO95" s="377" t="s">
        <v>68</v>
      </c>
      <c r="KTP95" s="377" t="s">
        <v>68</v>
      </c>
      <c r="KTQ95" s="377" t="s">
        <v>68</v>
      </c>
      <c r="KTR95" s="377" t="s">
        <v>68</v>
      </c>
      <c r="KTS95" s="377" t="s">
        <v>68</v>
      </c>
      <c r="KTT95" s="377" t="s">
        <v>68</v>
      </c>
      <c r="KTU95" s="377" t="s">
        <v>68</v>
      </c>
      <c r="KTV95" s="377" t="s">
        <v>68</v>
      </c>
      <c r="KTW95" s="377" t="s">
        <v>68</v>
      </c>
      <c r="KTX95" s="377" t="s">
        <v>68</v>
      </c>
      <c r="KTY95" s="377" t="s">
        <v>68</v>
      </c>
      <c r="KTZ95" s="377" t="s">
        <v>68</v>
      </c>
      <c r="KUA95" s="377" t="s">
        <v>68</v>
      </c>
      <c r="KUB95" s="377" t="s">
        <v>68</v>
      </c>
      <c r="KUC95" s="377" t="s">
        <v>68</v>
      </c>
      <c r="KUD95" s="377" t="s">
        <v>68</v>
      </c>
      <c r="KUE95" s="377" t="s">
        <v>68</v>
      </c>
      <c r="KUF95" s="377" t="s">
        <v>68</v>
      </c>
      <c r="KUG95" s="377" t="s">
        <v>68</v>
      </c>
      <c r="KUH95" s="377" t="s">
        <v>68</v>
      </c>
      <c r="KUI95" s="377" t="s">
        <v>68</v>
      </c>
      <c r="KUJ95" s="377" t="s">
        <v>68</v>
      </c>
      <c r="KUK95" s="377" t="s">
        <v>68</v>
      </c>
      <c r="KUL95" s="377" t="s">
        <v>68</v>
      </c>
      <c r="KUM95" s="377" t="s">
        <v>68</v>
      </c>
      <c r="KUN95" s="377" t="s">
        <v>68</v>
      </c>
      <c r="KUO95" s="377" t="s">
        <v>68</v>
      </c>
      <c r="KUP95" s="377" t="s">
        <v>68</v>
      </c>
      <c r="KUQ95" s="377" t="s">
        <v>68</v>
      </c>
      <c r="KUR95" s="377" t="s">
        <v>68</v>
      </c>
      <c r="KUS95" s="377" t="s">
        <v>68</v>
      </c>
      <c r="KUT95" s="377" t="s">
        <v>68</v>
      </c>
      <c r="KUU95" s="377" t="s">
        <v>68</v>
      </c>
      <c r="KUV95" s="377" t="s">
        <v>68</v>
      </c>
      <c r="KUW95" s="377" t="s">
        <v>68</v>
      </c>
      <c r="KUX95" s="377" t="s">
        <v>68</v>
      </c>
      <c r="KUY95" s="377" t="s">
        <v>68</v>
      </c>
      <c r="KUZ95" s="377" t="s">
        <v>68</v>
      </c>
      <c r="KVA95" s="377" t="s">
        <v>68</v>
      </c>
      <c r="KVB95" s="377" t="s">
        <v>68</v>
      </c>
      <c r="KVC95" s="377" t="s">
        <v>68</v>
      </c>
      <c r="KVD95" s="377" t="s">
        <v>68</v>
      </c>
      <c r="KVE95" s="377" t="s">
        <v>68</v>
      </c>
      <c r="KVF95" s="377" t="s">
        <v>68</v>
      </c>
      <c r="KVG95" s="377" t="s">
        <v>68</v>
      </c>
      <c r="KVH95" s="377" t="s">
        <v>68</v>
      </c>
      <c r="KVI95" s="377" t="s">
        <v>68</v>
      </c>
      <c r="KVJ95" s="377" t="s">
        <v>68</v>
      </c>
      <c r="KVK95" s="377" t="s">
        <v>68</v>
      </c>
      <c r="KVL95" s="377" t="s">
        <v>68</v>
      </c>
      <c r="KVM95" s="377" t="s">
        <v>68</v>
      </c>
      <c r="KVN95" s="377" t="s">
        <v>68</v>
      </c>
      <c r="KVO95" s="377" t="s">
        <v>68</v>
      </c>
      <c r="KVP95" s="377" t="s">
        <v>68</v>
      </c>
      <c r="KVQ95" s="377" t="s">
        <v>68</v>
      </c>
      <c r="KVR95" s="377" t="s">
        <v>68</v>
      </c>
      <c r="KVS95" s="377" t="s">
        <v>68</v>
      </c>
      <c r="KVT95" s="377" t="s">
        <v>68</v>
      </c>
      <c r="KVU95" s="377" t="s">
        <v>68</v>
      </c>
      <c r="KVV95" s="377" t="s">
        <v>68</v>
      </c>
      <c r="KVW95" s="377" t="s">
        <v>68</v>
      </c>
      <c r="KVX95" s="377" t="s">
        <v>68</v>
      </c>
      <c r="KVY95" s="377" t="s">
        <v>68</v>
      </c>
      <c r="KVZ95" s="377" t="s">
        <v>68</v>
      </c>
      <c r="KWA95" s="377" t="s">
        <v>68</v>
      </c>
      <c r="KWB95" s="377" t="s">
        <v>68</v>
      </c>
      <c r="KWC95" s="377" t="s">
        <v>68</v>
      </c>
      <c r="KWD95" s="377" t="s">
        <v>68</v>
      </c>
      <c r="KWE95" s="377" t="s">
        <v>68</v>
      </c>
      <c r="KWF95" s="377" t="s">
        <v>68</v>
      </c>
      <c r="KWG95" s="377" t="s">
        <v>68</v>
      </c>
      <c r="KWH95" s="377" t="s">
        <v>68</v>
      </c>
      <c r="KWI95" s="377" t="s">
        <v>68</v>
      </c>
      <c r="KWJ95" s="377" t="s">
        <v>68</v>
      </c>
      <c r="KWK95" s="377" t="s">
        <v>68</v>
      </c>
      <c r="KWL95" s="377" t="s">
        <v>68</v>
      </c>
      <c r="KWM95" s="377" t="s">
        <v>68</v>
      </c>
      <c r="KWN95" s="377" t="s">
        <v>68</v>
      </c>
      <c r="KWO95" s="377" t="s">
        <v>68</v>
      </c>
      <c r="KWP95" s="377" t="s">
        <v>68</v>
      </c>
      <c r="KWQ95" s="377" t="s">
        <v>68</v>
      </c>
      <c r="KWR95" s="377" t="s">
        <v>68</v>
      </c>
      <c r="KWS95" s="377" t="s">
        <v>68</v>
      </c>
      <c r="KWT95" s="377" t="s">
        <v>68</v>
      </c>
      <c r="KWU95" s="377" t="s">
        <v>68</v>
      </c>
      <c r="KWV95" s="377" t="s">
        <v>68</v>
      </c>
      <c r="KWW95" s="377" t="s">
        <v>68</v>
      </c>
      <c r="KWX95" s="377" t="s">
        <v>68</v>
      </c>
      <c r="KWY95" s="377" t="s">
        <v>68</v>
      </c>
      <c r="KWZ95" s="377" t="s">
        <v>68</v>
      </c>
      <c r="KXA95" s="377" t="s">
        <v>68</v>
      </c>
      <c r="KXB95" s="377" t="s">
        <v>68</v>
      </c>
      <c r="KXC95" s="377" t="s">
        <v>68</v>
      </c>
      <c r="KXD95" s="377" t="s">
        <v>68</v>
      </c>
      <c r="KXE95" s="377" t="s">
        <v>68</v>
      </c>
      <c r="KXF95" s="377" t="s">
        <v>68</v>
      </c>
      <c r="KXG95" s="377" t="s">
        <v>68</v>
      </c>
      <c r="KXH95" s="377" t="s">
        <v>68</v>
      </c>
      <c r="KXI95" s="377" t="s">
        <v>68</v>
      </c>
      <c r="KXJ95" s="377" t="s">
        <v>68</v>
      </c>
      <c r="KXK95" s="377" t="s">
        <v>68</v>
      </c>
      <c r="KXL95" s="377" t="s">
        <v>68</v>
      </c>
      <c r="KXM95" s="377" t="s">
        <v>68</v>
      </c>
      <c r="KXN95" s="377" t="s">
        <v>68</v>
      </c>
      <c r="KXO95" s="377" t="s">
        <v>68</v>
      </c>
      <c r="KXP95" s="377" t="s">
        <v>68</v>
      </c>
      <c r="KXQ95" s="377" t="s">
        <v>68</v>
      </c>
      <c r="KXR95" s="377" t="s">
        <v>68</v>
      </c>
      <c r="KXS95" s="377" t="s">
        <v>68</v>
      </c>
      <c r="KXT95" s="377" t="s">
        <v>68</v>
      </c>
      <c r="KXU95" s="377" t="s">
        <v>68</v>
      </c>
      <c r="KXV95" s="377" t="s">
        <v>68</v>
      </c>
      <c r="KXW95" s="377" t="s">
        <v>68</v>
      </c>
      <c r="KXX95" s="377" t="s">
        <v>68</v>
      </c>
      <c r="KXY95" s="377" t="s">
        <v>68</v>
      </c>
      <c r="KXZ95" s="377" t="s">
        <v>68</v>
      </c>
      <c r="KYA95" s="377" t="s">
        <v>68</v>
      </c>
      <c r="KYB95" s="377" t="s">
        <v>68</v>
      </c>
      <c r="KYC95" s="377" t="s">
        <v>68</v>
      </c>
      <c r="KYD95" s="377" t="s">
        <v>68</v>
      </c>
      <c r="KYE95" s="377" t="s">
        <v>68</v>
      </c>
      <c r="KYF95" s="377" t="s">
        <v>68</v>
      </c>
      <c r="KYG95" s="377" t="s">
        <v>68</v>
      </c>
      <c r="KYH95" s="377" t="s">
        <v>68</v>
      </c>
      <c r="KYI95" s="377" t="s">
        <v>68</v>
      </c>
      <c r="KYJ95" s="377" t="s">
        <v>68</v>
      </c>
      <c r="KYK95" s="377" t="s">
        <v>68</v>
      </c>
      <c r="KYL95" s="377" t="s">
        <v>68</v>
      </c>
      <c r="KYM95" s="377" t="s">
        <v>68</v>
      </c>
      <c r="KYN95" s="377" t="s">
        <v>68</v>
      </c>
      <c r="KYO95" s="377" t="s">
        <v>68</v>
      </c>
      <c r="KYP95" s="377" t="s">
        <v>68</v>
      </c>
      <c r="KYQ95" s="377" t="s">
        <v>68</v>
      </c>
      <c r="KYR95" s="377" t="s">
        <v>68</v>
      </c>
      <c r="KYS95" s="377" t="s">
        <v>68</v>
      </c>
      <c r="KYT95" s="377" t="s">
        <v>68</v>
      </c>
      <c r="KYU95" s="377" t="s">
        <v>68</v>
      </c>
      <c r="KYV95" s="377" t="s">
        <v>68</v>
      </c>
      <c r="KYW95" s="377" t="s">
        <v>68</v>
      </c>
      <c r="KYX95" s="377" t="s">
        <v>68</v>
      </c>
      <c r="KYY95" s="377" t="s">
        <v>68</v>
      </c>
      <c r="KYZ95" s="377" t="s">
        <v>68</v>
      </c>
      <c r="KZA95" s="377" t="s">
        <v>68</v>
      </c>
      <c r="KZB95" s="377" t="s">
        <v>68</v>
      </c>
      <c r="KZC95" s="377" t="s">
        <v>68</v>
      </c>
      <c r="KZD95" s="377" t="s">
        <v>68</v>
      </c>
      <c r="KZE95" s="377" t="s">
        <v>68</v>
      </c>
      <c r="KZF95" s="377" t="s">
        <v>68</v>
      </c>
      <c r="KZG95" s="377" t="s">
        <v>68</v>
      </c>
      <c r="KZH95" s="377" t="s">
        <v>68</v>
      </c>
      <c r="KZI95" s="377" t="s">
        <v>68</v>
      </c>
      <c r="KZJ95" s="377" t="s">
        <v>68</v>
      </c>
      <c r="KZK95" s="377" t="s">
        <v>68</v>
      </c>
      <c r="KZL95" s="377" t="s">
        <v>68</v>
      </c>
      <c r="KZM95" s="377" t="s">
        <v>68</v>
      </c>
      <c r="KZN95" s="377" t="s">
        <v>68</v>
      </c>
      <c r="KZO95" s="377" t="s">
        <v>68</v>
      </c>
      <c r="KZP95" s="377" t="s">
        <v>68</v>
      </c>
      <c r="KZQ95" s="377" t="s">
        <v>68</v>
      </c>
      <c r="KZR95" s="377" t="s">
        <v>68</v>
      </c>
      <c r="KZS95" s="377" t="s">
        <v>68</v>
      </c>
      <c r="KZT95" s="377" t="s">
        <v>68</v>
      </c>
      <c r="KZU95" s="377" t="s">
        <v>68</v>
      </c>
      <c r="KZV95" s="377" t="s">
        <v>68</v>
      </c>
      <c r="KZW95" s="377" t="s">
        <v>68</v>
      </c>
      <c r="KZX95" s="377" t="s">
        <v>68</v>
      </c>
      <c r="KZY95" s="377" t="s">
        <v>68</v>
      </c>
      <c r="KZZ95" s="377" t="s">
        <v>68</v>
      </c>
      <c r="LAA95" s="377" t="s">
        <v>68</v>
      </c>
      <c r="LAB95" s="377" t="s">
        <v>68</v>
      </c>
      <c r="LAC95" s="377" t="s">
        <v>68</v>
      </c>
      <c r="LAD95" s="377" t="s">
        <v>68</v>
      </c>
      <c r="LAE95" s="377" t="s">
        <v>68</v>
      </c>
      <c r="LAF95" s="377" t="s">
        <v>68</v>
      </c>
      <c r="LAG95" s="377" t="s">
        <v>68</v>
      </c>
      <c r="LAH95" s="377" t="s">
        <v>68</v>
      </c>
      <c r="LAI95" s="377" t="s">
        <v>68</v>
      </c>
      <c r="LAJ95" s="377" t="s">
        <v>68</v>
      </c>
      <c r="LAK95" s="377" t="s">
        <v>68</v>
      </c>
      <c r="LAL95" s="377" t="s">
        <v>68</v>
      </c>
      <c r="LAM95" s="377" t="s">
        <v>68</v>
      </c>
      <c r="LAN95" s="377" t="s">
        <v>68</v>
      </c>
      <c r="LAO95" s="377" t="s">
        <v>68</v>
      </c>
      <c r="LAP95" s="377" t="s">
        <v>68</v>
      </c>
      <c r="LAQ95" s="377" t="s">
        <v>68</v>
      </c>
      <c r="LAR95" s="377" t="s">
        <v>68</v>
      </c>
      <c r="LAS95" s="377" t="s">
        <v>68</v>
      </c>
      <c r="LAT95" s="377" t="s">
        <v>68</v>
      </c>
      <c r="LAU95" s="377" t="s">
        <v>68</v>
      </c>
      <c r="LAV95" s="377" t="s">
        <v>68</v>
      </c>
      <c r="LAW95" s="377" t="s">
        <v>68</v>
      </c>
      <c r="LAX95" s="377" t="s">
        <v>68</v>
      </c>
      <c r="LAY95" s="377" t="s">
        <v>68</v>
      </c>
      <c r="LAZ95" s="377" t="s">
        <v>68</v>
      </c>
      <c r="LBA95" s="377" t="s">
        <v>68</v>
      </c>
      <c r="LBB95" s="377" t="s">
        <v>68</v>
      </c>
      <c r="LBC95" s="377" t="s">
        <v>68</v>
      </c>
      <c r="LBD95" s="377" t="s">
        <v>68</v>
      </c>
      <c r="LBE95" s="377" t="s">
        <v>68</v>
      </c>
      <c r="LBF95" s="377" t="s">
        <v>68</v>
      </c>
      <c r="LBG95" s="377" t="s">
        <v>68</v>
      </c>
      <c r="LBH95" s="377" t="s">
        <v>68</v>
      </c>
      <c r="LBI95" s="377" t="s">
        <v>68</v>
      </c>
      <c r="LBJ95" s="377" t="s">
        <v>68</v>
      </c>
      <c r="LBK95" s="377" t="s">
        <v>68</v>
      </c>
      <c r="LBL95" s="377" t="s">
        <v>68</v>
      </c>
      <c r="LBM95" s="377" t="s">
        <v>68</v>
      </c>
      <c r="LBN95" s="377" t="s">
        <v>68</v>
      </c>
      <c r="LBO95" s="377" t="s">
        <v>68</v>
      </c>
      <c r="LBP95" s="377" t="s">
        <v>68</v>
      </c>
      <c r="LBQ95" s="377" t="s">
        <v>68</v>
      </c>
      <c r="LBR95" s="377" t="s">
        <v>68</v>
      </c>
      <c r="LBS95" s="377" t="s">
        <v>68</v>
      </c>
      <c r="LBT95" s="377" t="s">
        <v>68</v>
      </c>
      <c r="LBU95" s="377" t="s">
        <v>68</v>
      </c>
      <c r="LBV95" s="377" t="s">
        <v>68</v>
      </c>
      <c r="LBW95" s="377" t="s">
        <v>68</v>
      </c>
      <c r="LBX95" s="377" t="s">
        <v>68</v>
      </c>
      <c r="LBY95" s="377" t="s">
        <v>68</v>
      </c>
      <c r="LBZ95" s="377" t="s">
        <v>68</v>
      </c>
      <c r="LCA95" s="377" t="s">
        <v>68</v>
      </c>
      <c r="LCB95" s="377" t="s">
        <v>68</v>
      </c>
      <c r="LCC95" s="377" t="s">
        <v>68</v>
      </c>
      <c r="LCD95" s="377" t="s">
        <v>68</v>
      </c>
      <c r="LCE95" s="377" t="s">
        <v>68</v>
      </c>
      <c r="LCF95" s="377" t="s">
        <v>68</v>
      </c>
      <c r="LCG95" s="377" t="s">
        <v>68</v>
      </c>
      <c r="LCH95" s="377" t="s">
        <v>68</v>
      </c>
      <c r="LCI95" s="377" t="s">
        <v>68</v>
      </c>
      <c r="LCJ95" s="377" t="s">
        <v>68</v>
      </c>
      <c r="LCK95" s="377" t="s">
        <v>68</v>
      </c>
      <c r="LCL95" s="377" t="s">
        <v>68</v>
      </c>
      <c r="LCM95" s="377" t="s">
        <v>68</v>
      </c>
      <c r="LCN95" s="377" t="s">
        <v>68</v>
      </c>
      <c r="LCO95" s="377" t="s">
        <v>68</v>
      </c>
      <c r="LCP95" s="377" t="s">
        <v>68</v>
      </c>
      <c r="LCQ95" s="377" t="s">
        <v>68</v>
      </c>
      <c r="LCR95" s="377" t="s">
        <v>68</v>
      </c>
      <c r="LCS95" s="377" t="s">
        <v>68</v>
      </c>
      <c r="LCT95" s="377" t="s">
        <v>68</v>
      </c>
      <c r="LCU95" s="377" t="s">
        <v>68</v>
      </c>
      <c r="LCV95" s="377" t="s">
        <v>68</v>
      </c>
      <c r="LCW95" s="377" t="s">
        <v>68</v>
      </c>
      <c r="LCX95" s="377" t="s">
        <v>68</v>
      </c>
      <c r="LCY95" s="377" t="s">
        <v>68</v>
      </c>
      <c r="LCZ95" s="377" t="s">
        <v>68</v>
      </c>
      <c r="LDA95" s="377" t="s">
        <v>68</v>
      </c>
      <c r="LDB95" s="377" t="s">
        <v>68</v>
      </c>
      <c r="LDC95" s="377" t="s">
        <v>68</v>
      </c>
      <c r="LDD95" s="377" t="s">
        <v>68</v>
      </c>
      <c r="LDE95" s="377" t="s">
        <v>68</v>
      </c>
      <c r="LDF95" s="377" t="s">
        <v>68</v>
      </c>
      <c r="LDG95" s="377" t="s">
        <v>68</v>
      </c>
      <c r="LDH95" s="377" t="s">
        <v>68</v>
      </c>
      <c r="LDI95" s="377" t="s">
        <v>68</v>
      </c>
      <c r="LDJ95" s="377" t="s">
        <v>68</v>
      </c>
      <c r="LDK95" s="377" t="s">
        <v>68</v>
      </c>
      <c r="LDL95" s="377" t="s">
        <v>68</v>
      </c>
      <c r="LDM95" s="377" t="s">
        <v>68</v>
      </c>
      <c r="LDN95" s="377" t="s">
        <v>68</v>
      </c>
      <c r="LDO95" s="377" t="s">
        <v>68</v>
      </c>
      <c r="LDP95" s="377" t="s">
        <v>68</v>
      </c>
      <c r="LDQ95" s="377" t="s">
        <v>68</v>
      </c>
      <c r="LDR95" s="377" t="s">
        <v>68</v>
      </c>
      <c r="LDS95" s="377" t="s">
        <v>68</v>
      </c>
      <c r="LDT95" s="377" t="s">
        <v>68</v>
      </c>
      <c r="LDU95" s="377" t="s">
        <v>68</v>
      </c>
      <c r="LDV95" s="377" t="s">
        <v>68</v>
      </c>
      <c r="LDW95" s="377" t="s">
        <v>68</v>
      </c>
      <c r="LDX95" s="377" t="s">
        <v>68</v>
      </c>
      <c r="LDY95" s="377" t="s">
        <v>68</v>
      </c>
      <c r="LDZ95" s="377" t="s">
        <v>68</v>
      </c>
      <c r="LEA95" s="377" t="s">
        <v>68</v>
      </c>
      <c r="LEB95" s="377" t="s">
        <v>68</v>
      </c>
      <c r="LEC95" s="377" t="s">
        <v>68</v>
      </c>
      <c r="LED95" s="377" t="s">
        <v>68</v>
      </c>
      <c r="LEE95" s="377" t="s">
        <v>68</v>
      </c>
      <c r="LEF95" s="377" t="s">
        <v>68</v>
      </c>
      <c r="LEG95" s="377" t="s">
        <v>68</v>
      </c>
      <c r="LEH95" s="377" t="s">
        <v>68</v>
      </c>
      <c r="LEI95" s="377" t="s">
        <v>68</v>
      </c>
      <c r="LEJ95" s="377" t="s">
        <v>68</v>
      </c>
      <c r="LEK95" s="377" t="s">
        <v>68</v>
      </c>
      <c r="LEL95" s="377" t="s">
        <v>68</v>
      </c>
      <c r="LEM95" s="377" t="s">
        <v>68</v>
      </c>
      <c r="LEN95" s="377" t="s">
        <v>68</v>
      </c>
      <c r="LEO95" s="377" t="s">
        <v>68</v>
      </c>
      <c r="LEP95" s="377" t="s">
        <v>68</v>
      </c>
      <c r="LEQ95" s="377" t="s">
        <v>68</v>
      </c>
      <c r="LER95" s="377" t="s">
        <v>68</v>
      </c>
      <c r="LES95" s="377" t="s">
        <v>68</v>
      </c>
      <c r="LET95" s="377" t="s">
        <v>68</v>
      </c>
      <c r="LEU95" s="377" t="s">
        <v>68</v>
      </c>
      <c r="LEV95" s="377" t="s">
        <v>68</v>
      </c>
      <c r="LEW95" s="377" t="s">
        <v>68</v>
      </c>
      <c r="LEX95" s="377" t="s">
        <v>68</v>
      </c>
      <c r="LEY95" s="377" t="s">
        <v>68</v>
      </c>
      <c r="LEZ95" s="377" t="s">
        <v>68</v>
      </c>
      <c r="LFA95" s="377" t="s">
        <v>68</v>
      </c>
      <c r="LFB95" s="377" t="s">
        <v>68</v>
      </c>
      <c r="LFC95" s="377" t="s">
        <v>68</v>
      </c>
      <c r="LFD95" s="377" t="s">
        <v>68</v>
      </c>
      <c r="LFE95" s="377" t="s">
        <v>68</v>
      </c>
      <c r="LFF95" s="377" t="s">
        <v>68</v>
      </c>
      <c r="LFG95" s="377" t="s">
        <v>68</v>
      </c>
      <c r="LFH95" s="377" t="s">
        <v>68</v>
      </c>
      <c r="LFI95" s="377" t="s">
        <v>68</v>
      </c>
      <c r="LFJ95" s="377" t="s">
        <v>68</v>
      </c>
      <c r="LFK95" s="377" t="s">
        <v>68</v>
      </c>
      <c r="LFL95" s="377" t="s">
        <v>68</v>
      </c>
      <c r="LFM95" s="377" t="s">
        <v>68</v>
      </c>
      <c r="LFN95" s="377" t="s">
        <v>68</v>
      </c>
      <c r="LFO95" s="377" t="s">
        <v>68</v>
      </c>
      <c r="LFP95" s="377" t="s">
        <v>68</v>
      </c>
      <c r="LFQ95" s="377" t="s">
        <v>68</v>
      </c>
      <c r="LFR95" s="377" t="s">
        <v>68</v>
      </c>
      <c r="LFS95" s="377" t="s">
        <v>68</v>
      </c>
      <c r="LFT95" s="377" t="s">
        <v>68</v>
      </c>
      <c r="LFU95" s="377" t="s">
        <v>68</v>
      </c>
      <c r="LFV95" s="377" t="s">
        <v>68</v>
      </c>
      <c r="LFW95" s="377" t="s">
        <v>68</v>
      </c>
      <c r="LFX95" s="377" t="s">
        <v>68</v>
      </c>
      <c r="LFY95" s="377" t="s">
        <v>68</v>
      </c>
      <c r="LFZ95" s="377" t="s">
        <v>68</v>
      </c>
      <c r="LGA95" s="377" t="s">
        <v>68</v>
      </c>
      <c r="LGB95" s="377" t="s">
        <v>68</v>
      </c>
      <c r="LGC95" s="377" t="s">
        <v>68</v>
      </c>
      <c r="LGD95" s="377" t="s">
        <v>68</v>
      </c>
      <c r="LGE95" s="377" t="s">
        <v>68</v>
      </c>
      <c r="LGF95" s="377" t="s">
        <v>68</v>
      </c>
      <c r="LGG95" s="377" t="s">
        <v>68</v>
      </c>
      <c r="LGH95" s="377" t="s">
        <v>68</v>
      </c>
      <c r="LGI95" s="377" t="s">
        <v>68</v>
      </c>
      <c r="LGJ95" s="377" t="s">
        <v>68</v>
      </c>
      <c r="LGK95" s="377" t="s">
        <v>68</v>
      </c>
      <c r="LGL95" s="377" t="s">
        <v>68</v>
      </c>
      <c r="LGM95" s="377" t="s">
        <v>68</v>
      </c>
      <c r="LGN95" s="377" t="s">
        <v>68</v>
      </c>
      <c r="LGO95" s="377" t="s">
        <v>68</v>
      </c>
      <c r="LGP95" s="377" t="s">
        <v>68</v>
      </c>
      <c r="LGQ95" s="377" t="s">
        <v>68</v>
      </c>
      <c r="LGR95" s="377" t="s">
        <v>68</v>
      </c>
      <c r="LGS95" s="377" t="s">
        <v>68</v>
      </c>
      <c r="LGT95" s="377" t="s">
        <v>68</v>
      </c>
      <c r="LGU95" s="377" t="s">
        <v>68</v>
      </c>
      <c r="LGV95" s="377" t="s">
        <v>68</v>
      </c>
      <c r="LGW95" s="377" t="s">
        <v>68</v>
      </c>
      <c r="LGX95" s="377" t="s">
        <v>68</v>
      </c>
      <c r="LGY95" s="377" t="s">
        <v>68</v>
      </c>
      <c r="LGZ95" s="377" t="s">
        <v>68</v>
      </c>
      <c r="LHA95" s="377" t="s">
        <v>68</v>
      </c>
      <c r="LHB95" s="377" t="s">
        <v>68</v>
      </c>
      <c r="LHC95" s="377" t="s">
        <v>68</v>
      </c>
      <c r="LHD95" s="377" t="s">
        <v>68</v>
      </c>
      <c r="LHE95" s="377" t="s">
        <v>68</v>
      </c>
      <c r="LHF95" s="377" t="s">
        <v>68</v>
      </c>
      <c r="LHG95" s="377" t="s">
        <v>68</v>
      </c>
      <c r="LHH95" s="377" t="s">
        <v>68</v>
      </c>
      <c r="LHI95" s="377" t="s">
        <v>68</v>
      </c>
      <c r="LHJ95" s="377" t="s">
        <v>68</v>
      </c>
      <c r="LHK95" s="377" t="s">
        <v>68</v>
      </c>
      <c r="LHL95" s="377" t="s">
        <v>68</v>
      </c>
      <c r="LHM95" s="377" t="s">
        <v>68</v>
      </c>
      <c r="LHN95" s="377" t="s">
        <v>68</v>
      </c>
      <c r="LHO95" s="377" t="s">
        <v>68</v>
      </c>
      <c r="LHP95" s="377" t="s">
        <v>68</v>
      </c>
      <c r="LHQ95" s="377" t="s">
        <v>68</v>
      </c>
      <c r="LHR95" s="377" t="s">
        <v>68</v>
      </c>
      <c r="LHS95" s="377" t="s">
        <v>68</v>
      </c>
      <c r="LHT95" s="377" t="s">
        <v>68</v>
      </c>
      <c r="LHU95" s="377" t="s">
        <v>68</v>
      </c>
      <c r="LHV95" s="377" t="s">
        <v>68</v>
      </c>
      <c r="LHW95" s="377" t="s">
        <v>68</v>
      </c>
      <c r="LHX95" s="377" t="s">
        <v>68</v>
      </c>
      <c r="LHY95" s="377" t="s">
        <v>68</v>
      </c>
      <c r="LHZ95" s="377" t="s">
        <v>68</v>
      </c>
      <c r="LIA95" s="377" t="s">
        <v>68</v>
      </c>
      <c r="LIB95" s="377" t="s">
        <v>68</v>
      </c>
      <c r="LIC95" s="377" t="s">
        <v>68</v>
      </c>
      <c r="LID95" s="377" t="s">
        <v>68</v>
      </c>
      <c r="LIE95" s="377" t="s">
        <v>68</v>
      </c>
      <c r="LIF95" s="377" t="s">
        <v>68</v>
      </c>
      <c r="LIG95" s="377" t="s">
        <v>68</v>
      </c>
      <c r="LIH95" s="377" t="s">
        <v>68</v>
      </c>
      <c r="LII95" s="377" t="s">
        <v>68</v>
      </c>
      <c r="LIJ95" s="377" t="s">
        <v>68</v>
      </c>
      <c r="LIK95" s="377" t="s">
        <v>68</v>
      </c>
      <c r="LIL95" s="377" t="s">
        <v>68</v>
      </c>
      <c r="LIM95" s="377" t="s">
        <v>68</v>
      </c>
      <c r="LIN95" s="377" t="s">
        <v>68</v>
      </c>
      <c r="LIO95" s="377" t="s">
        <v>68</v>
      </c>
      <c r="LIP95" s="377" t="s">
        <v>68</v>
      </c>
      <c r="LIQ95" s="377" t="s">
        <v>68</v>
      </c>
      <c r="LIR95" s="377" t="s">
        <v>68</v>
      </c>
      <c r="LIS95" s="377" t="s">
        <v>68</v>
      </c>
      <c r="LIT95" s="377" t="s">
        <v>68</v>
      </c>
      <c r="LIU95" s="377" t="s">
        <v>68</v>
      </c>
      <c r="LIV95" s="377" t="s">
        <v>68</v>
      </c>
      <c r="LIW95" s="377" t="s">
        <v>68</v>
      </c>
      <c r="LIX95" s="377" t="s">
        <v>68</v>
      </c>
      <c r="LIY95" s="377" t="s">
        <v>68</v>
      </c>
      <c r="LIZ95" s="377" t="s">
        <v>68</v>
      </c>
      <c r="LJA95" s="377" t="s">
        <v>68</v>
      </c>
      <c r="LJB95" s="377" t="s">
        <v>68</v>
      </c>
      <c r="LJC95" s="377" t="s">
        <v>68</v>
      </c>
      <c r="LJD95" s="377" t="s">
        <v>68</v>
      </c>
      <c r="LJE95" s="377" t="s">
        <v>68</v>
      </c>
      <c r="LJF95" s="377" t="s">
        <v>68</v>
      </c>
      <c r="LJG95" s="377" t="s">
        <v>68</v>
      </c>
      <c r="LJH95" s="377" t="s">
        <v>68</v>
      </c>
      <c r="LJI95" s="377" t="s">
        <v>68</v>
      </c>
      <c r="LJJ95" s="377" t="s">
        <v>68</v>
      </c>
      <c r="LJK95" s="377" t="s">
        <v>68</v>
      </c>
      <c r="LJL95" s="377" t="s">
        <v>68</v>
      </c>
      <c r="LJM95" s="377" t="s">
        <v>68</v>
      </c>
      <c r="LJN95" s="377" t="s">
        <v>68</v>
      </c>
      <c r="LJO95" s="377" t="s">
        <v>68</v>
      </c>
      <c r="LJP95" s="377" t="s">
        <v>68</v>
      </c>
      <c r="LJQ95" s="377" t="s">
        <v>68</v>
      </c>
      <c r="LJR95" s="377" t="s">
        <v>68</v>
      </c>
      <c r="LJS95" s="377" t="s">
        <v>68</v>
      </c>
      <c r="LJT95" s="377" t="s">
        <v>68</v>
      </c>
      <c r="LJU95" s="377" t="s">
        <v>68</v>
      </c>
      <c r="LJV95" s="377" t="s">
        <v>68</v>
      </c>
      <c r="LJW95" s="377" t="s">
        <v>68</v>
      </c>
      <c r="LJX95" s="377" t="s">
        <v>68</v>
      </c>
      <c r="LJY95" s="377" t="s">
        <v>68</v>
      </c>
      <c r="LJZ95" s="377" t="s">
        <v>68</v>
      </c>
      <c r="LKA95" s="377" t="s">
        <v>68</v>
      </c>
      <c r="LKB95" s="377" t="s">
        <v>68</v>
      </c>
      <c r="LKC95" s="377" t="s">
        <v>68</v>
      </c>
      <c r="LKD95" s="377" t="s">
        <v>68</v>
      </c>
      <c r="LKE95" s="377" t="s">
        <v>68</v>
      </c>
      <c r="LKF95" s="377" t="s">
        <v>68</v>
      </c>
      <c r="LKG95" s="377" t="s">
        <v>68</v>
      </c>
      <c r="LKH95" s="377" t="s">
        <v>68</v>
      </c>
      <c r="LKI95" s="377" t="s">
        <v>68</v>
      </c>
      <c r="LKJ95" s="377" t="s">
        <v>68</v>
      </c>
      <c r="LKK95" s="377" t="s">
        <v>68</v>
      </c>
      <c r="LKL95" s="377" t="s">
        <v>68</v>
      </c>
      <c r="LKM95" s="377" t="s">
        <v>68</v>
      </c>
      <c r="LKN95" s="377" t="s">
        <v>68</v>
      </c>
      <c r="LKO95" s="377" t="s">
        <v>68</v>
      </c>
      <c r="LKP95" s="377" t="s">
        <v>68</v>
      </c>
      <c r="LKQ95" s="377" t="s">
        <v>68</v>
      </c>
      <c r="LKR95" s="377" t="s">
        <v>68</v>
      </c>
      <c r="LKS95" s="377" t="s">
        <v>68</v>
      </c>
      <c r="LKT95" s="377" t="s">
        <v>68</v>
      </c>
      <c r="LKU95" s="377" t="s">
        <v>68</v>
      </c>
      <c r="LKV95" s="377" t="s">
        <v>68</v>
      </c>
      <c r="LKW95" s="377" t="s">
        <v>68</v>
      </c>
      <c r="LKX95" s="377" t="s">
        <v>68</v>
      </c>
      <c r="LKY95" s="377" t="s">
        <v>68</v>
      </c>
      <c r="LKZ95" s="377" t="s">
        <v>68</v>
      </c>
      <c r="LLA95" s="377" t="s">
        <v>68</v>
      </c>
      <c r="LLB95" s="377" t="s">
        <v>68</v>
      </c>
      <c r="LLC95" s="377" t="s">
        <v>68</v>
      </c>
      <c r="LLD95" s="377" t="s">
        <v>68</v>
      </c>
      <c r="LLE95" s="377" t="s">
        <v>68</v>
      </c>
      <c r="LLF95" s="377" t="s">
        <v>68</v>
      </c>
      <c r="LLG95" s="377" t="s">
        <v>68</v>
      </c>
      <c r="LLH95" s="377" t="s">
        <v>68</v>
      </c>
      <c r="LLI95" s="377" t="s">
        <v>68</v>
      </c>
      <c r="LLJ95" s="377" t="s">
        <v>68</v>
      </c>
      <c r="LLK95" s="377" t="s">
        <v>68</v>
      </c>
      <c r="LLL95" s="377" t="s">
        <v>68</v>
      </c>
      <c r="LLM95" s="377" t="s">
        <v>68</v>
      </c>
      <c r="LLN95" s="377" t="s">
        <v>68</v>
      </c>
      <c r="LLO95" s="377" t="s">
        <v>68</v>
      </c>
      <c r="LLP95" s="377" t="s">
        <v>68</v>
      </c>
      <c r="LLQ95" s="377" t="s">
        <v>68</v>
      </c>
      <c r="LLR95" s="377" t="s">
        <v>68</v>
      </c>
      <c r="LLS95" s="377" t="s">
        <v>68</v>
      </c>
      <c r="LLT95" s="377" t="s">
        <v>68</v>
      </c>
      <c r="LLU95" s="377" t="s">
        <v>68</v>
      </c>
      <c r="LLV95" s="377" t="s">
        <v>68</v>
      </c>
      <c r="LLW95" s="377" t="s">
        <v>68</v>
      </c>
      <c r="LLX95" s="377" t="s">
        <v>68</v>
      </c>
      <c r="LLY95" s="377" t="s">
        <v>68</v>
      </c>
      <c r="LLZ95" s="377" t="s">
        <v>68</v>
      </c>
      <c r="LMA95" s="377" t="s">
        <v>68</v>
      </c>
      <c r="LMB95" s="377" t="s">
        <v>68</v>
      </c>
      <c r="LMC95" s="377" t="s">
        <v>68</v>
      </c>
      <c r="LMD95" s="377" t="s">
        <v>68</v>
      </c>
      <c r="LME95" s="377" t="s">
        <v>68</v>
      </c>
      <c r="LMF95" s="377" t="s">
        <v>68</v>
      </c>
      <c r="LMG95" s="377" t="s">
        <v>68</v>
      </c>
      <c r="LMH95" s="377" t="s">
        <v>68</v>
      </c>
      <c r="LMI95" s="377" t="s">
        <v>68</v>
      </c>
      <c r="LMJ95" s="377" t="s">
        <v>68</v>
      </c>
      <c r="LMK95" s="377" t="s">
        <v>68</v>
      </c>
      <c r="LML95" s="377" t="s">
        <v>68</v>
      </c>
      <c r="LMM95" s="377" t="s">
        <v>68</v>
      </c>
      <c r="LMN95" s="377" t="s">
        <v>68</v>
      </c>
      <c r="LMO95" s="377" t="s">
        <v>68</v>
      </c>
      <c r="LMP95" s="377" t="s">
        <v>68</v>
      </c>
      <c r="LMQ95" s="377" t="s">
        <v>68</v>
      </c>
      <c r="LMR95" s="377" t="s">
        <v>68</v>
      </c>
      <c r="LMS95" s="377" t="s">
        <v>68</v>
      </c>
      <c r="LMT95" s="377" t="s">
        <v>68</v>
      </c>
      <c r="LMU95" s="377" t="s">
        <v>68</v>
      </c>
      <c r="LMV95" s="377" t="s">
        <v>68</v>
      </c>
      <c r="LMW95" s="377" t="s">
        <v>68</v>
      </c>
      <c r="LMX95" s="377" t="s">
        <v>68</v>
      </c>
      <c r="LMY95" s="377" t="s">
        <v>68</v>
      </c>
      <c r="LMZ95" s="377" t="s">
        <v>68</v>
      </c>
      <c r="LNA95" s="377" t="s">
        <v>68</v>
      </c>
      <c r="LNB95" s="377" t="s">
        <v>68</v>
      </c>
      <c r="LNC95" s="377" t="s">
        <v>68</v>
      </c>
      <c r="LND95" s="377" t="s">
        <v>68</v>
      </c>
      <c r="LNE95" s="377" t="s">
        <v>68</v>
      </c>
      <c r="LNF95" s="377" t="s">
        <v>68</v>
      </c>
      <c r="LNG95" s="377" t="s">
        <v>68</v>
      </c>
      <c r="LNH95" s="377" t="s">
        <v>68</v>
      </c>
      <c r="LNI95" s="377" t="s">
        <v>68</v>
      </c>
      <c r="LNJ95" s="377" t="s">
        <v>68</v>
      </c>
      <c r="LNK95" s="377" t="s">
        <v>68</v>
      </c>
      <c r="LNL95" s="377" t="s">
        <v>68</v>
      </c>
      <c r="LNM95" s="377" t="s">
        <v>68</v>
      </c>
      <c r="LNN95" s="377" t="s">
        <v>68</v>
      </c>
      <c r="LNO95" s="377" t="s">
        <v>68</v>
      </c>
      <c r="LNP95" s="377" t="s">
        <v>68</v>
      </c>
      <c r="LNQ95" s="377" t="s">
        <v>68</v>
      </c>
      <c r="LNR95" s="377" t="s">
        <v>68</v>
      </c>
      <c r="LNS95" s="377" t="s">
        <v>68</v>
      </c>
      <c r="LNT95" s="377" t="s">
        <v>68</v>
      </c>
      <c r="LNU95" s="377" t="s">
        <v>68</v>
      </c>
      <c r="LNV95" s="377" t="s">
        <v>68</v>
      </c>
      <c r="LNW95" s="377" t="s">
        <v>68</v>
      </c>
      <c r="LNX95" s="377" t="s">
        <v>68</v>
      </c>
      <c r="LNY95" s="377" t="s">
        <v>68</v>
      </c>
      <c r="LNZ95" s="377" t="s">
        <v>68</v>
      </c>
      <c r="LOA95" s="377" t="s">
        <v>68</v>
      </c>
      <c r="LOB95" s="377" t="s">
        <v>68</v>
      </c>
      <c r="LOC95" s="377" t="s">
        <v>68</v>
      </c>
      <c r="LOD95" s="377" t="s">
        <v>68</v>
      </c>
      <c r="LOE95" s="377" t="s">
        <v>68</v>
      </c>
      <c r="LOF95" s="377" t="s">
        <v>68</v>
      </c>
      <c r="LOG95" s="377" t="s">
        <v>68</v>
      </c>
      <c r="LOH95" s="377" t="s">
        <v>68</v>
      </c>
      <c r="LOI95" s="377" t="s">
        <v>68</v>
      </c>
      <c r="LOJ95" s="377" t="s">
        <v>68</v>
      </c>
      <c r="LOK95" s="377" t="s">
        <v>68</v>
      </c>
      <c r="LOL95" s="377" t="s">
        <v>68</v>
      </c>
      <c r="LOM95" s="377" t="s">
        <v>68</v>
      </c>
      <c r="LON95" s="377" t="s">
        <v>68</v>
      </c>
      <c r="LOO95" s="377" t="s">
        <v>68</v>
      </c>
      <c r="LOP95" s="377" t="s">
        <v>68</v>
      </c>
      <c r="LOQ95" s="377" t="s">
        <v>68</v>
      </c>
      <c r="LOR95" s="377" t="s">
        <v>68</v>
      </c>
      <c r="LOS95" s="377" t="s">
        <v>68</v>
      </c>
      <c r="LOT95" s="377" t="s">
        <v>68</v>
      </c>
      <c r="LOU95" s="377" t="s">
        <v>68</v>
      </c>
      <c r="LOV95" s="377" t="s">
        <v>68</v>
      </c>
      <c r="LOW95" s="377" t="s">
        <v>68</v>
      </c>
      <c r="LOX95" s="377" t="s">
        <v>68</v>
      </c>
      <c r="LOY95" s="377" t="s">
        <v>68</v>
      </c>
      <c r="LOZ95" s="377" t="s">
        <v>68</v>
      </c>
      <c r="LPA95" s="377" t="s">
        <v>68</v>
      </c>
      <c r="LPB95" s="377" t="s">
        <v>68</v>
      </c>
      <c r="LPC95" s="377" t="s">
        <v>68</v>
      </c>
      <c r="LPD95" s="377" t="s">
        <v>68</v>
      </c>
      <c r="LPE95" s="377" t="s">
        <v>68</v>
      </c>
      <c r="LPF95" s="377" t="s">
        <v>68</v>
      </c>
      <c r="LPG95" s="377" t="s">
        <v>68</v>
      </c>
      <c r="LPH95" s="377" t="s">
        <v>68</v>
      </c>
      <c r="LPI95" s="377" t="s">
        <v>68</v>
      </c>
      <c r="LPJ95" s="377" t="s">
        <v>68</v>
      </c>
      <c r="LPK95" s="377" t="s">
        <v>68</v>
      </c>
      <c r="LPL95" s="377" t="s">
        <v>68</v>
      </c>
      <c r="LPM95" s="377" t="s">
        <v>68</v>
      </c>
      <c r="LPN95" s="377" t="s">
        <v>68</v>
      </c>
      <c r="LPO95" s="377" t="s">
        <v>68</v>
      </c>
      <c r="LPP95" s="377" t="s">
        <v>68</v>
      </c>
      <c r="LPQ95" s="377" t="s">
        <v>68</v>
      </c>
      <c r="LPR95" s="377" t="s">
        <v>68</v>
      </c>
      <c r="LPS95" s="377" t="s">
        <v>68</v>
      </c>
      <c r="LPT95" s="377" t="s">
        <v>68</v>
      </c>
      <c r="LPU95" s="377" t="s">
        <v>68</v>
      </c>
      <c r="LPV95" s="377" t="s">
        <v>68</v>
      </c>
      <c r="LPW95" s="377" t="s">
        <v>68</v>
      </c>
      <c r="LPX95" s="377" t="s">
        <v>68</v>
      </c>
      <c r="LPY95" s="377" t="s">
        <v>68</v>
      </c>
      <c r="LPZ95" s="377" t="s">
        <v>68</v>
      </c>
      <c r="LQA95" s="377" t="s">
        <v>68</v>
      </c>
      <c r="LQB95" s="377" t="s">
        <v>68</v>
      </c>
      <c r="LQC95" s="377" t="s">
        <v>68</v>
      </c>
      <c r="LQD95" s="377" t="s">
        <v>68</v>
      </c>
      <c r="LQE95" s="377" t="s">
        <v>68</v>
      </c>
      <c r="LQF95" s="377" t="s">
        <v>68</v>
      </c>
      <c r="LQG95" s="377" t="s">
        <v>68</v>
      </c>
      <c r="LQH95" s="377" t="s">
        <v>68</v>
      </c>
      <c r="LQI95" s="377" t="s">
        <v>68</v>
      </c>
      <c r="LQJ95" s="377" t="s">
        <v>68</v>
      </c>
      <c r="LQK95" s="377" t="s">
        <v>68</v>
      </c>
      <c r="LQL95" s="377" t="s">
        <v>68</v>
      </c>
      <c r="LQM95" s="377" t="s">
        <v>68</v>
      </c>
      <c r="LQN95" s="377" t="s">
        <v>68</v>
      </c>
      <c r="LQO95" s="377" t="s">
        <v>68</v>
      </c>
      <c r="LQP95" s="377" t="s">
        <v>68</v>
      </c>
      <c r="LQQ95" s="377" t="s">
        <v>68</v>
      </c>
      <c r="LQR95" s="377" t="s">
        <v>68</v>
      </c>
      <c r="LQS95" s="377" t="s">
        <v>68</v>
      </c>
      <c r="LQT95" s="377" t="s">
        <v>68</v>
      </c>
      <c r="LQU95" s="377" t="s">
        <v>68</v>
      </c>
      <c r="LQV95" s="377" t="s">
        <v>68</v>
      </c>
      <c r="LQW95" s="377" t="s">
        <v>68</v>
      </c>
      <c r="LQX95" s="377" t="s">
        <v>68</v>
      </c>
      <c r="LQY95" s="377" t="s">
        <v>68</v>
      </c>
      <c r="LQZ95" s="377" t="s">
        <v>68</v>
      </c>
      <c r="LRA95" s="377" t="s">
        <v>68</v>
      </c>
      <c r="LRB95" s="377" t="s">
        <v>68</v>
      </c>
      <c r="LRC95" s="377" t="s">
        <v>68</v>
      </c>
      <c r="LRD95" s="377" t="s">
        <v>68</v>
      </c>
      <c r="LRE95" s="377" t="s">
        <v>68</v>
      </c>
      <c r="LRF95" s="377" t="s">
        <v>68</v>
      </c>
      <c r="LRG95" s="377" t="s">
        <v>68</v>
      </c>
      <c r="LRH95" s="377" t="s">
        <v>68</v>
      </c>
      <c r="LRI95" s="377" t="s">
        <v>68</v>
      </c>
      <c r="LRJ95" s="377" t="s">
        <v>68</v>
      </c>
      <c r="LRK95" s="377" t="s">
        <v>68</v>
      </c>
      <c r="LRL95" s="377" t="s">
        <v>68</v>
      </c>
      <c r="LRM95" s="377" t="s">
        <v>68</v>
      </c>
      <c r="LRN95" s="377" t="s">
        <v>68</v>
      </c>
      <c r="LRO95" s="377" t="s">
        <v>68</v>
      </c>
      <c r="LRP95" s="377" t="s">
        <v>68</v>
      </c>
      <c r="LRQ95" s="377" t="s">
        <v>68</v>
      </c>
      <c r="LRR95" s="377" t="s">
        <v>68</v>
      </c>
      <c r="LRS95" s="377" t="s">
        <v>68</v>
      </c>
      <c r="LRT95" s="377" t="s">
        <v>68</v>
      </c>
      <c r="LRU95" s="377" t="s">
        <v>68</v>
      </c>
      <c r="LRV95" s="377" t="s">
        <v>68</v>
      </c>
      <c r="LRW95" s="377" t="s">
        <v>68</v>
      </c>
      <c r="LRX95" s="377" t="s">
        <v>68</v>
      </c>
      <c r="LRY95" s="377" t="s">
        <v>68</v>
      </c>
      <c r="LRZ95" s="377" t="s">
        <v>68</v>
      </c>
      <c r="LSA95" s="377" t="s">
        <v>68</v>
      </c>
      <c r="LSB95" s="377" t="s">
        <v>68</v>
      </c>
      <c r="LSC95" s="377" t="s">
        <v>68</v>
      </c>
      <c r="LSD95" s="377" t="s">
        <v>68</v>
      </c>
      <c r="LSE95" s="377" t="s">
        <v>68</v>
      </c>
      <c r="LSF95" s="377" t="s">
        <v>68</v>
      </c>
      <c r="LSG95" s="377" t="s">
        <v>68</v>
      </c>
      <c r="LSH95" s="377" t="s">
        <v>68</v>
      </c>
      <c r="LSI95" s="377" t="s">
        <v>68</v>
      </c>
      <c r="LSJ95" s="377" t="s">
        <v>68</v>
      </c>
      <c r="LSK95" s="377" t="s">
        <v>68</v>
      </c>
      <c r="LSL95" s="377" t="s">
        <v>68</v>
      </c>
      <c r="LSM95" s="377" t="s">
        <v>68</v>
      </c>
      <c r="LSN95" s="377" t="s">
        <v>68</v>
      </c>
      <c r="LSO95" s="377" t="s">
        <v>68</v>
      </c>
      <c r="LSP95" s="377" t="s">
        <v>68</v>
      </c>
      <c r="LSQ95" s="377" t="s">
        <v>68</v>
      </c>
      <c r="LSR95" s="377" t="s">
        <v>68</v>
      </c>
      <c r="LSS95" s="377" t="s">
        <v>68</v>
      </c>
      <c r="LST95" s="377" t="s">
        <v>68</v>
      </c>
      <c r="LSU95" s="377" t="s">
        <v>68</v>
      </c>
      <c r="LSV95" s="377" t="s">
        <v>68</v>
      </c>
      <c r="LSW95" s="377" t="s">
        <v>68</v>
      </c>
      <c r="LSX95" s="377" t="s">
        <v>68</v>
      </c>
      <c r="LSY95" s="377" t="s">
        <v>68</v>
      </c>
      <c r="LSZ95" s="377" t="s">
        <v>68</v>
      </c>
      <c r="LTA95" s="377" t="s">
        <v>68</v>
      </c>
      <c r="LTB95" s="377" t="s">
        <v>68</v>
      </c>
      <c r="LTC95" s="377" t="s">
        <v>68</v>
      </c>
      <c r="LTD95" s="377" t="s">
        <v>68</v>
      </c>
      <c r="LTE95" s="377" t="s">
        <v>68</v>
      </c>
      <c r="LTF95" s="377" t="s">
        <v>68</v>
      </c>
      <c r="LTG95" s="377" t="s">
        <v>68</v>
      </c>
      <c r="LTH95" s="377" t="s">
        <v>68</v>
      </c>
      <c r="LTI95" s="377" t="s">
        <v>68</v>
      </c>
      <c r="LTJ95" s="377" t="s">
        <v>68</v>
      </c>
      <c r="LTK95" s="377" t="s">
        <v>68</v>
      </c>
      <c r="LTL95" s="377" t="s">
        <v>68</v>
      </c>
      <c r="LTM95" s="377" t="s">
        <v>68</v>
      </c>
      <c r="LTN95" s="377" t="s">
        <v>68</v>
      </c>
      <c r="LTO95" s="377" t="s">
        <v>68</v>
      </c>
      <c r="LTP95" s="377" t="s">
        <v>68</v>
      </c>
      <c r="LTQ95" s="377" t="s">
        <v>68</v>
      </c>
      <c r="LTR95" s="377" t="s">
        <v>68</v>
      </c>
      <c r="LTS95" s="377" t="s">
        <v>68</v>
      </c>
      <c r="LTT95" s="377" t="s">
        <v>68</v>
      </c>
      <c r="LTU95" s="377" t="s">
        <v>68</v>
      </c>
      <c r="LTV95" s="377" t="s">
        <v>68</v>
      </c>
      <c r="LTW95" s="377" t="s">
        <v>68</v>
      </c>
      <c r="LTX95" s="377" t="s">
        <v>68</v>
      </c>
      <c r="LTY95" s="377" t="s">
        <v>68</v>
      </c>
      <c r="LTZ95" s="377" t="s">
        <v>68</v>
      </c>
      <c r="LUA95" s="377" t="s">
        <v>68</v>
      </c>
      <c r="LUB95" s="377" t="s">
        <v>68</v>
      </c>
      <c r="LUC95" s="377" t="s">
        <v>68</v>
      </c>
      <c r="LUD95" s="377" t="s">
        <v>68</v>
      </c>
      <c r="LUE95" s="377" t="s">
        <v>68</v>
      </c>
      <c r="LUF95" s="377" t="s">
        <v>68</v>
      </c>
      <c r="LUG95" s="377" t="s">
        <v>68</v>
      </c>
      <c r="LUH95" s="377" t="s">
        <v>68</v>
      </c>
      <c r="LUI95" s="377" t="s">
        <v>68</v>
      </c>
      <c r="LUJ95" s="377" t="s">
        <v>68</v>
      </c>
      <c r="LUK95" s="377" t="s">
        <v>68</v>
      </c>
      <c r="LUL95" s="377" t="s">
        <v>68</v>
      </c>
      <c r="LUM95" s="377" t="s">
        <v>68</v>
      </c>
      <c r="LUN95" s="377" t="s">
        <v>68</v>
      </c>
      <c r="LUO95" s="377" t="s">
        <v>68</v>
      </c>
      <c r="LUP95" s="377" t="s">
        <v>68</v>
      </c>
      <c r="LUQ95" s="377" t="s">
        <v>68</v>
      </c>
      <c r="LUR95" s="377" t="s">
        <v>68</v>
      </c>
      <c r="LUS95" s="377" t="s">
        <v>68</v>
      </c>
      <c r="LUT95" s="377" t="s">
        <v>68</v>
      </c>
      <c r="LUU95" s="377" t="s">
        <v>68</v>
      </c>
      <c r="LUV95" s="377" t="s">
        <v>68</v>
      </c>
      <c r="LUW95" s="377" t="s">
        <v>68</v>
      </c>
      <c r="LUX95" s="377" t="s">
        <v>68</v>
      </c>
      <c r="LUY95" s="377" t="s">
        <v>68</v>
      </c>
      <c r="LUZ95" s="377" t="s">
        <v>68</v>
      </c>
      <c r="LVA95" s="377" t="s">
        <v>68</v>
      </c>
      <c r="LVB95" s="377" t="s">
        <v>68</v>
      </c>
      <c r="LVC95" s="377" t="s">
        <v>68</v>
      </c>
      <c r="LVD95" s="377" t="s">
        <v>68</v>
      </c>
      <c r="LVE95" s="377" t="s">
        <v>68</v>
      </c>
      <c r="LVF95" s="377" t="s">
        <v>68</v>
      </c>
      <c r="LVG95" s="377" t="s">
        <v>68</v>
      </c>
      <c r="LVH95" s="377" t="s">
        <v>68</v>
      </c>
      <c r="LVI95" s="377" t="s">
        <v>68</v>
      </c>
      <c r="LVJ95" s="377" t="s">
        <v>68</v>
      </c>
      <c r="LVK95" s="377" t="s">
        <v>68</v>
      </c>
      <c r="LVL95" s="377" t="s">
        <v>68</v>
      </c>
      <c r="LVM95" s="377" t="s">
        <v>68</v>
      </c>
      <c r="LVN95" s="377" t="s">
        <v>68</v>
      </c>
      <c r="LVO95" s="377" t="s">
        <v>68</v>
      </c>
      <c r="LVP95" s="377" t="s">
        <v>68</v>
      </c>
      <c r="LVQ95" s="377" t="s">
        <v>68</v>
      </c>
      <c r="LVR95" s="377" t="s">
        <v>68</v>
      </c>
      <c r="LVS95" s="377" t="s">
        <v>68</v>
      </c>
      <c r="LVT95" s="377" t="s">
        <v>68</v>
      </c>
      <c r="LVU95" s="377" t="s">
        <v>68</v>
      </c>
      <c r="LVV95" s="377" t="s">
        <v>68</v>
      </c>
      <c r="LVW95" s="377" t="s">
        <v>68</v>
      </c>
      <c r="LVX95" s="377" t="s">
        <v>68</v>
      </c>
      <c r="LVY95" s="377" t="s">
        <v>68</v>
      </c>
      <c r="LVZ95" s="377" t="s">
        <v>68</v>
      </c>
      <c r="LWA95" s="377" t="s">
        <v>68</v>
      </c>
      <c r="LWB95" s="377" t="s">
        <v>68</v>
      </c>
      <c r="LWC95" s="377" t="s">
        <v>68</v>
      </c>
      <c r="LWD95" s="377" t="s">
        <v>68</v>
      </c>
      <c r="LWE95" s="377" t="s">
        <v>68</v>
      </c>
      <c r="LWF95" s="377" t="s">
        <v>68</v>
      </c>
      <c r="LWG95" s="377" t="s">
        <v>68</v>
      </c>
      <c r="LWH95" s="377" t="s">
        <v>68</v>
      </c>
      <c r="LWI95" s="377" t="s">
        <v>68</v>
      </c>
      <c r="LWJ95" s="377" t="s">
        <v>68</v>
      </c>
      <c r="LWK95" s="377" t="s">
        <v>68</v>
      </c>
      <c r="LWL95" s="377" t="s">
        <v>68</v>
      </c>
      <c r="LWM95" s="377" t="s">
        <v>68</v>
      </c>
      <c r="LWN95" s="377" t="s">
        <v>68</v>
      </c>
      <c r="LWO95" s="377" t="s">
        <v>68</v>
      </c>
      <c r="LWP95" s="377" t="s">
        <v>68</v>
      </c>
      <c r="LWQ95" s="377" t="s">
        <v>68</v>
      </c>
      <c r="LWR95" s="377" t="s">
        <v>68</v>
      </c>
      <c r="LWS95" s="377" t="s">
        <v>68</v>
      </c>
      <c r="LWT95" s="377" t="s">
        <v>68</v>
      </c>
      <c r="LWU95" s="377" t="s">
        <v>68</v>
      </c>
      <c r="LWV95" s="377" t="s">
        <v>68</v>
      </c>
      <c r="LWW95" s="377" t="s">
        <v>68</v>
      </c>
      <c r="LWX95" s="377" t="s">
        <v>68</v>
      </c>
      <c r="LWY95" s="377" t="s">
        <v>68</v>
      </c>
      <c r="LWZ95" s="377" t="s">
        <v>68</v>
      </c>
      <c r="LXA95" s="377" t="s">
        <v>68</v>
      </c>
      <c r="LXB95" s="377" t="s">
        <v>68</v>
      </c>
      <c r="LXC95" s="377" t="s">
        <v>68</v>
      </c>
      <c r="LXD95" s="377" t="s">
        <v>68</v>
      </c>
      <c r="LXE95" s="377" t="s">
        <v>68</v>
      </c>
      <c r="LXF95" s="377" t="s">
        <v>68</v>
      </c>
      <c r="LXG95" s="377" t="s">
        <v>68</v>
      </c>
      <c r="LXH95" s="377" t="s">
        <v>68</v>
      </c>
      <c r="LXI95" s="377" t="s">
        <v>68</v>
      </c>
      <c r="LXJ95" s="377" t="s">
        <v>68</v>
      </c>
      <c r="LXK95" s="377" t="s">
        <v>68</v>
      </c>
      <c r="LXL95" s="377" t="s">
        <v>68</v>
      </c>
      <c r="LXM95" s="377" t="s">
        <v>68</v>
      </c>
      <c r="LXN95" s="377" t="s">
        <v>68</v>
      </c>
      <c r="LXO95" s="377" t="s">
        <v>68</v>
      </c>
      <c r="LXP95" s="377" t="s">
        <v>68</v>
      </c>
      <c r="LXQ95" s="377" t="s">
        <v>68</v>
      </c>
      <c r="LXR95" s="377" t="s">
        <v>68</v>
      </c>
      <c r="LXS95" s="377" t="s">
        <v>68</v>
      </c>
      <c r="LXT95" s="377" t="s">
        <v>68</v>
      </c>
      <c r="LXU95" s="377" t="s">
        <v>68</v>
      </c>
      <c r="LXV95" s="377" t="s">
        <v>68</v>
      </c>
      <c r="LXW95" s="377" t="s">
        <v>68</v>
      </c>
      <c r="LXX95" s="377" t="s">
        <v>68</v>
      </c>
      <c r="LXY95" s="377" t="s">
        <v>68</v>
      </c>
      <c r="LXZ95" s="377" t="s">
        <v>68</v>
      </c>
      <c r="LYA95" s="377" t="s">
        <v>68</v>
      </c>
      <c r="LYB95" s="377" t="s">
        <v>68</v>
      </c>
      <c r="LYC95" s="377" t="s">
        <v>68</v>
      </c>
      <c r="LYD95" s="377" t="s">
        <v>68</v>
      </c>
      <c r="LYE95" s="377" t="s">
        <v>68</v>
      </c>
      <c r="LYF95" s="377" t="s">
        <v>68</v>
      </c>
      <c r="LYG95" s="377" t="s">
        <v>68</v>
      </c>
      <c r="LYH95" s="377" t="s">
        <v>68</v>
      </c>
      <c r="LYI95" s="377" t="s">
        <v>68</v>
      </c>
      <c r="LYJ95" s="377" t="s">
        <v>68</v>
      </c>
      <c r="LYK95" s="377" t="s">
        <v>68</v>
      </c>
      <c r="LYL95" s="377" t="s">
        <v>68</v>
      </c>
      <c r="LYM95" s="377" t="s">
        <v>68</v>
      </c>
      <c r="LYN95" s="377" t="s">
        <v>68</v>
      </c>
      <c r="LYO95" s="377" t="s">
        <v>68</v>
      </c>
      <c r="LYP95" s="377" t="s">
        <v>68</v>
      </c>
      <c r="LYQ95" s="377" t="s">
        <v>68</v>
      </c>
      <c r="LYR95" s="377" t="s">
        <v>68</v>
      </c>
      <c r="LYS95" s="377" t="s">
        <v>68</v>
      </c>
      <c r="LYT95" s="377" t="s">
        <v>68</v>
      </c>
      <c r="LYU95" s="377" t="s">
        <v>68</v>
      </c>
      <c r="LYV95" s="377" t="s">
        <v>68</v>
      </c>
      <c r="LYW95" s="377" t="s">
        <v>68</v>
      </c>
      <c r="LYX95" s="377" t="s">
        <v>68</v>
      </c>
      <c r="LYY95" s="377" t="s">
        <v>68</v>
      </c>
      <c r="LYZ95" s="377" t="s">
        <v>68</v>
      </c>
      <c r="LZA95" s="377" t="s">
        <v>68</v>
      </c>
      <c r="LZB95" s="377" t="s">
        <v>68</v>
      </c>
      <c r="LZC95" s="377" t="s">
        <v>68</v>
      </c>
      <c r="LZD95" s="377" t="s">
        <v>68</v>
      </c>
      <c r="LZE95" s="377" t="s">
        <v>68</v>
      </c>
      <c r="LZF95" s="377" t="s">
        <v>68</v>
      </c>
      <c r="LZG95" s="377" t="s">
        <v>68</v>
      </c>
      <c r="LZH95" s="377" t="s">
        <v>68</v>
      </c>
      <c r="LZI95" s="377" t="s">
        <v>68</v>
      </c>
      <c r="LZJ95" s="377" t="s">
        <v>68</v>
      </c>
      <c r="LZK95" s="377" t="s">
        <v>68</v>
      </c>
      <c r="LZL95" s="377" t="s">
        <v>68</v>
      </c>
      <c r="LZM95" s="377" t="s">
        <v>68</v>
      </c>
      <c r="LZN95" s="377" t="s">
        <v>68</v>
      </c>
      <c r="LZO95" s="377" t="s">
        <v>68</v>
      </c>
      <c r="LZP95" s="377" t="s">
        <v>68</v>
      </c>
      <c r="LZQ95" s="377" t="s">
        <v>68</v>
      </c>
      <c r="LZR95" s="377" t="s">
        <v>68</v>
      </c>
      <c r="LZS95" s="377" t="s">
        <v>68</v>
      </c>
      <c r="LZT95" s="377" t="s">
        <v>68</v>
      </c>
      <c r="LZU95" s="377" t="s">
        <v>68</v>
      </c>
      <c r="LZV95" s="377" t="s">
        <v>68</v>
      </c>
      <c r="LZW95" s="377" t="s">
        <v>68</v>
      </c>
      <c r="LZX95" s="377" t="s">
        <v>68</v>
      </c>
      <c r="LZY95" s="377" t="s">
        <v>68</v>
      </c>
      <c r="LZZ95" s="377" t="s">
        <v>68</v>
      </c>
      <c r="MAA95" s="377" t="s">
        <v>68</v>
      </c>
      <c r="MAB95" s="377" t="s">
        <v>68</v>
      </c>
      <c r="MAC95" s="377" t="s">
        <v>68</v>
      </c>
      <c r="MAD95" s="377" t="s">
        <v>68</v>
      </c>
      <c r="MAE95" s="377" t="s">
        <v>68</v>
      </c>
      <c r="MAF95" s="377" t="s">
        <v>68</v>
      </c>
      <c r="MAG95" s="377" t="s">
        <v>68</v>
      </c>
      <c r="MAH95" s="377" t="s">
        <v>68</v>
      </c>
      <c r="MAI95" s="377" t="s">
        <v>68</v>
      </c>
      <c r="MAJ95" s="377" t="s">
        <v>68</v>
      </c>
      <c r="MAK95" s="377" t="s">
        <v>68</v>
      </c>
      <c r="MAL95" s="377" t="s">
        <v>68</v>
      </c>
      <c r="MAM95" s="377" t="s">
        <v>68</v>
      </c>
      <c r="MAN95" s="377" t="s">
        <v>68</v>
      </c>
      <c r="MAO95" s="377" t="s">
        <v>68</v>
      </c>
      <c r="MAP95" s="377" t="s">
        <v>68</v>
      </c>
      <c r="MAQ95" s="377" t="s">
        <v>68</v>
      </c>
      <c r="MAR95" s="377" t="s">
        <v>68</v>
      </c>
      <c r="MAS95" s="377" t="s">
        <v>68</v>
      </c>
      <c r="MAT95" s="377" t="s">
        <v>68</v>
      </c>
      <c r="MAU95" s="377" t="s">
        <v>68</v>
      </c>
      <c r="MAV95" s="377" t="s">
        <v>68</v>
      </c>
      <c r="MAW95" s="377" t="s">
        <v>68</v>
      </c>
      <c r="MAX95" s="377" t="s">
        <v>68</v>
      </c>
      <c r="MAY95" s="377" t="s">
        <v>68</v>
      </c>
      <c r="MAZ95" s="377" t="s">
        <v>68</v>
      </c>
      <c r="MBA95" s="377" t="s">
        <v>68</v>
      </c>
      <c r="MBB95" s="377" t="s">
        <v>68</v>
      </c>
      <c r="MBC95" s="377" t="s">
        <v>68</v>
      </c>
      <c r="MBD95" s="377" t="s">
        <v>68</v>
      </c>
      <c r="MBE95" s="377" t="s">
        <v>68</v>
      </c>
      <c r="MBF95" s="377" t="s">
        <v>68</v>
      </c>
      <c r="MBG95" s="377" t="s">
        <v>68</v>
      </c>
      <c r="MBH95" s="377" t="s">
        <v>68</v>
      </c>
      <c r="MBI95" s="377" t="s">
        <v>68</v>
      </c>
      <c r="MBJ95" s="377" t="s">
        <v>68</v>
      </c>
      <c r="MBK95" s="377" t="s">
        <v>68</v>
      </c>
      <c r="MBL95" s="377" t="s">
        <v>68</v>
      </c>
      <c r="MBM95" s="377" t="s">
        <v>68</v>
      </c>
      <c r="MBN95" s="377" t="s">
        <v>68</v>
      </c>
      <c r="MBO95" s="377" t="s">
        <v>68</v>
      </c>
      <c r="MBP95" s="377" t="s">
        <v>68</v>
      </c>
      <c r="MBQ95" s="377" t="s">
        <v>68</v>
      </c>
      <c r="MBR95" s="377" t="s">
        <v>68</v>
      </c>
      <c r="MBS95" s="377" t="s">
        <v>68</v>
      </c>
      <c r="MBT95" s="377" t="s">
        <v>68</v>
      </c>
      <c r="MBU95" s="377" t="s">
        <v>68</v>
      </c>
      <c r="MBV95" s="377" t="s">
        <v>68</v>
      </c>
      <c r="MBW95" s="377" t="s">
        <v>68</v>
      </c>
      <c r="MBX95" s="377" t="s">
        <v>68</v>
      </c>
      <c r="MBY95" s="377" t="s">
        <v>68</v>
      </c>
      <c r="MBZ95" s="377" t="s">
        <v>68</v>
      </c>
      <c r="MCA95" s="377" t="s">
        <v>68</v>
      </c>
      <c r="MCB95" s="377" t="s">
        <v>68</v>
      </c>
      <c r="MCC95" s="377" t="s">
        <v>68</v>
      </c>
      <c r="MCD95" s="377" t="s">
        <v>68</v>
      </c>
      <c r="MCE95" s="377" t="s">
        <v>68</v>
      </c>
      <c r="MCF95" s="377" t="s">
        <v>68</v>
      </c>
      <c r="MCG95" s="377" t="s">
        <v>68</v>
      </c>
      <c r="MCH95" s="377" t="s">
        <v>68</v>
      </c>
      <c r="MCI95" s="377" t="s">
        <v>68</v>
      </c>
      <c r="MCJ95" s="377" t="s">
        <v>68</v>
      </c>
      <c r="MCK95" s="377" t="s">
        <v>68</v>
      </c>
      <c r="MCL95" s="377" t="s">
        <v>68</v>
      </c>
      <c r="MCM95" s="377" t="s">
        <v>68</v>
      </c>
      <c r="MCN95" s="377" t="s">
        <v>68</v>
      </c>
      <c r="MCO95" s="377" t="s">
        <v>68</v>
      </c>
      <c r="MCP95" s="377" t="s">
        <v>68</v>
      </c>
      <c r="MCQ95" s="377" t="s">
        <v>68</v>
      </c>
      <c r="MCR95" s="377" t="s">
        <v>68</v>
      </c>
      <c r="MCS95" s="377" t="s">
        <v>68</v>
      </c>
      <c r="MCT95" s="377" t="s">
        <v>68</v>
      </c>
      <c r="MCU95" s="377" t="s">
        <v>68</v>
      </c>
      <c r="MCV95" s="377" t="s">
        <v>68</v>
      </c>
      <c r="MCW95" s="377" t="s">
        <v>68</v>
      </c>
      <c r="MCX95" s="377" t="s">
        <v>68</v>
      </c>
      <c r="MCY95" s="377" t="s">
        <v>68</v>
      </c>
      <c r="MCZ95" s="377" t="s">
        <v>68</v>
      </c>
      <c r="MDA95" s="377" t="s">
        <v>68</v>
      </c>
      <c r="MDB95" s="377" t="s">
        <v>68</v>
      </c>
      <c r="MDC95" s="377" t="s">
        <v>68</v>
      </c>
      <c r="MDD95" s="377" t="s">
        <v>68</v>
      </c>
      <c r="MDE95" s="377" t="s">
        <v>68</v>
      </c>
      <c r="MDF95" s="377" t="s">
        <v>68</v>
      </c>
      <c r="MDG95" s="377" t="s">
        <v>68</v>
      </c>
      <c r="MDH95" s="377" t="s">
        <v>68</v>
      </c>
      <c r="MDI95" s="377" t="s">
        <v>68</v>
      </c>
      <c r="MDJ95" s="377" t="s">
        <v>68</v>
      </c>
      <c r="MDK95" s="377" t="s">
        <v>68</v>
      </c>
      <c r="MDL95" s="377" t="s">
        <v>68</v>
      </c>
      <c r="MDM95" s="377" t="s">
        <v>68</v>
      </c>
      <c r="MDN95" s="377" t="s">
        <v>68</v>
      </c>
      <c r="MDO95" s="377" t="s">
        <v>68</v>
      </c>
      <c r="MDP95" s="377" t="s">
        <v>68</v>
      </c>
      <c r="MDQ95" s="377" t="s">
        <v>68</v>
      </c>
      <c r="MDR95" s="377" t="s">
        <v>68</v>
      </c>
      <c r="MDS95" s="377" t="s">
        <v>68</v>
      </c>
      <c r="MDT95" s="377" t="s">
        <v>68</v>
      </c>
      <c r="MDU95" s="377" t="s">
        <v>68</v>
      </c>
      <c r="MDV95" s="377" t="s">
        <v>68</v>
      </c>
      <c r="MDW95" s="377" t="s">
        <v>68</v>
      </c>
      <c r="MDX95" s="377" t="s">
        <v>68</v>
      </c>
      <c r="MDY95" s="377" t="s">
        <v>68</v>
      </c>
      <c r="MDZ95" s="377" t="s">
        <v>68</v>
      </c>
      <c r="MEA95" s="377" t="s">
        <v>68</v>
      </c>
      <c r="MEB95" s="377" t="s">
        <v>68</v>
      </c>
      <c r="MEC95" s="377" t="s">
        <v>68</v>
      </c>
      <c r="MED95" s="377" t="s">
        <v>68</v>
      </c>
      <c r="MEE95" s="377" t="s">
        <v>68</v>
      </c>
      <c r="MEF95" s="377" t="s">
        <v>68</v>
      </c>
      <c r="MEG95" s="377" t="s">
        <v>68</v>
      </c>
      <c r="MEH95" s="377" t="s">
        <v>68</v>
      </c>
      <c r="MEI95" s="377" t="s">
        <v>68</v>
      </c>
      <c r="MEJ95" s="377" t="s">
        <v>68</v>
      </c>
      <c r="MEK95" s="377" t="s">
        <v>68</v>
      </c>
      <c r="MEL95" s="377" t="s">
        <v>68</v>
      </c>
      <c r="MEM95" s="377" t="s">
        <v>68</v>
      </c>
      <c r="MEN95" s="377" t="s">
        <v>68</v>
      </c>
      <c r="MEO95" s="377" t="s">
        <v>68</v>
      </c>
      <c r="MEP95" s="377" t="s">
        <v>68</v>
      </c>
      <c r="MEQ95" s="377" t="s">
        <v>68</v>
      </c>
      <c r="MER95" s="377" t="s">
        <v>68</v>
      </c>
      <c r="MES95" s="377" t="s">
        <v>68</v>
      </c>
      <c r="MET95" s="377" t="s">
        <v>68</v>
      </c>
      <c r="MEU95" s="377" t="s">
        <v>68</v>
      </c>
      <c r="MEV95" s="377" t="s">
        <v>68</v>
      </c>
      <c r="MEW95" s="377" t="s">
        <v>68</v>
      </c>
      <c r="MEX95" s="377" t="s">
        <v>68</v>
      </c>
      <c r="MEY95" s="377" t="s">
        <v>68</v>
      </c>
      <c r="MEZ95" s="377" t="s">
        <v>68</v>
      </c>
      <c r="MFA95" s="377" t="s">
        <v>68</v>
      </c>
      <c r="MFB95" s="377" t="s">
        <v>68</v>
      </c>
      <c r="MFC95" s="377" t="s">
        <v>68</v>
      </c>
      <c r="MFD95" s="377" t="s">
        <v>68</v>
      </c>
      <c r="MFE95" s="377" t="s">
        <v>68</v>
      </c>
      <c r="MFF95" s="377" t="s">
        <v>68</v>
      </c>
      <c r="MFG95" s="377" t="s">
        <v>68</v>
      </c>
      <c r="MFH95" s="377" t="s">
        <v>68</v>
      </c>
      <c r="MFI95" s="377" t="s">
        <v>68</v>
      </c>
      <c r="MFJ95" s="377" t="s">
        <v>68</v>
      </c>
      <c r="MFK95" s="377" t="s">
        <v>68</v>
      </c>
      <c r="MFL95" s="377" t="s">
        <v>68</v>
      </c>
      <c r="MFM95" s="377" t="s">
        <v>68</v>
      </c>
      <c r="MFN95" s="377" t="s">
        <v>68</v>
      </c>
      <c r="MFO95" s="377" t="s">
        <v>68</v>
      </c>
      <c r="MFP95" s="377" t="s">
        <v>68</v>
      </c>
      <c r="MFQ95" s="377" t="s">
        <v>68</v>
      </c>
      <c r="MFR95" s="377" t="s">
        <v>68</v>
      </c>
      <c r="MFS95" s="377" t="s">
        <v>68</v>
      </c>
      <c r="MFT95" s="377" t="s">
        <v>68</v>
      </c>
      <c r="MFU95" s="377" t="s">
        <v>68</v>
      </c>
      <c r="MFV95" s="377" t="s">
        <v>68</v>
      </c>
      <c r="MFW95" s="377" t="s">
        <v>68</v>
      </c>
      <c r="MFX95" s="377" t="s">
        <v>68</v>
      </c>
      <c r="MFY95" s="377" t="s">
        <v>68</v>
      </c>
      <c r="MFZ95" s="377" t="s">
        <v>68</v>
      </c>
      <c r="MGA95" s="377" t="s">
        <v>68</v>
      </c>
      <c r="MGB95" s="377" t="s">
        <v>68</v>
      </c>
      <c r="MGC95" s="377" t="s">
        <v>68</v>
      </c>
      <c r="MGD95" s="377" t="s">
        <v>68</v>
      </c>
      <c r="MGE95" s="377" t="s">
        <v>68</v>
      </c>
      <c r="MGF95" s="377" t="s">
        <v>68</v>
      </c>
      <c r="MGG95" s="377" t="s">
        <v>68</v>
      </c>
      <c r="MGH95" s="377" t="s">
        <v>68</v>
      </c>
      <c r="MGI95" s="377" t="s">
        <v>68</v>
      </c>
      <c r="MGJ95" s="377" t="s">
        <v>68</v>
      </c>
      <c r="MGK95" s="377" t="s">
        <v>68</v>
      </c>
      <c r="MGL95" s="377" t="s">
        <v>68</v>
      </c>
      <c r="MGM95" s="377" t="s">
        <v>68</v>
      </c>
      <c r="MGN95" s="377" t="s">
        <v>68</v>
      </c>
      <c r="MGO95" s="377" t="s">
        <v>68</v>
      </c>
      <c r="MGP95" s="377" t="s">
        <v>68</v>
      </c>
      <c r="MGQ95" s="377" t="s">
        <v>68</v>
      </c>
      <c r="MGR95" s="377" t="s">
        <v>68</v>
      </c>
      <c r="MGS95" s="377" t="s">
        <v>68</v>
      </c>
      <c r="MGT95" s="377" t="s">
        <v>68</v>
      </c>
      <c r="MGU95" s="377" t="s">
        <v>68</v>
      </c>
      <c r="MGV95" s="377" t="s">
        <v>68</v>
      </c>
      <c r="MGW95" s="377" t="s">
        <v>68</v>
      </c>
      <c r="MGX95" s="377" t="s">
        <v>68</v>
      </c>
      <c r="MGY95" s="377" t="s">
        <v>68</v>
      </c>
      <c r="MGZ95" s="377" t="s">
        <v>68</v>
      </c>
      <c r="MHA95" s="377" t="s">
        <v>68</v>
      </c>
      <c r="MHB95" s="377" t="s">
        <v>68</v>
      </c>
      <c r="MHC95" s="377" t="s">
        <v>68</v>
      </c>
      <c r="MHD95" s="377" t="s">
        <v>68</v>
      </c>
      <c r="MHE95" s="377" t="s">
        <v>68</v>
      </c>
      <c r="MHF95" s="377" t="s">
        <v>68</v>
      </c>
      <c r="MHG95" s="377" t="s">
        <v>68</v>
      </c>
      <c r="MHH95" s="377" t="s">
        <v>68</v>
      </c>
      <c r="MHI95" s="377" t="s">
        <v>68</v>
      </c>
      <c r="MHJ95" s="377" t="s">
        <v>68</v>
      </c>
      <c r="MHK95" s="377" t="s">
        <v>68</v>
      </c>
      <c r="MHL95" s="377" t="s">
        <v>68</v>
      </c>
      <c r="MHM95" s="377" t="s">
        <v>68</v>
      </c>
      <c r="MHN95" s="377" t="s">
        <v>68</v>
      </c>
      <c r="MHO95" s="377" t="s">
        <v>68</v>
      </c>
      <c r="MHP95" s="377" t="s">
        <v>68</v>
      </c>
      <c r="MHQ95" s="377" t="s">
        <v>68</v>
      </c>
      <c r="MHR95" s="377" t="s">
        <v>68</v>
      </c>
      <c r="MHS95" s="377" t="s">
        <v>68</v>
      </c>
      <c r="MHT95" s="377" t="s">
        <v>68</v>
      </c>
      <c r="MHU95" s="377" t="s">
        <v>68</v>
      </c>
      <c r="MHV95" s="377" t="s">
        <v>68</v>
      </c>
      <c r="MHW95" s="377" t="s">
        <v>68</v>
      </c>
      <c r="MHX95" s="377" t="s">
        <v>68</v>
      </c>
      <c r="MHY95" s="377" t="s">
        <v>68</v>
      </c>
      <c r="MHZ95" s="377" t="s">
        <v>68</v>
      </c>
      <c r="MIA95" s="377" t="s">
        <v>68</v>
      </c>
      <c r="MIB95" s="377" t="s">
        <v>68</v>
      </c>
      <c r="MIC95" s="377" t="s">
        <v>68</v>
      </c>
      <c r="MID95" s="377" t="s">
        <v>68</v>
      </c>
      <c r="MIE95" s="377" t="s">
        <v>68</v>
      </c>
      <c r="MIF95" s="377" t="s">
        <v>68</v>
      </c>
      <c r="MIG95" s="377" t="s">
        <v>68</v>
      </c>
      <c r="MIH95" s="377" t="s">
        <v>68</v>
      </c>
      <c r="MII95" s="377" t="s">
        <v>68</v>
      </c>
      <c r="MIJ95" s="377" t="s">
        <v>68</v>
      </c>
      <c r="MIK95" s="377" t="s">
        <v>68</v>
      </c>
      <c r="MIL95" s="377" t="s">
        <v>68</v>
      </c>
      <c r="MIM95" s="377" t="s">
        <v>68</v>
      </c>
      <c r="MIN95" s="377" t="s">
        <v>68</v>
      </c>
      <c r="MIO95" s="377" t="s">
        <v>68</v>
      </c>
      <c r="MIP95" s="377" t="s">
        <v>68</v>
      </c>
      <c r="MIQ95" s="377" t="s">
        <v>68</v>
      </c>
      <c r="MIR95" s="377" t="s">
        <v>68</v>
      </c>
      <c r="MIS95" s="377" t="s">
        <v>68</v>
      </c>
      <c r="MIT95" s="377" t="s">
        <v>68</v>
      </c>
      <c r="MIU95" s="377" t="s">
        <v>68</v>
      </c>
      <c r="MIV95" s="377" t="s">
        <v>68</v>
      </c>
      <c r="MIW95" s="377" t="s">
        <v>68</v>
      </c>
      <c r="MIX95" s="377" t="s">
        <v>68</v>
      </c>
      <c r="MIY95" s="377" t="s">
        <v>68</v>
      </c>
      <c r="MIZ95" s="377" t="s">
        <v>68</v>
      </c>
      <c r="MJA95" s="377" t="s">
        <v>68</v>
      </c>
      <c r="MJB95" s="377" t="s">
        <v>68</v>
      </c>
      <c r="MJC95" s="377" t="s">
        <v>68</v>
      </c>
      <c r="MJD95" s="377" t="s">
        <v>68</v>
      </c>
      <c r="MJE95" s="377" t="s">
        <v>68</v>
      </c>
      <c r="MJF95" s="377" t="s">
        <v>68</v>
      </c>
      <c r="MJG95" s="377" t="s">
        <v>68</v>
      </c>
      <c r="MJH95" s="377" t="s">
        <v>68</v>
      </c>
      <c r="MJI95" s="377" t="s">
        <v>68</v>
      </c>
      <c r="MJJ95" s="377" t="s">
        <v>68</v>
      </c>
      <c r="MJK95" s="377" t="s">
        <v>68</v>
      </c>
      <c r="MJL95" s="377" t="s">
        <v>68</v>
      </c>
      <c r="MJM95" s="377" t="s">
        <v>68</v>
      </c>
      <c r="MJN95" s="377" t="s">
        <v>68</v>
      </c>
      <c r="MJO95" s="377" t="s">
        <v>68</v>
      </c>
      <c r="MJP95" s="377" t="s">
        <v>68</v>
      </c>
      <c r="MJQ95" s="377" t="s">
        <v>68</v>
      </c>
      <c r="MJR95" s="377" t="s">
        <v>68</v>
      </c>
      <c r="MJS95" s="377" t="s">
        <v>68</v>
      </c>
      <c r="MJT95" s="377" t="s">
        <v>68</v>
      </c>
      <c r="MJU95" s="377" t="s">
        <v>68</v>
      </c>
      <c r="MJV95" s="377" t="s">
        <v>68</v>
      </c>
      <c r="MJW95" s="377" t="s">
        <v>68</v>
      </c>
      <c r="MJX95" s="377" t="s">
        <v>68</v>
      </c>
      <c r="MJY95" s="377" t="s">
        <v>68</v>
      </c>
      <c r="MJZ95" s="377" t="s">
        <v>68</v>
      </c>
      <c r="MKA95" s="377" t="s">
        <v>68</v>
      </c>
      <c r="MKB95" s="377" t="s">
        <v>68</v>
      </c>
      <c r="MKC95" s="377" t="s">
        <v>68</v>
      </c>
      <c r="MKD95" s="377" t="s">
        <v>68</v>
      </c>
      <c r="MKE95" s="377" t="s">
        <v>68</v>
      </c>
      <c r="MKF95" s="377" t="s">
        <v>68</v>
      </c>
      <c r="MKG95" s="377" t="s">
        <v>68</v>
      </c>
      <c r="MKH95" s="377" t="s">
        <v>68</v>
      </c>
      <c r="MKI95" s="377" t="s">
        <v>68</v>
      </c>
      <c r="MKJ95" s="377" t="s">
        <v>68</v>
      </c>
      <c r="MKK95" s="377" t="s">
        <v>68</v>
      </c>
      <c r="MKL95" s="377" t="s">
        <v>68</v>
      </c>
      <c r="MKM95" s="377" t="s">
        <v>68</v>
      </c>
      <c r="MKN95" s="377" t="s">
        <v>68</v>
      </c>
      <c r="MKO95" s="377" t="s">
        <v>68</v>
      </c>
      <c r="MKP95" s="377" t="s">
        <v>68</v>
      </c>
      <c r="MKQ95" s="377" t="s">
        <v>68</v>
      </c>
      <c r="MKR95" s="377" t="s">
        <v>68</v>
      </c>
      <c r="MKS95" s="377" t="s">
        <v>68</v>
      </c>
      <c r="MKT95" s="377" t="s">
        <v>68</v>
      </c>
      <c r="MKU95" s="377" t="s">
        <v>68</v>
      </c>
      <c r="MKV95" s="377" t="s">
        <v>68</v>
      </c>
      <c r="MKW95" s="377" t="s">
        <v>68</v>
      </c>
      <c r="MKX95" s="377" t="s">
        <v>68</v>
      </c>
      <c r="MKY95" s="377" t="s">
        <v>68</v>
      </c>
      <c r="MKZ95" s="377" t="s">
        <v>68</v>
      </c>
      <c r="MLA95" s="377" t="s">
        <v>68</v>
      </c>
      <c r="MLB95" s="377" t="s">
        <v>68</v>
      </c>
      <c r="MLC95" s="377" t="s">
        <v>68</v>
      </c>
      <c r="MLD95" s="377" t="s">
        <v>68</v>
      </c>
      <c r="MLE95" s="377" t="s">
        <v>68</v>
      </c>
      <c r="MLF95" s="377" t="s">
        <v>68</v>
      </c>
      <c r="MLG95" s="377" t="s">
        <v>68</v>
      </c>
      <c r="MLH95" s="377" t="s">
        <v>68</v>
      </c>
      <c r="MLI95" s="377" t="s">
        <v>68</v>
      </c>
      <c r="MLJ95" s="377" t="s">
        <v>68</v>
      </c>
      <c r="MLK95" s="377" t="s">
        <v>68</v>
      </c>
      <c r="MLL95" s="377" t="s">
        <v>68</v>
      </c>
      <c r="MLM95" s="377" t="s">
        <v>68</v>
      </c>
      <c r="MLN95" s="377" t="s">
        <v>68</v>
      </c>
      <c r="MLO95" s="377" t="s">
        <v>68</v>
      </c>
      <c r="MLP95" s="377" t="s">
        <v>68</v>
      </c>
      <c r="MLQ95" s="377" t="s">
        <v>68</v>
      </c>
      <c r="MLR95" s="377" t="s">
        <v>68</v>
      </c>
      <c r="MLS95" s="377" t="s">
        <v>68</v>
      </c>
      <c r="MLT95" s="377" t="s">
        <v>68</v>
      </c>
      <c r="MLU95" s="377" t="s">
        <v>68</v>
      </c>
      <c r="MLV95" s="377" t="s">
        <v>68</v>
      </c>
      <c r="MLW95" s="377" t="s">
        <v>68</v>
      </c>
      <c r="MLX95" s="377" t="s">
        <v>68</v>
      </c>
      <c r="MLY95" s="377" t="s">
        <v>68</v>
      </c>
      <c r="MLZ95" s="377" t="s">
        <v>68</v>
      </c>
      <c r="MMA95" s="377" t="s">
        <v>68</v>
      </c>
      <c r="MMB95" s="377" t="s">
        <v>68</v>
      </c>
      <c r="MMC95" s="377" t="s">
        <v>68</v>
      </c>
      <c r="MMD95" s="377" t="s">
        <v>68</v>
      </c>
      <c r="MME95" s="377" t="s">
        <v>68</v>
      </c>
      <c r="MMF95" s="377" t="s">
        <v>68</v>
      </c>
      <c r="MMG95" s="377" t="s">
        <v>68</v>
      </c>
      <c r="MMH95" s="377" t="s">
        <v>68</v>
      </c>
      <c r="MMI95" s="377" t="s">
        <v>68</v>
      </c>
      <c r="MMJ95" s="377" t="s">
        <v>68</v>
      </c>
      <c r="MMK95" s="377" t="s">
        <v>68</v>
      </c>
      <c r="MML95" s="377" t="s">
        <v>68</v>
      </c>
      <c r="MMM95" s="377" t="s">
        <v>68</v>
      </c>
      <c r="MMN95" s="377" t="s">
        <v>68</v>
      </c>
      <c r="MMO95" s="377" t="s">
        <v>68</v>
      </c>
      <c r="MMP95" s="377" t="s">
        <v>68</v>
      </c>
      <c r="MMQ95" s="377" t="s">
        <v>68</v>
      </c>
      <c r="MMR95" s="377" t="s">
        <v>68</v>
      </c>
      <c r="MMS95" s="377" t="s">
        <v>68</v>
      </c>
      <c r="MMT95" s="377" t="s">
        <v>68</v>
      </c>
      <c r="MMU95" s="377" t="s">
        <v>68</v>
      </c>
      <c r="MMV95" s="377" t="s">
        <v>68</v>
      </c>
      <c r="MMW95" s="377" t="s">
        <v>68</v>
      </c>
      <c r="MMX95" s="377" t="s">
        <v>68</v>
      </c>
      <c r="MMY95" s="377" t="s">
        <v>68</v>
      </c>
      <c r="MMZ95" s="377" t="s">
        <v>68</v>
      </c>
      <c r="MNA95" s="377" t="s">
        <v>68</v>
      </c>
      <c r="MNB95" s="377" t="s">
        <v>68</v>
      </c>
      <c r="MNC95" s="377" t="s">
        <v>68</v>
      </c>
      <c r="MND95" s="377" t="s">
        <v>68</v>
      </c>
      <c r="MNE95" s="377" t="s">
        <v>68</v>
      </c>
      <c r="MNF95" s="377" t="s">
        <v>68</v>
      </c>
      <c r="MNG95" s="377" t="s">
        <v>68</v>
      </c>
      <c r="MNH95" s="377" t="s">
        <v>68</v>
      </c>
      <c r="MNI95" s="377" t="s">
        <v>68</v>
      </c>
      <c r="MNJ95" s="377" t="s">
        <v>68</v>
      </c>
      <c r="MNK95" s="377" t="s">
        <v>68</v>
      </c>
      <c r="MNL95" s="377" t="s">
        <v>68</v>
      </c>
      <c r="MNM95" s="377" t="s">
        <v>68</v>
      </c>
      <c r="MNN95" s="377" t="s">
        <v>68</v>
      </c>
      <c r="MNO95" s="377" t="s">
        <v>68</v>
      </c>
      <c r="MNP95" s="377" t="s">
        <v>68</v>
      </c>
      <c r="MNQ95" s="377" t="s">
        <v>68</v>
      </c>
      <c r="MNR95" s="377" t="s">
        <v>68</v>
      </c>
      <c r="MNS95" s="377" t="s">
        <v>68</v>
      </c>
      <c r="MNT95" s="377" t="s">
        <v>68</v>
      </c>
      <c r="MNU95" s="377" t="s">
        <v>68</v>
      </c>
      <c r="MNV95" s="377" t="s">
        <v>68</v>
      </c>
      <c r="MNW95" s="377" t="s">
        <v>68</v>
      </c>
      <c r="MNX95" s="377" t="s">
        <v>68</v>
      </c>
      <c r="MNY95" s="377" t="s">
        <v>68</v>
      </c>
      <c r="MNZ95" s="377" t="s">
        <v>68</v>
      </c>
      <c r="MOA95" s="377" t="s">
        <v>68</v>
      </c>
      <c r="MOB95" s="377" t="s">
        <v>68</v>
      </c>
      <c r="MOC95" s="377" t="s">
        <v>68</v>
      </c>
      <c r="MOD95" s="377" t="s">
        <v>68</v>
      </c>
      <c r="MOE95" s="377" t="s">
        <v>68</v>
      </c>
      <c r="MOF95" s="377" t="s">
        <v>68</v>
      </c>
      <c r="MOG95" s="377" t="s">
        <v>68</v>
      </c>
      <c r="MOH95" s="377" t="s">
        <v>68</v>
      </c>
      <c r="MOI95" s="377" t="s">
        <v>68</v>
      </c>
      <c r="MOJ95" s="377" t="s">
        <v>68</v>
      </c>
      <c r="MOK95" s="377" t="s">
        <v>68</v>
      </c>
      <c r="MOL95" s="377" t="s">
        <v>68</v>
      </c>
      <c r="MOM95" s="377" t="s">
        <v>68</v>
      </c>
      <c r="MON95" s="377" t="s">
        <v>68</v>
      </c>
      <c r="MOO95" s="377" t="s">
        <v>68</v>
      </c>
      <c r="MOP95" s="377" t="s">
        <v>68</v>
      </c>
      <c r="MOQ95" s="377" t="s">
        <v>68</v>
      </c>
      <c r="MOR95" s="377" t="s">
        <v>68</v>
      </c>
      <c r="MOS95" s="377" t="s">
        <v>68</v>
      </c>
      <c r="MOT95" s="377" t="s">
        <v>68</v>
      </c>
      <c r="MOU95" s="377" t="s">
        <v>68</v>
      </c>
      <c r="MOV95" s="377" t="s">
        <v>68</v>
      </c>
      <c r="MOW95" s="377" t="s">
        <v>68</v>
      </c>
      <c r="MOX95" s="377" t="s">
        <v>68</v>
      </c>
      <c r="MOY95" s="377" t="s">
        <v>68</v>
      </c>
      <c r="MOZ95" s="377" t="s">
        <v>68</v>
      </c>
      <c r="MPA95" s="377" t="s">
        <v>68</v>
      </c>
      <c r="MPB95" s="377" t="s">
        <v>68</v>
      </c>
      <c r="MPC95" s="377" t="s">
        <v>68</v>
      </c>
      <c r="MPD95" s="377" t="s">
        <v>68</v>
      </c>
      <c r="MPE95" s="377" t="s">
        <v>68</v>
      </c>
      <c r="MPF95" s="377" t="s">
        <v>68</v>
      </c>
      <c r="MPG95" s="377" t="s">
        <v>68</v>
      </c>
      <c r="MPH95" s="377" t="s">
        <v>68</v>
      </c>
      <c r="MPI95" s="377" t="s">
        <v>68</v>
      </c>
      <c r="MPJ95" s="377" t="s">
        <v>68</v>
      </c>
      <c r="MPK95" s="377" t="s">
        <v>68</v>
      </c>
      <c r="MPL95" s="377" t="s">
        <v>68</v>
      </c>
      <c r="MPM95" s="377" t="s">
        <v>68</v>
      </c>
      <c r="MPN95" s="377" t="s">
        <v>68</v>
      </c>
      <c r="MPO95" s="377" t="s">
        <v>68</v>
      </c>
      <c r="MPP95" s="377" t="s">
        <v>68</v>
      </c>
      <c r="MPQ95" s="377" t="s">
        <v>68</v>
      </c>
      <c r="MPR95" s="377" t="s">
        <v>68</v>
      </c>
      <c r="MPS95" s="377" t="s">
        <v>68</v>
      </c>
      <c r="MPT95" s="377" t="s">
        <v>68</v>
      </c>
      <c r="MPU95" s="377" t="s">
        <v>68</v>
      </c>
      <c r="MPV95" s="377" t="s">
        <v>68</v>
      </c>
      <c r="MPW95" s="377" t="s">
        <v>68</v>
      </c>
      <c r="MPX95" s="377" t="s">
        <v>68</v>
      </c>
      <c r="MPY95" s="377" t="s">
        <v>68</v>
      </c>
      <c r="MPZ95" s="377" t="s">
        <v>68</v>
      </c>
      <c r="MQA95" s="377" t="s">
        <v>68</v>
      </c>
      <c r="MQB95" s="377" t="s">
        <v>68</v>
      </c>
      <c r="MQC95" s="377" t="s">
        <v>68</v>
      </c>
      <c r="MQD95" s="377" t="s">
        <v>68</v>
      </c>
      <c r="MQE95" s="377" t="s">
        <v>68</v>
      </c>
      <c r="MQF95" s="377" t="s">
        <v>68</v>
      </c>
      <c r="MQG95" s="377" t="s">
        <v>68</v>
      </c>
      <c r="MQH95" s="377" t="s">
        <v>68</v>
      </c>
      <c r="MQI95" s="377" t="s">
        <v>68</v>
      </c>
      <c r="MQJ95" s="377" t="s">
        <v>68</v>
      </c>
      <c r="MQK95" s="377" t="s">
        <v>68</v>
      </c>
      <c r="MQL95" s="377" t="s">
        <v>68</v>
      </c>
      <c r="MQM95" s="377" t="s">
        <v>68</v>
      </c>
      <c r="MQN95" s="377" t="s">
        <v>68</v>
      </c>
      <c r="MQO95" s="377" t="s">
        <v>68</v>
      </c>
      <c r="MQP95" s="377" t="s">
        <v>68</v>
      </c>
      <c r="MQQ95" s="377" t="s">
        <v>68</v>
      </c>
      <c r="MQR95" s="377" t="s">
        <v>68</v>
      </c>
      <c r="MQS95" s="377" t="s">
        <v>68</v>
      </c>
      <c r="MQT95" s="377" t="s">
        <v>68</v>
      </c>
      <c r="MQU95" s="377" t="s">
        <v>68</v>
      </c>
      <c r="MQV95" s="377" t="s">
        <v>68</v>
      </c>
      <c r="MQW95" s="377" t="s">
        <v>68</v>
      </c>
      <c r="MQX95" s="377" t="s">
        <v>68</v>
      </c>
      <c r="MQY95" s="377" t="s">
        <v>68</v>
      </c>
      <c r="MQZ95" s="377" t="s">
        <v>68</v>
      </c>
      <c r="MRA95" s="377" t="s">
        <v>68</v>
      </c>
      <c r="MRB95" s="377" t="s">
        <v>68</v>
      </c>
      <c r="MRC95" s="377" t="s">
        <v>68</v>
      </c>
      <c r="MRD95" s="377" t="s">
        <v>68</v>
      </c>
      <c r="MRE95" s="377" t="s">
        <v>68</v>
      </c>
      <c r="MRF95" s="377" t="s">
        <v>68</v>
      </c>
      <c r="MRG95" s="377" t="s">
        <v>68</v>
      </c>
      <c r="MRH95" s="377" t="s">
        <v>68</v>
      </c>
      <c r="MRI95" s="377" t="s">
        <v>68</v>
      </c>
      <c r="MRJ95" s="377" t="s">
        <v>68</v>
      </c>
      <c r="MRK95" s="377" t="s">
        <v>68</v>
      </c>
      <c r="MRL95" s="377" t="s">
        <v>68</v>
      </c>
      <c r="MRM95" s="377" t="s">
        <v>68</v>
      </c>
      <c r="MRN95" s="377" t="s">
        <v>68</v>
      </c>
      <c r="MRO95" s="377" t="s">
        <v>68</v>
      </c>
      <c r="MRP95" s="377" t="s">
        <v>68</v>
      </c>
      <c r="MRQ95" s="377" t="s">
        <v>68</v>
      </c>
      <c r="MRR95" s="377" t="s">
        <v>68</v>
      </c>
      <c r="MRS95" s="377" t="s">
        <v>68</v>
      </c>
      <c r="MRT95" s="377" t="s">
        <v>68</v>
      </c>
      <c r="MRU95" s="377" t="s">
        <v>68</v>
      </c>
      <c r="MRV95" s="377" t="s">
        <v>68</v>
      </c>
      <c r="MRW95" s="377" t="s">
        <v>68</v>
      </c>
      <c r="MRX95" s="377" t="s">
        <v>68</v>
      </c>
      <c r="MRY95" s="377" t="s">
        <v>68</v>
      </c>
      <c r="MRZ95" s="377" t="s">
        <v>68</v>
      </c>
      <c r="MSA95" s="377" t="s">
        <v>68</v>
      </c>
      <c r="MSB95" s="377" t="s">
        <v>68</v>
      </c>
      <c r="MSC95" s="377" t="s">
        <v>68</v>
      </c>
      <c r="MSD95" s="377" t="s">
        <v>68</v>
      </c>
      <c r="MSE95" s="377" t="s">
        <v>68</v>
      </c>
      <c r="MSF95" s="377" t="s">
        <v>68</v>
      </c>
      <c r="MSG95" s="377" t="s">
        <v>68</v>
      </c>
      <c r="MSH95" s="377" t="s">
        <v>68</v>
      </c>
      <c r="MSI95" s="377" t="s">
        <v>68</v>
      </c>
      <c r="MSJ95" s="377" t="s">
        <v>68</v>
      </c>
      <c r="MSK95" s="377" t="s">
        <v>68</v>
      </c>
      <c r="MSL95" s="377" t="s">
        <v>68</v>
      </c>
      <c r="MSM95" s="377" t="s">
        <v>68</v>
      </c>
      <c r="MSN95" s="377" t="s">
        <v>68</v>
      </c>
      <c r="MSO95" s="377" t="s">
        <v>68</v>
      </c>
      <c r="MSP95" s="377" t="s">
        <v>68</v>
      </c>
      <c r="MSQ95" s="377" t="s">
        <v>68</v>
      </c>
      <c r="MSR95" s="377" t="s">
        <v>68</v>
      </c>
      <c r="MSS95" s="377" t="s">
        <v>68</v>
      </c>
      <c r="MST95" s="377" t="s">
        <v>68</v>
      </c>
      <c r="MSU95" s="377" t="s">
        <v>68</v>
      </c>
      <c r="MSV95" s="377" t="s">
        <v>68</v>
      </c>
      <c r="MSW95" s="377" t="s">
        <v>68</v>
      </c>
      <c r="MSX95" s="377" t="s">
        <v>68</v>
      </c>
      <c r="MSY95" s="377" t="s">
        <v>68</v>
      </c>
      <c r="MSZ95" s="377" t="s">
        <v>68</v>
      </c>
      <c r="MTA95" s="377" t="s">
        <v>68</v>
      </c>
      <c r="MTB95" s="377" t="s">
        <v>68</v>
      </c>
      <c r="MTC95" s="377" t="s">
        <v>68</v>
      </c>
      <c r="MTD95" s="377" t="s">
        <v>68</v>
      </c>
      <c r="MTE95" s="377" t="s">
        <v>68</v>
      </c>
      <c r="MTF95" s="377" t="s">
        <v>68</v>
      </c>
      <c r="MTG95" s="377" t="s">
        <v>68</v>
      </c>
      <c r="MTH95" s="377" t="s">
        <v>68</v>
      </c>
      <c r="MTI95" s="377" t="s">
        <v>68</v>
      </c>
      <c r="MTJ95" s="377" t="s">
        <v>68</v>
      </c>
      <c r="MTK95" s="377" t="s">
        <v>68</v>
      </c>
      <c r="MTL95" s="377" t="s">
        <v>68</v>
      </c>
      <c r="MTM95" s="377" t="s">
        <v>68</v>
      </c>
      <c r="MTN95" s="377" t="s">
        <v>68</v>
      </c>
      <c r="MTO95" s="377" t="s">
        <v>68</v>
      </c>
      <c r="MTP95" s="377" t="s">
        <v>68</v>
      </c>
      <c r="MTQ95" s="377" t="s">
        <v>68</v>
      </c>
      <c r="MTR95" s="377" t="s">
        <v>68</v>
      </c>
      <c r="MTS95" s="377" t="s">
        <v>68</v>
      </c>
      <c r="MTT95" s="377" t="s">
        <v>68</v>
      </c>
      <c r="MTU95" s="377" t="s">
        <v>68</v>
      </c>
      <c r="MTV95" s="377" t="s">
        <v>68</v>
      </c>
      <c r="MTW95" s="377" t="s">
        <v>68</v>
      </c>
      <c r="MTX95" s="377" t="s">
        <v>68</v>
      </c>
      <c r="MTY95" s="377" t="s">
        <v>68</v>
      </c>
      <c r="MTZ95" s="377" t="s">
        <v>68</v>
      </c>
      <c r="MUA95" s="377" t="s">
        <v>68</v>
      </c>
      <c r="MUB95" s="377" t="s">
        <v>68</v>
      </c>
      <c r="MUC95" s="377" t="s">
        <v>68</v>
      </c>
      <c r="MUD95" s="377" t="s">
        <v>68</v>
      </c>
      <c r="MUE95" s="377" t="s">
        <v>68</v>
      </c>
      <c r="MUF95" s="377" t="s">
        <v>68</v>
      </c>
      <c r="MUG95" s="377" t="s">
        <v>68</v>
      </c>
      <c r="MUH95" s="377" t="s">
        <v>68</v>
      </c>
      <c r="MUI95" s="377" t="s">
        <v>68</v>
      </c>
      <c r="MUJ95" s="377" t="s">
        <v>68</v>
      </c>
      <c r="MUK95" s="377" t="s">
        <v>68</v>
      </c>
      <c r="MUL95" s="377" t="s">
        <v>68</v>
      </c>
      <c r="MUM95" s="377" t="s">
        <v>68</v>
      </c>
      <c r="MUN95" s="377" t="s">
        <v>68</v>
      </c>
      <c r="MUO95" s="377" t="s">
        <v>68</v>
      </c>
      <c r="MUP95" s="377" t="s">
        <v>68</v>
      </c>
      <c r="MUQ95" s="377" t="s">
        <v>68</v>
      </c>
      <c r="MUR95" s="377" t="s">
        <v>68</v>
      </c>
      <c r="MUS95" s="377" t="s">
        <v>68</v>
      </c>
      <c r="MUT95" s="377" t="s">
        <v>68</v>
      </c>
      <c r="MUU95" s="377" t="s">
        <v>68</v>
      </c>
      <c r="MUV95" s="377" t="s">
        <v>68</v>
      </c>
      <c r="MUW95" s="377" t="s">
        <v>68</v>
      </c>
      <c r="MUX95" s="377" t="s">
        <v>68</v>
      </c>
      <c r="MUY95" s="377" t="s">
        <v>68</v>
      </c>
      <c r="MUZ95" s="377" t="s">
        <v>68</v>
      </c>
      <c r="MVA95" s="377" t="s">
        <v>68</v>
      </c>
      <c r="MVB95" s="377" t="s">
        <v>68</v>
      </c>
      <c r="MVC95" s="377" t="s">
        <v>68</v>
      </c>
      <c r="MVD95" s="377" t="s">
        <v>68</v>
      </c>
      <c r="MVE95" s="377" t="s">
        <v>68</v>
      </c>
      <c r="MVF95" s="377" t="s">
        <v>68</v>
      </c>
      <c r="MVG95" s="377" t="s">
        <v>68</v>
      </c>
      <c r="MVH95" s="377" t="s">
        <v>68</v>
      </c>
      <c r="MVI95" s="377" t="s">
        <v>68</v>
      </c>
      <c r="MVJ95" s="377" t="s">
        <v>68</v>
      </c>
      <c r="MVK95" s="377" t="s">
        <v>68</v>
      </c>
      <c r="MVL95" s="377" t="s">
        <v>68</v>
      </c>
      <c r="MVM95" s="377" t="s">
        <v>68</v>
      </c>
      <c r="MVN95" s="377" t="s">
        <v>68</v>
      </c>
      <c r="MVO95" s="377" t="s">
        <v>68</v>
      </c>
      <c r="MVP95" s="377" t="s">
        <v>68</v>
      </c>
      <c r="MVQ95" s="377" t="s">
        <v>68</v>
      </c>
      <c r="MVR95" s="377" t="s">
        <v>68</v>
      </c>
      <c r="MVS95" s="377" t="s">
        <v>68</v>
      </c>
      <c r="MVT95" s="377" t="s">
        <v>68</v>
      </c>
      <c r="MVU95" s="377" t="s">
        <v>68</v>
      </c>
      <c r="MVV95" s="377" t="s">
        <v>68</v>
      </c>
      <c r="MVW95" s="377" t="s">
        <v>68</v>
      </c>
      <c r="MVX95" s="377" t="s">
        <v>68</v>
      </c>
      <c r="MVY95" s="377" t="s">
        <v>68</v>
      </c>
      <c r="MVZ95" s="377" t="s">
        <v>68</v>
      </c>
      <c r="MWA95" s="377" t="s">
        <v>68</v>
      </c>
      <c r="MWB95" s="377" t="s">
        <v>68</v>
      </c>
      <c r="MWC95" s="377" t="s">
        <v>68</v>
      </c>
      <c r="MWD95" s="377" t="s">
        <v>68</v>
      </c>
      <c r="MWE95" s="377" t="s">
        <v>68</v>
      </c>
      <c r="MWF95" s="377" t="s">
        <v>68</v>
      </c>
      <c r="MWG95" s="377" t="s">
        <v>68</v>
      </c>
      <c r="MWH95" s="377" t="s">
        <v>68</v>
      </c>
      <c r="MWI95" s="377" t="s">
        <v>68</v>
      </c>
      <c r="MWJ95" s="377" t="s">
        <v>68</v>
      </c>
      <c r="MWK95" s="377" t="s">
        <v>68</v>
      </c>
      <c r="MWL95" s="377" t="s">
        <v>68</v>
      </c>
      <c r="MWM95" s="377" t="s">
        <v>68</v>
      </c>
      <c r="MWN95" s="377" t="s">
        <v>68</v>
      </c>
      <c r="MWO95" s="377" t="s">
        <v>68</v>
      </c>
      <c r="MWP95" s="377" t="s">
        <v>68</v>
      </c>
      <c r="MWQ95" s="377" t="s">
        <v>68</v>
      </c>
      <c r="MWR95" s="377" t="s">
        <v>68</v>
      </c>
      <c r="MWS95" s="377" t="s">
        <v>68</v>
      </c>
      <c r="MWT95" s="377" t="s">
        <v>68</v>
      </c>
      <c r="MWU95" s="377" t="s">
        <v>68</v>
      </c>
      <c r="MWV95" s="377" t="s">
        <v>68</v>
      </c>
      <c r="MWW95" s="377" t="s">
        <v>68</v>
      </c>
      <c r="MWX95" s="377" t="s">
        <v>68</v>
      </c>
      <c r="MWY95" s="377" t="s">
        <v>68</v>
      </c>
      <c r="MWZ95" s="377" t="s">
        <v>68</v>
      </c>
      <c r="MXA95" s="377" t="s">
        <v>68</v>
      </c>
      <c r="MXB95" s="377" t="s">
        <v>68</v>
      </c>
      <c r="MXC95" s="377" t="s">
        <v>68</v>
      </c>
      <c r="MXD95" s="377" t="s">
        <v>68</v>
      </c>
      <c r="MXE95" s="377" t="s">
        <v>68</v>
      </c>
      <c r="MXF95" s="377" t="s">
        <v>68</v>
      </c>
      <c r="MXG95" s="377" t="s">
        <v>68</v>
      </c>
      <c r="MXH95" s="377" t="s">
        <v>68</v>
      </c>
      <c r="MXI95" s="377" t="s">
        <v>68</v>
      </c>
      <c r="MXJ95" s="377" t="s">
        <v>68</v>
      </c>
      <c r="MXK95" s="377" t="s">
        <v>68</v>
      </c>
      <c r="MXL95" s="377" t="s">
        <v>68</v>
      </c>
      <c r="MXM95" s="377" t="s">
        <v>68</v>
      </c>
      <c r="MXN95" s="377" t="s">
        <v>68</v>
      </c>
      <c r="MXO95" s="377" t="s">
        <v>68</v>
      </c>
      <c r="MXP95" s="377" t="s">
        <v>68</v>
      </c>
      <c r="MXQ95" s="377" t="s">
        <v>68</v>
      </c>
      <c r="MXR95" s="377" t="s">
        <v>68</v>
      </c>
      <c r="MXS95" s="377" t="s">
        <v>68</v>
      </c>
      <c r="MXT95" s="377" t="s">
        <v>68</v>
      </c>
      <c r="MXU95" s="377" t="s">
        <v>68</v>
      </c>
      <c r="MXV95" s="377" t="s">
        <v>68</v>
      </c>
      <c r="MXW95" s="377" t="s">
        <v>68</v>
      </c>
      <c r="MXX95" s="377" t="s">
        <v>68</v>
      </c>
      <c r="MXY95" s="377" t="s">
        <v>68</v>
      </c>
      <c r="MXZ95" s="377" t="s">
        <v>68</v>
      </c>
      <c r="MYA95" s="377" t="s">
        <v>68</v>
      </c>
      <c r="MYB95" s="377" t="s">
        <v>68</v>
      </c>
      <c r="MYC95" s="377" t="s">
        <v>68</v>
      </c>
      <c r="MYD95" s="377" t="s">
        <v>68</v>
      </c>
      <c r="MYE95" s="377" t="s">
        <v>68</v>
      </c>
      <c r="MYF95" s="377" t="s">
        <v>68</v>
      </c>
      <c r="MYG95" s="377" t="s">
        <v>68</v>
      </c>
      <c r="MYH95" s="377" t="s">
        <v>68</v>
      </c>
      <c r="MYI95" s="377" t="s">
        <v>68</v>
      </c>
      <c r="MYJ95" s="377" t="s">
        <v>68</v>
      </c>
      <c r="MYK95" s="377" t="s">
        <v>68</v>
      </c>
      <c r="MYL95" s="377" t="s">
        <v>68</v>
      </c>
      <c r="MYM95" s="377" t="s">
        <v>68</v>
      </c>
      <c r="MYN95" s="377" t="s">
        <v>68</v>
      </c>
      <c r="MYO95" s="377" t="s">
        <v>68</v>
      </c>
      <c r="MYP95" s="377" t="s">
        <v>68</v>
      </c>
      <c r="MYQ95" s="377" t="s">
        <v>68</v>
      </c>
      <c r="MYR95" s="377" t="s">
        <v>68</v>
      </c>
      <c r="MYS95" s="377" t="s">
        <v>68</v>
      </c>
      <c r="MYT95" s="377" t="s">
        <v>68</v>
      </c>
      <c r="MYU95" s="377" t="s">
        <v>68</v>
      </c>
      <c r="MYV95" s="377" t="s">
        <v>68</v>
      </c>
      <c r="MYW95" s="377" t="s">
        <v>68</v>
      </c>
      <c r="MYX95" s="377" t="s">
        <v>68</v>
      </c>
      <c r="MYY95" s="377" t="s">
        <v>68</v>
      </c>
      <c r="MYZ95" s="377" t="s">
        <v>68</v>
      </c>
      <c r="MZA95" s="377" t="s">
        <v>68</v>
      </c>
      <c r="MZB95" s="377" t="s">
        <v>68</v>
      </c>
      <c r="MZC95" s="377" t="s">
        <v>68</v>
      </c>
      <c r="MZD95" s="377" t="s">
        <v>68</v>
      </c>
      <c r="MZE95" s="377" t="s">
        <v>68</v>
      </c>
      <c r="MZF95" s="377" t="s">
        <v>68</v>
      </c>
      <c r="MZG95" s="377" t="s">
        <v>68</v>
      </c>
      <c r="MZH95" s="377" t="s">
        <v>68</v>
      </c>
      <c r="MZI95" s="377" t="s">
        <v>68</v>
      </c>
      <c r="MZJ95" s="377" t="s">
        <v>68</v>
      </c>
      <c r="MZK95" s="377" t="s">
        <v>68</v>
      </c>
      <c r="MZL95" s="377" t="s">
        <v>68</v>
      </c>
      <c r="MZM95" s="377" t="s">
        <v>68</v>
      </c>
      <c r="MZN95" s="377" t="s">
        <v>68</v>
      </c>
      <c r="MZO95" s="377" t="s">
        <v>68</v>
      </c>
      <c r="MZP95" s="377" t="s">
        <v>68</v>
      </c>
      <c r="MZQ95" s="377" t="s">
        <v>68</v>
      </c>
      <c r="MZR95" s="377" t="s">
        <v>68</v>
      </c>
      <c r="MZS95" s="377" t="s">
        <v>68</v>
      </c>
      <c r="MZT95" s="377" t="s">
        <v>68</v>
      </c>
      <c r="MZU95" s="377" t="s">
        <v>68</v>
      </c>
      <c r="MZV95" s="377" t="s">
        <v>68</v>
      </c>
      <c r="MZW95" s="377" t="s">
        <v>68</v>
      </c>
      <c r="MZX95" s="377" t="s">
        <v>68</v>
      </c>
      <c r="MZY95" s="377" t="s">
        <v>68</v>
      </c>
      <c r="MZZ95" s="377" t="s">
        <v>68</v>
      </c>
      <c r="NAA95" s="377" t="s">
        <v>68</v>
      </c>
      <c r="NAB95" s="377" t="s">
        <v>68</v>
      </c>
      <c r="NAC95" s="377" t="s">
        <v>68</v>
      </c>
      <c r="NAD95" s="377" t="s">
        <v>68</v>
      </c>
      <c r="NAE95" s="377" t="s">
        <v>68</v>
      </c>
      <c r="NAF95" s="377" t="s">
        <v>68</v>
      </c>
      <c r="NAG95" s="377" t="s">
        <v>68</v>
      </c>
      <c r="NAH95" s="377" t="s">
        <v>68</v>
      </c>
      <c r="NAI95" s="377" t="s">
        <v>68</v>
      </c>
      <c r="NAJ95" s="377" t="s">
        <v>68</v>
      </c>
      <c r="NAK95" s="377" t="s">
        <v>68</v>
      </c>
      <c r="NAL95" s="377" t="s">
        <v>68</v>
      </c>
      <c r="NAM95" s="377" t="s">
        <v>68</v>
      </c>
      <c r="NAN95" s="377" t="s">
        <v>68</v>
      </c>
      <c r="NAO95" s="377" t="s">
        <v>68</v>
      </c>
      <c r="NAP95" s="377" t="s">
        <v>68</v>
      </c>
      <c r="NAQ95" s="377" t="s">
        <v>68</v>
      </c>
      <c r="NAR95" s="377" t="s">
        <v>68</v>
      </c>
      <c r="NAS95" s="377" t="s">
        <v>68</v>
      </c>
      <c r="NAT95" s="377" t="s">
        <v>68</v>
      </c>
      <c r="NAU95" s="377" t="s">
        <v>68</v>
      </c>
      <c r="NAV95" s="377" t="s">
        <v>68</v>
      </c>
      <c r="NAW95" s="377" t="s">
        <v>68</v>
      </c>
      <c r="NAX95" s="377" t="s">
        <v>68</v>
      </c>
      <c r="NAY95" s="377" t="s">
        <v>68</v>
      </c>
      <c r="NAZ95" s="377" t="s">
        <v>68</v>
      </c>
      <c r="NBA95" s="377" t="s">
        <v>68</v>
      </c>
      <c r="NBB95" s="377" t="s">
        <v>68</v>
      </c>
      <c r="NBC95" s="377" t="s">
        <v>68</v>
      </c>
      <c r="NBD95" s="377" t="s">
        <v>68</v>
      </c>
      <c r="NBE95" s="377" t="s">
        <v>68</v>
      </c>
      <c r="NBF95" s="377" t="s">
        <v>68</v>
      </c>
      <c r="NBG95" s="377" t="s">
        <v>68</v>
      </c>
      <c r="NBH95" s="377" t="s">
        <v>68</v>
      </c>
      <c r="NBI95" s="377" t="s">
        <v>68</v>
      </c>
      <c r="NBJ95" s="377" t="s">
        <v>68</v>
      </c>
      <c r="NBK95" s="377" t="s">
        <v>68</v>
      </c>
      <c r="NBL95" s="377" t="s">
        <v>68</v>
      </c>
      <c r="NBM95" s="377" t="s">
        <v>68</v>
      </c>
      <c r="NBN95" s="377" t="s">
        <v>68</v>
      </c>
      <c r="NBO95" s="377" t="s">
        <v>68</v>
      </c>
      <c r="NBP95" s="377" t="s">
        <v>68</v>
      </c>
      <c r="NBQ95" s="377" t="s">
        <v>68</v>
      </c>
      <c r="NBR95" s="377" t="s">
        <v>68</v>
      </c>
      <c r="NBS95" s="377" t="s">
        <v>68</v>
      </c>
      <c r="NBT95" s="377" t="s">
        <v>68</v>
      </c>
      <c r="NBU95" s="377" t="s">
        <v>68</v>
      </c>
      <c r="NBV95" s="377" t="s">
        <v>68</v>
      </c>
      <c r="NBW95" s="377" t="s">
        <v>68</v>
      </c>
      <c r="NBX95" s="377" t="s">
        <v>68</v>
      </c>
      <c r="NBY95" s="377" t="s">
        <v>68</v>
      </c>
      <c r="NBZ95" s="377" t="s">
        <v>68</v>
      </c>
      <c r="NCA95" s="377" t="s">
        <v>68</v>
      </c>
      <c r="NCB95" s="377" t="s">
        <v>68</v>
      </c>
      <c r="NCC95" s="377" t="s">
        <v>68</v>
      </c>
      <c r="NCD95" s="377" t="s">
        <v>68</v>
      </c>
      <c r="NCE95" s="377" t="s">
        <v>68</v>
      </c>
      <c r="NCF95" s="377" t="s">
        <v>68</v>
      </c>
      <c r="NCG95" s="377" t="s">
        <v>68</v>
      </c>
      <c r="NCH95" s="377" t="s">
        <v>68</v>
      </c>
      <c r="NCI95" s="377" t="s">
        <v>68</v>
      </c>
      <c r="NCJ95" s="377" t="s">
        <v>68</v>
      </c>
      <c r="NCK95" s="377" t="s">
        <v>68</v>
      </c>
      <c r="NCL95" s="377" t="s">
        <v>68</v>
      </c>
      <c r="NCM95" s="377" t="s">
        <v>68</v>
      </c>
      <c r="NCN95" s="377" t="s">
        <v>68</v>
      </c>
      <c r="NCO95" s="377" t="s">
        <v>68</v>
      </c>
      <c r="NCP95" s="377" t="s">
        <v>68</v>
      </c>
      <c r="NCQ95" s="377" t="s">
        <v>68</v>
      </c>
      <c r="NCR95" s="377" t="s">
        <v>68</v>
      </c>
      <c r="NCS95" s="377" t="s">
        <v>68</v>
      </c>
      <c r="NCT95" s="377" t="s">
        <v>68</v>
      </c>
      <c r="NCU95" s="377" t="s">
        <v>68</v>
      </c>
      <c r="NCV95" s="377" t="s">
        <v>68</v>
      </c>
      <c r="NCW95" s="377" t="s">
        <v>68</v>
      </c>
      <c r="NCX95" s="377" t="s">
        <v>68</v>
      </c>
      <c r="NCY95" s="377" t="s">
        <v>68</v>
      </c>
      <c r="NCZ95" s="377" t="s">
        <v>68</v>
      </c>
      <c r="NDA95" s="377" t="s">
        <v>68</v>
      </c>
      <c r="NDB95" s="377" t="s">
        <v>68</v>
      </c>
      <c r="NDC95" s="377" t="s">
        <v>68</v>
      </c>
      <c r="NDD95" s="377" t="s">
        <v>68</v>
      </c>
      <c r="NDE95" s="377" t="s">
        <v>68</v>
      </c>
      <c r="NDF95" s="377" t="s">
        <v>68</v>
      </c>
      <c r="NDG95" s="377" t="s">
        <v>68</v>
      </c>
      <c r="NDH95" s="377" t="s">
        <v>68</v>
      </c>
      <c r="NDI95" s="377" t="s">
        <v>68</v>
      </c>
      <c r="NDJ95" s="377" t="s">
        <v>68</v>
      </c>
      <c r="NDK95" s="377" t="s">
        <v>68</v>
      </c>
      <c r="NDL95" s="377" t="s">
        <v>68</v>
      </c>
      <c r="NDM95" s="377" t="s">
        <v>68</v>
      </c>
      <c r="NDN95" s="377" t="s">
        <v>68</v>
      </c>
      <c r="NDO95" s="377" t="s">
        <v>68</v>
      </c>
      <c r="NDP95" s="377" t="s">
        <v>68</v>
      </c>
      <c r="NDQ95" s="377" t="s">
        <v>68</v>
      </c>
      <c r="NDR95" s="377" t="s">
        <v>68</v>
      </c>
      <c r="NDS95" s="377" t="s">
        <v>68</v>
      </c>
      <c r="NDT95" s="377" t="s">
        <v>68</v>
      </c>
      <c r="NDU95" s="377" t="s">
        <v>68</v>
      </c>
      <c r="NDV95" s="377" t="s">
        <v>68</v>
      </c>
      <c r="NDW95" s="377" t="s">
        <v>68</v>
      </c>
      <c r="NDX95" s="377" t="s">
        <v>68</v>
      </c>
      <c r="NDY95" s="377" t="s">
        <v>68</v>
      </c>
      <c r="NDZ95" s="377" t="s">
        <v>68</v>
      </c>
      <c r="NEA95" s="377" t="s">
        <v>68</v>
      </c>
      <c r="NEB95" s="377" t="s">
        <v>68</v>
      </c>
      <c r="NEC95" s="377" t="s">
        <v>68</v>
      </c>
      <c r="NED95" s="377" t="s">
        <v>68</v>
      </c>
      <c r="NEE95" s="377" t="s">
        <v>68</v>
      </c>
      <c r="NEF95" s="377" t="s">
        <v>68</v>
      </c>
      <c r="NEG95" s="377" t="s">
        <v>68</v>
      </c>
      <c r="NEH95" s="377" t="s">
        <v>68</v>
      </c>
      <c r="NEI95" s="377" t="s">
        <v>68</v>
      </c>
      <c r="NEJ95" s="377" t="s">
        <v>68</v>
      </c>
      <c r="NEK95" s="377" t="s">
        <v>68</v>
      </c>
      <c r="NEL95" s="377" t="s">
        <v>68</v>
      </c>
      <c r="NEM95" s="377" t="s">
        <v>68</v>
      </c>
      <c r="NEN95" s="377" t="s">
        <v>68</v>
      </c>
      <c r="NEO95" s="377" t="s">
        <v>68</v>
      </c>
      <c r="NEP95" s="377" t="s">
        <v>68</v>
      </c>
      <c r="NEQ95" s="377" t="s">
        <v>68</v>
      </c>
      <c r="NER95" s="377" t="s">
        <v>68</v>
      </c>
      <c r="NES95" s="377" t="s">
        <v>68</v>
      </c>
      <c r="NET95" s="377" t="s">
        <v>68</v>
      </c>
      <c r="NEU95" s="377" t="s">
        <v>68</v>
      </c>
      <c r="NEV95" s="377" t="s">
        <v>68</v>
      </c>
      <c r="NEW95" s="377" t="s">
        <v>68</v>
      </c>
      <c r="NEX95" s="377" t="s">
        <v>68</v>
      </c>
      <c r="NEY95" s="377" t="s">
        <v>68</v>
      </c>
      <c r="NEZ95" s="377" t="s">
        <v>68</v>
      </c>
      <c r="NFA95" s="377" t="s">
        <v>68</v>
      </c>
      <c r="NFB95" s="377" t="s">
        <v>68</v>
      </c>
      <c r="NFC95" s="377" t="s">
        <v>68</v>
      </c>
      <c r="NFD95" s="377" t="s">
        <v>68</v>
      </c>
      <c r="NFE95" s="377" t="s">
        <v>68</v>
      </c>
      <c r="NFF95" s="377" t="s">
        <v>68</v>
      </c>
      <c r="NFG95" s="377" t="s">
        <v>68</v>
      </c>
      <c r="NFH95" s="377" t="s">
        <v>68</v>
      </c>
      <c r="NFI95" s="377" t="s">
        <v>68</v>
      </c>
      <c r="NFJ95" s="377" t="s">
        <v>68</v>
      </c>
      <c r="NFK95" s="377" t="s">
        <v>68</v>
      </c>
      <c r="NFL95" s="377" t="s">
        <v>68</v>
      </c>
      <c r="NFM95" s="377" t="s">
        <v>68</v>
      </c>
      <c r="NFN95" s="377" t="s">
        <v>68</v>
      </c>
      <c r="NFO95" s="377" t="s">
        <v>68</v>
      </c>
      <c r="NFP95" s="377" t="s">
        <v>68</v>
      </c>
      <c r="NFQ95" s="377" t="s">
        <v>68</v>
      </c>
      <c r="NFR95" s="377" t="s">
        <v>68</v>
      </c>
      <c r="NFS95" s="377" t="s">
        <v>68</v>
      </c>
      <c r="NFT95" s="377" t="s">
        <v>68</v>
      </c>
      <c r="NFU95" s="377" t="s">
        <v>68</v>
      </c>
      <c r="NFV95" s="377" t="s">
        <v>68</v>
      </c>
      <c r="NFW95" s="377" t="s">
        <v>68</v>
      </c>
      <c r="NFX95" s="377" t="s">
        <v>68</v>
      </c>
      <c r="NFY95" s="377" t="s">
        <v>68</v>
      </c>
      <c r="NFZ95" s="377" t="s">
        <v>68</v>
      </c>
      <c r="NGA95" s="377" t="s">
        <v>68</v>
      </c>
      <c r="NGB95" s="377" t="s">
        <v>68</v>
      </c>
      <c r="NGC95" s="377" t="s">
        <v>68</v>
      </c>
      <c r="NGD95" s="377" t="s">
        <v>68</v>
      </c>
      <c r="NGE95" s="377" t="s">
        <v>68</v>
      </c>
      <c r="NGF95" s="377" t="s">
        <v>68</v>
      </c>
      <c r="NGG95" s="377" t="s">
        <v>68</v>
      </c>
      <c r="NGH95" s="377" t="s">
        <v>68</v>
      </c>
      <c r="NGI95" s="377" t="s">
        <v>68</v>
      </c>
      <c r="NGJ95" s="377" t="s">
        <v>68</v>
      </c>
      <c r="NGK95" s="377" t="s">
        <v>68</v>
      </c>
      <c r="NGL95" s="377" t="s">
        <v>68</v>
      </c>
      <c r="NGM95" s="377" t="s">
        <v>68</v>
      </c>
      <c r="NGN95" s="377" t="s">
        <v>68</v>
      </c>
      <c r="NGO95" s="377" t="s">
        <v>68</v>
      </c>
      <c r="NGP95" s="377" t="s">
        <v>68</v>
      </c>
      <c r="NGQ95" s="377" t="s">
        <v>68</v>
      </c>
      <c r="NGR95" s="377" t="s">
        <v>68</v>
      </c>
      <c r="NGS95" s="377" t="s">
        <v>68</v>
      </c>
      <c r="NGT95" s="377" t="s">
        <v>68</v>
      </c>
      <c r="NGU95" s="377" t="s">
        <v>68</v>
      </c>
      <c r="NGV95" s="377" t="s">
        <v>68</v>
      </c>
      <c r="NGW95" s="377" t="s">
        <v>68</v>
      </c>
      <c r="NGX95" s="377" t="s">
        <v>68</v>
      </c>
      <c r="NGY95" s="377" t="s">
        <v>68</v>
      </c>
      <c r="NGZ95" s="377" t="s">
        <v>68</v>
      </c>
      <c r="NHA95" s="377" t="s">
        <v>68</v>
      </c>
      <c r="NHB95" s="377" t="s">
        <v>68</v>
      </c>
      <c r="NHC95" s="377" t="s">
        <v>68</v>
      </c>
      <c r="NHD95" s="377" t="s">
        <v>68</v>
      </c>
      <c r="NHE95" s="377" t="s">
        <v>68</v>
      </c>
      <c r="NHF95" s="377" t="s">
        <v>68</v>
      </c>
      <c r="NHG95" s="377" t="s">
        <v>68</v>
      </c>
      <c r="NHH95" s="377" t="s">
        <v>68</v>
      </c>
      <c r="NHI95" s="377" t="s">
        <v>68</v>
      </c>
      <c r="NHJ95" s="377" t="s">
        <v>68</v>
      </c>
      <c r="NHK95" s="377" t="s">
        <v>68</v>
      </c>
      <c r="NHL95" s="377" t="s">
        <v>68</v>
      </c>
      <c r="NHM95" s="377" t="s">
        <v>68</v>
      </c>
      <c r="NHN95" s="377" t="s">
        <v>68</v>
      </c>
      <c r="NHO95" s="377" t="s">
        <v>68</v>
      </c>
      <c r="NHP95" s="377" t="s">
        <v>68</v>
      </c>
      <c r="NHQ95" s="377" t="s">
        <v>68</v>
      </c>
      <c r="NHR95" s="377" t="s">
        <v>68</v>
      </c>
      <c r="NHS95" s="377" t="s">
        <v>68</v>
      </c>
      <c r="NHT95" s="377" t="s">
        <v>68</v>
      </c>
      <c r="NHU95" s="377" t="s">
        <v>68</v>
      </c>
      <c r="NHV95" s="377" t="s">
        <v>68</v>
      </c>
      <c r="NHW95" s="377" t="s">
        <v>68</v>
      </c>
      <c r="NHX95" s="377" t="s">
        <v>68</v>
      </c>
      <c r="NHY95" s="377" t="s">
        <v>68</v>
      </c>
      <c r="NHZ95" s="377" t="s">
        <v>68</v>
      </c>
      <c r="NIA95" s="377" t="s">
        <v>68</v>
      </c>
      <c r="NIB95" s="377" t="s">
        <v>68</v>
      </c>
      <c r="NIC95" s="377" t="s">
        <v>68</v>
      </c>
      <c r="NID95" s="377" t="s">
        <v>68</v>
      </c>
      <c r="NIE95" s="377" t="s">
        <v>68</v>
      </c>
      <c r="NIF95" s="377" t="s">
        <v>68</v>
      </c>
      <c r="NIG95" s="377" t="s">
        <v>68</v>
      </c>
      <c r="NIH95" s="377" t="s">
        <v>68</v>
      </c>
      <c r="NII95" s="377" t="s">
        <v>68</v>
      </c>
      <c r="NIJ95" s="377" t="s">
        <v>68</v>
      </c>
      <c r="NIK95" s="377" t="s">
        <v>68</v>
      </c>
      <c r="NIL95" s="377" t="s">
        <v>68</v>
      </c>
      <c r="NIM95" s="377" t="s">
        <v>68</v>
      </c>
      <c r="NIN95" s="377" t="s">
        <v>68</v>
      </c>
      <c r="NIO95" s="377" t="s">
        <v>68</v>
      </c>
      <c r="NIP95" s="377" t="s">
        <v>68</v>
      </c>
      <c r="NIQ95" s="377" t="s">
        <v>68</v>
      </c>
      <c r="NIR95" s="377" t="s">
        <v>68</v>
      </c>
      <c r="NIS95" s="377" t="s">
        <v>68</v>
      </c>
      <c r="NIT95" s="377" t="s">
        <v>68</v>
      </c>
      <c r="NIU95" s="377" t="s">
        <v>68</v>
      </c>
      <c r="NIV95" s="377" t="s">
        <v>68</v>
      </c>
      <c r="NIW95" s="377" t="s">
        <v>68</v>
      </c>
      <c r="NIX95" s="377" t="s">
        <v>68</v>
      </c>
      <c r="NIY95" s="377" t="s">
        <v>68</v>
      </c>
      <c r="NIZ95" s="377" t="s">
        <v>68</v>
      </c>
      <c r="NJA95" s="377" t="s">
        <v>68</v>
      </c>
      <c r="NJB95" s="377" t="s">
        <v>68</v>
      </c>
      <c r="NJC95" s="377" t="s">
        <v>68</v>
      </c>
      <c r="NJD95" s="377" t="s">
        <v>68</v>
      </c>
      <c r="NJE95" s="377" t="s">
        <v>68</v>
      </c>
      <c r="NJF95" s="377" t="s">
        <v>68</v>
      </c>
      <c r="NJG95" s="377" t="s">
        <v>68</v>
      </c>
      <c r="NJH95" s="377" t="s">
        <v>68</v>
      </c>
      <c r="NJI95" s="377" t="s">
        <v>68</v>
      </c>
      <c r="NJJ95" s="377" t="s">
        <v>68</v>
      </c>
      <c r="NJK95" s="377" t="s">
        <v>68</v>
      </c>
      <c r="NJL95" s="377" t="s">
        <v>68</v>
      </c>
      <c r="NJM95" s="377" t="s">
        <v>68</v>
      </c>
      <c r="NJN95" s="377" t="s">
        <v>68</v>
      </c>
      <c r="NJO95" s="377" t="s">
        <v>68</v>
      </c>
      <c r="NJP95" s="377" t="s">
        <v>68</v>
      </c>
      <c r="NJQ95" s="377" t="s">
        <v>68</v>
      </c>
      <c r="NJR95" s="377" t="s">
        <v>68</v>
      </c>
      <c r="NJS95" s="377" t="s">
        <v>68</v>
      </c>
      <c r="NJT95" s="377" t="s">
        <v>68</v>
      </c>
      <c r="NJU95" s="377" t="s">
        <v>68</v>
      </c>
      <c r="NJV95" s="377" t="s">
        <v>68</v>
      </c>
      <c r="NJW95" s="377" t="s">
        <v>68</v>
      </c>
      <c r="NJX95" s="377" t="s">
        <v>68</v>
      </c>
      <c r="NJY95" s="377" t="s">
        <v>68</v>
      </c>
      <c r="NJZ95" s="377" t="s">
        <v>68</v>
      </c>
      <c r="NKA95" s="377" t="s">
        <v>68</v>
      </c>
      <c r="NKB95" s="377" t="s">
        <v>68</v>
      </c>
      <c r="NKC95" s="377" t="s">
        <v>68</v>
      </c>
      <c r="NKD95" s="377" t="s">
        <v>68</v>
      </c>
      <c r="NKE95" s="377" t="s">
        <v>68</v>
      </c>
      <c r="NKF95" s="377" t="s">
        <v>68</v>
      </c>
      <c r="NKG95" s="377" t="s">
        <v>68</v>
      </c>
      <c r="NKH95" s="377" t="s">
        <v>68</v>
      </c>
      <c r="NKI95" s="377" t="s">
        <v>68</v>
      </c>
      <c r="NKJ95" s="377" t="s">
        <v>68</v>
      </c>
      <c r="NKK95" s="377" t="s">
        <v>68</v>
      </c>
      <c r="NKL95" s="377" t="s">
        <v>68</v>
      </c>
      <c r="NKM95" s="377" t="s">
        <v>68</v>
      </c>
      <c r="NKN95" s="377" t="s">
        <v>68</v>
      </c>
      <c r="NKO95" s="377" t="s">
        <v>68</v>
      </c>
      <c r="NKP95" s="377" t="s">
        <v>68</v>
      </c>
      <c r="NKQ95" s="377" t="s">
        <v>68</v>
      </c>
      <c r="NKR95" s="377" t="s">
        <v>68</v>
      </c>
      <c r="NKS95" s="377" t="s">
        <v>68</v>
      </c>
      <c r="NKT95" s="377" t="s">
        <v>68</v>
      </c>
      <c r="NKU95" s="377" t="s">
        <v>68</v>
      </c>
      <c r="NKV95" s="377" t="s">
        <v>68</v>
      </c>
      <c r="NKW95" s="377" t="s">
        <v>68</v>
      </c>
      <c r="NKX95" s="377" t="s">
        <v>68</v>
      </c>
      <c r="NKY95" s="377" t="s">
        <v>68</v>
      </c>
      <c r="NKZ95" s="377" t="s">
        <v>68</v>
      </c>
      <c r="NLA95" s="377" t="s">
        <v>68</v>
      </c>
      <c r="NLB95" s="377" t="s">
        <v>68</v>
      </c>
      <c r="NLC95" s="377" t="s">
        <v>68</v>
      </c>
      <c r="NLD95" s="377" t="s">
        <v>68</v>
      </c>
      <c r="NLE95" s="377" t="s">
        <v>68</v>
      </c>
      <c r="NLF95" s="377" t="s">
        <v>68</v>
      </c>
      <c r="NLG95" s="377" t="s">
        <v>68</v>
      </c>
      <c r="NLH95" s="377" t="s">
        <v>68</v>
      </c>
      <c r="NLI95" s="377" t="s">
        <v>68</v>
      </c>
      <c r="NLJ95" s="377" t="s">
        <v>68</v>
      </c>
      <c r="NLK95" s="377" t="s">
        <v>68</v>
      </c>
      <c r="NLL95" s="377" t="s">
        <v>68</v>
      </c>
      <c r="NLM95" s="377" t="s">
        <v>68</v>
      </c>
      <c r="NLN95" s="377" t="s">
        <v>68</v>
      </c>
      <c r="NLO95" s="377" t="s">
        <v>68</v>
      </c>
      <c r="NLP95" s="377" t="s">
        <v>68</v>
      </c>
      <c r="NLQ95" s="377" t="s">
        <v>68</v>
      </c>
      <c r="NLR95" s="377" t="s">
        <v>68</v>
      </c>
      <c r="NLS95" s="377" t="s">
        <v>68</v>
      </c>
      <c r="NLT95" s="377" t="s">
        <v>68</v>
      </c>
      <c r="NLU95" s="377" t="s">
        <v>68</v>
      </c>
      <c r="NLV95" s="377" t="s">
        <v>68</v>
      </c>
      <c r="NLW95" s="377" t="s">
        <v>68</v>
      </c>
      <c r="NLX95" s="377" t="s">
        <v>68</v>
      </c>
      <c r="NLY95" s="377" t="s">
        <v>68</v>
      </c>
      <c r="NLZ95" s="377" t="s">
        <v>68</v>
      </c>
      <c r="NMA95" s="377" t="s">
        <v>68</v>
      </c>
      <c r="NMB95" s="377" t="s">
        <v>68</v>
      </c>
      <c r="NMC95" s="377" t="s">
        <v>68</v>
      </c>
      <c r="NMD95" s="377" t="s">
        <v>68</v>
      </c>
      <c r="NME95" s="377" t="s">
        <v>68</v>
      </c>
      <c r="NMF95" s="377" t="s">
        <v>68</v>
      </c>
      <c r="NMG95" s="377" t="s">
        <v>68</v>
      </c>
      <c r="NMH95" s="377" t="s">
        <v>68</v>
      </c>
      <c r="NMI95" s="377" t="s">
        <v>68</v>
      </c>
      <c r="NMJ95" s="377" t="s">
        <v>68</v>
      </c>
      <c r="NMK95" s="377" t="s">
        <v>68</v>
      </c>
      <c r="NML95" s="377" t="s">
        <v>68</v>
      </c>
      <c r="NMM95" s="377" t="s">
        <v>68</v>
      </c>
      <c r="NMN95" s="377" t="s">
        <v>68</v>
      </c>
      <c r="NMO95" s="377" t="s">
        <v>68</v>
      </c>
      <c r="NMP95" s="377" t="s">
        <v>68</v>
      </c>
      <c r="NMQ95" s="377" t="s">
        <v>68</v>
      </c>
      <c r="NMR95" s="377" t="s">
        <v>68</v>
      </c>
      <c r="NMS95" s="377" t="s">
        <v>68</v>
      </c>
      <c r="NMT95" s="377" t="s">
        <v>68</v>
      </c>
      <c r="NMU95" s="377" t="s">
        <v>68</v>
      </c>
      <c r="NMV95" s="377" t="s">
        <v>68</v>
      </c>
      <c r="NMW95" s="377" t="s">
        <v>68</v>
      </c>
      <c r="NMX95" s="377" t="s">
        <v>68</v>
      </c>
      <c r="NMY95" s="377" t="s">
        <v>68</v>
      </c>
      <c r="NMZ95" s="377" t="s">
        <v>68</v>
      </c>
      <c r="NNA95" s="377" t="s">
        <v>68</v>
      </c>
      <c r="NNB95" s="377" t="s">
        <v>68</v>
      </c>
      <c r="NNC95" s="377" t="s">
        <v>68</v>
      </c>
      <c r="NND95" s="377" t="s">
        <v>68</v>
      </c>
      <c r="NNE95" s="377" t="s">
        <v>68</v>
      </c>
      <c r="NNF95" s="377" t="s">
        <v>68</v>
      </c>
      <c r="NNG95" s="377" t="s">
        <v>68</v>
      </c>
      <c r="NNH95" s="377" t="s">
        <v>68</v>
      </c>
      <c r="NNI95" s="377" t="s">
        <v>68</v>
      </c>
      <c r="NNJ95" s="377" t="s">
        <v>68</v>
      </c>
      <c r="NNK95" s="377" t="s">
        <v>68</v>
      </c>
      <c r="NNL95" s="377" t="s">
        <v>68</v>
      </c>
      <c r="NNM95" s="377" t="s">
        <v>68</v>
      </c>
      <c r="NNN95" s="377" t="s">
        <v>68</v>
      </c>
      <c r="NNO95" s="377" t="s">
        <v>68</v>
      </c>
      <c r="NNP95" s="377" t="s">
        <v>68</v>
      </c>
      <c r="NNQ95" s="377" t="s">
        <v>68</v>
      </c>
      <c r="NNR95" s="377" t="s">
        <v>68</v>
      </c>
      <c r="NNS95" s="377" t="s">
        <v>68</v>
      </c>
      <c r="NNT95" s="377" t="s">
        <v>68</v>
      </c>
      <c r="NNU95" s="377" t="s">
        <v>68</v>
      </c>
      <c r="NNV95" s="377" t="s">
        <v>68</v>
      </c>
      <c r="NNW95" s="377" t="s">
        <v>68</v>
      </c>
      <c r="NNX95" s="377" t="s">
        <v>68</v>
      </c>
      <c r="NNY95" s="377" t="s">
        <v>68</v>
      </c>
      <c r="NNZ95" s="377" t="s">
        <v>68</v>
      </c>
      <c r="NOA95" s="377" t="s">
        <v>68</v>
      </c>
      <c r="NOB95" s="377" t="s">
        <v>68</v>
      </c>
      <c r="NOC95" s="377" t="s">
        <v>68</v>
      </c>
      <c r="NOD95" s="377" t="s">
        <v>68</v>
      </c>
      <c r="NOE95" s="377" t="s">
        <v>68</v>
      </c>
      <c r="NOF95" s="377" t="s">
        <v>68</v>
      </c>
      <c r="NOG95" s="377" t="s">
        <v>68</v>
      </c>
      <c r="NOH95" s="377" t="s">
        <v>68</v>
      </c>
      <c r="NOI95" s="377" t="s">
        <v>68</v>
      </c>
      <c r="NOJ95" s="377" t="s">
        <v>68</v>
      </c>
      <c r="NOK95" s="377" t="s">
        <v>68</v>
      </c>
      <c r="NOL95" s="377" t="s">
        <v>68</v>
      </c>
      <c r="NOM95" s="377" t="s">
        <v>68</v>
      </c>
      <c r="NON95" s="377" t="s">
        <v>68</v>
      </c>
      <c r="NOO95" s="377" t="s">
        <v>68</v>
      </c>
      <c r="NOP95" s="377" t="s">
        <v>68</v>
      </c>
      <c r="NOQ95" s="377" t="s">
        <v>68</v>
      </c>
      <c r="NOR95" s="377" t="s">
        <v>68</v>
      </c>
      <c r="NOS95" s="377" t="s">
        <v>68</v>
      </c>
      <c r="NOT95" s="377" t="s">
        <v>68</v>
      </c>
      <c r="NOU95" s="377" t="s">
        <v>68</v>
      </c>
      <c r="NOV95" s="377" t="s">
        <v>68</v>
      </c>
      <c r="NOW95" s="377" t="s">
        <v>68</v>
      </c>
      <c r="NOX95" s="377" t="s">
        <v>68</v>
      </c>
      <c r="NOY95" s="377" t="s">
        <v>68</v>
      </c>
      <c r="NOZ95" s="377" t="s">
        <v>68</v>
      </c>
      <c r="NPA95" s="377" t="s">
        <v>68</v>
      </c>
      <c r="NPB95" s="377" t="s">
        <v>68</v>
      </c>
      <c r="NPC95" s="377" t="s">
        <v>68</v>
      </c>
      <c r="NPD95" s="377" t="s">
        <v>68</v>
      </c>
      <c r="NPE95" s="377" t="s">
        <v>68</v>
      </c>
      <c r="NPF95" s="377" t="s">
        <v>68</v>
      </c>
      <c r="NPG95" s="377" t="s">
        <v>68</v>
      </c>
      <c r="NPH95" s="377" t="s">
        <v>68</v>
      </c>
      <c r="NPI95" s="377" t="s">
        <v>68</v>
      </c>
      <c r="NPJ95" s="377" t="s">
        <v>68</v>
      </c>
      <c r="NPK95" s="377" t="s">
        <v>68</v>
      </c>
      <c r="NPL95" s="377" t="s">
        <v>68</v>
      </c>
      <c r="NPM95" s="377" t="s">
        <v>68</v>
      </c>
      <c r="NPN95" s="377" t="s">
        <v>68</v>
      </c>
      <c r="NPO95" s="377" t="s">
        <v>68</v>
      </c>
      <c r="NPP95" s="377" t="s">
        <v>68</v>
      </c>
      <c r="NPQ95" s="377" t="s">
        <v>68</v>
      </c>
      <c r="NPR95" s="377" t="s">
        <v>68</v>
      </c>
      <c r="NPS95" s="377" t="s">
        <v>68</v>
      </c>
      <c r="NPT95" s="377" t="s">
        <v>68</v>
      </c>
      <c r="NPU95" s="377" t="s">
        <v>68</v>
      </c>
      <c r="NPV95" s="377" t="s">
        <v>68</v>
      </c>
      <c r="NPW95" s="377" t="s">
        <v>68</v>
      </c>
      <c r="NPX95" s="377" t="s">
        <v>68</v>
      </c>
      <c r="NPY95" s="377" t="s">
        <v>68</v>
      </c>
      <c r="NPZ95" s="377" t="s">
        <v>68</v>
      </c>
      <c r="NQA95" s="377" t="s">
        <v>68</v>
      </c>
      <c r="NQB95" s="377" t="s">
        <v>68</v>
      </c>
      <c r="NQC95" s="377" t="s">
        <v>68</v>
      </c>
      <c r="NQD95" s="377" t="s">
        <v>68</v>
      </c>
      <c r="NQE95" s="377" t="s">
        <v>68</v>
      </c>
      <c r="NQF95" s="377" t="s">
        <v>68</v>
      </c>
      <c r="NQG95" s="377" t="s">
        <v>68</v>
      </c>
      <c r="NQH95" s="377" t="s">
        <v>68</v>
      </c>
      <c r="NQI95" s="377" t="s">
        <v>68</v>
      </c>
      <c r="NQJ95" s="377" t="s">
        <v>68</v>
      </c>
      <c r="NQK95" s="377" t="s">
        <v>68</v>
      </c>
      <c r="NQL95" s="377" t="s">
        <v>68</v>
      </c>
      <c r="NQM95" s="377" t="s">
        <v>68</v>
      </c>
      <c r="NQN95" s="377" t="s">
        <v>68</v>
      </c>
      <c r="NQO95" s="377" t="s">
        <v>68</v>
      </c>
      <c r="NQP95" s="377" t="s">
        <v>68</v>
      </c>
      <c r="NQQ95" s="377" t="s">
        <v>68</v>
      </c>
      <c r="NQR95" s="377" t="s">
        <v>68</v>
      </c>
      <c r="NQS95" s="377" t="s">
        <v>68</v>
      </c>
      <c r="NQT95" s="377" t="s">
        <v>68</v>
      </c>
      <c r="NQU95" s="377" t="s">
        <v>68</v>
      </c>
      <c r="NQV95" s="377" t="s">
        <v>68</v>
      </c>
      <c r="NQW95" s="377" t="s">
        <v>68</v>
      </c>
      <c r="NQX95" s="377" t="s">
        <v>68</v>
      </c>
      <c r="NQY95" s="377" t="s">
        <v>68</v>
      </c>
      <c r="NQZ95" s="377" t="s">
        <v>68</v>
      </c>
      <c r="NRA95" s="377" t="s">
        <v>68</v>
      </c>
      <c r="NRB95" s="377" t="s">
        <v>68</v>
      </c>
      <c r="NRC95" s="377" t="s">
        <v>68</v>
      </c>
      <c r="NRD95" s="377" t="s">
        <v>68</v>
      </c>
      <c r="NRE95" s="377" t="s">
        <v>68</v>
      </c>
      <c r="NRF95" s="377" t="s">
        <v>68</v>
      </c>
      <c r="NRG95" s="377" t="s">
        <v>68</v>
      </c>
      <c r="NRH95" s="377" t="s">
        <v>68</v>
      </c>
      <c r="NRI95" s="377" t="s">
        <v>68</v>
      </c>
      <c r="NRJ95" s="377" t="s">
        <v>68</v>
      </c>
      <c r="NRK95" s="377" t="s">
        <v>68</v>
      </c>
      <c r="NRL95" s="377" t="s">
        <v>68</v>
      </c>
      <c r="NRM95" s="377" t="s">
        <v>68</v>
      </c>
      <c r="NRN95" s="377" t="s">
        <v>68</v>
      </c>
      <c r="NRO95" s="377" t="s">
        <v>68</v>
      </c>
      <c r="NRP95" s="377" t="s">
        <v>68</v>
      </c>
      <c r="NRQ95" s="377" t="s">
        <v>68</v>
      </c>
      <c r="NRR95" s="377" t="s">
        <v>68</v>
      </c>
      <c r="NRS95" s="377" t="s">
        <v>68</v>
      </c>
      <c r="NRT95" s="377" t="s">
        <v>68</v>
      </c>
      <c r="NRU95" s="377" t="s">
        <v>68</v>
      </c>
      <c r="NRV95" s="377" t="s">
        <v>68</v>
      </c>
      <c r="NRW95" s="377" t="s">
        <v>68</v>
      </c>
      <c r="NRX95" s="377" t="s">
        <v>68</v>
      </c>
      <c r="NRY95" s="377" t="s">
        <v>68</v>
      </c>
      <c r="NRZ95" s="377" t="s">
        <v>68</v>
      </c>
      <c r="NSA95" s="377" t="s">
        <v>68</v>
      </c>
      <c r="NSB95" s="377" t="s">
        <v>68</v>
      </c>
      <c r="NSC95" s="377" t="s">
        <v>68</v>
      </c>
      <c r="NSD95" s="377" t="s">
        <v>68</v>
      </c>
      <c r="NSE95" s="377" t="s">
        <v>68</v>
      </c>
      <c r="NSF95" s="377" t="s">
        <v>68</v>
      </c>
      <c r="NSG95" s="377" t="s">
        <v>68</v>
      </c>
      <c r="NSH95" s="377" t="s">
        <v>68</v>
      </c>
      <c r="NSI95" s="377" t="s">
        <v>68</v>
      </c>
      <c r="NSJ95" s="377" t="s">
        <v>68</v>
      </c>
      <c r="NSK95" s="377" t="s">
        <v>68</v>
      </c>
      <c r="NSL95" s="377" t="s">
        <v>68</v>
      </c>
      <c r="NSM95" s="377" t="s">
        <v>68</v>
      </c>
      <c r="NSN95" s="377" t="s">
        <v>68</v>
      </c>
      <c r="NSO95" s="377" t="s">
        <v>68</v>
      </c>
      <c r="NSP95" s="377" t="s">
        <v>68</v>
      </c>
      <c r="NSQ95" s="377" t="s">
        <v>68</v>
      </c>
      <c r="NSR95" s="377" t="s">
        <v>68</v>
      </c>
      <c r="NSS95" s="377" t="s">
        <v>68</v>
      </c>
      <c r="NST95" s="377" t="s">
        <v>68</v>
      </c>
      <c r="NSU95" s="377" t="s">
        <v>68</v>
      </c>
      <c r="NSV95" s="377" t="s">
        <v>68</v>
      </c>
      <c r="NSW95" s="377" t="s">
        <v>68</v>
      </c>
      <c r="NSX95" s="377" t="s">
        <v>68</v>
      </c>
      <c r="NSY95" s="377" t="s">
        <v>68</v>
      </c>
      <c r="NSZ95" s="377" t="s">
        <v>68</v>
      </c>
      <c r="NTA95" s="377" t="s">
        <v>68</v>
      </c>
      <c r="NTB95" s="377" t="s">
        <v>68</v>
      </c>
      <c r="NTC95" s="377" t="s">
        <v>68</v>
      </c>
      <c r="NTD95" s="377" t="s">
        <v>68</v>
      </c>
      <c r="NTE95" s="377" t="s">
        <v>68</v>
      </c>
      <c r="NTF95" s="377" t="s">
        <v>68</v>
      </c>
      <c r="NTG95" s="377" t="s">
        <v>68</v>
      </c>
      <c r="NTH95" s="377" t="s">
        <v>68</v>
      </c>
      <c r="NTI95" s="377" t="s">
        <v>68</v>
      </c>
      <c r="NTJ95" s="377" t="s">
        <v>68</v>
      </c>
      <c r="NTK95" s="377" t="s">
        <v>68</v>
      </c>
      <c r="NTL95" s="377" t="s">
        <v>68</v>
      </c>
      <c r="NTM95" s="377" t="s">
        <v>68</v>
      </c>
      <c r="NTN95" s="377" t="s">
        <v>68</v>
      </c>
      <c r="NTO95" s="377" t="s">
        <v>68</v>
      </c>
      <c r="NTP95" s="377" t="s">
        <v>68</v>
      </c>
      <c r="NTQ95" s="377" t="s">
        <v>68</v>
      </c>
      <c r="NTR95" s="377" t="s">
        <v>68</v>
      </c>
      <c r="NTS95" s="377" t="s">
        <v>68</v>
      </c>
      <c r="NTT95" s="377" t="s">
        <v>68</v>
      </c>
      <c r="NTU95" s="377" t="s">
        <v>68</v>
      </c>
      <c r="NTV95" s="377" t="s">
        <v>68</v>
      </c>
      <c r="NTW95" s="377" t="s">
        <v>68</v>
      </c>
      <c r="NTX95" s="377" t="s">
        <v>68</v>
      </c>
      <c r="NTY95" s="377" t="s">
        <v>68</v>
      </c>
      <c r="NTZ95" s="377" t="s">
        <v>68</v>
      </c>
      <c r="NUA95" s="377" t="s">
        <v>68</v>
      </c>
      <c r="NUB95" s="377" t="s">
        <v>68</v>
      </c>
      <c r="NUC95" s="377" t="s">
        <v>68</v>
      </c>
      <c r="NUD95" s="377" t="s">
        <v>68</v>
      </c>
      <c r="NUE95" s="377" t="s">
        <v>68</v>
      </c>
      <c r="NUF95" s="377" t="s">
        <v>68</v>
      </c>
      <c r="NUG95" s="377" t="s">
        <v>68</v>
      </c>
      <c r="NUH95" s="377" t="s">
        <v>68</v>
      </c>
      <c r="NUI95" s="377" t="s">
        <v>68</v>
      </c>
      <c r="NUJ95" s="377" t="s">
        <v>68</v>
      </c>
      <c r="NUK95" s="377" t="s">
        <v>68</v>
      </c>
      <c r="NUL95" s="377" t="s">
        <v>68</v>
      </c>
      <c r="NUM95" s="377" t="s">
        <v>68</v>
      </c>
      <c r="NUN95" s="377" t="s">
        <v>68</v>
      </c>
      <c r="NUO95" s="377" t="s">
        <v>68</v>
      </c>
      <c r="NUP95" s="377" t="s">
        <v>68</v>
      </c>
      <c r="NUQ95" s="377" t="s">
        <v>68</v>
      </c>
      <c r="NUR95" s="377" t="s">
        <v>68</v>
      </c>
      <c r="NUS95" s="377" t="s">
        <v>68</v>
      </c>
      <c r="NUT95" s="377" t="s">
        <v>68</v>
      </c>
      <c r="NUU95" s="377" t="s">
        <v>68</v>
      </c>
      <c r="NUV95" s="377" t="s">
        <v>68</v>
      </c>
      <c r="NUW95" s="377" t="s">
        <v>68</v>
      </c>
      <c r="NUX95" s="377" t="s">
        <v>68</v>
      </c>
      <c r="NUY95" s="377" t="s">
        <v>68</v>
      </c>
      <c r="NUZ95" s="377" t="s">
        <v>68</v>
      </c>
      <c r="NVA95" s="377" t="s">
        <v>68</v>
      </c>
      <c r="NVB95" s="377" t="s">
        <v>68</v>
      </c>
      <c r="NVC95" s="377" t="s">
        <v>68</v>
      </c>
      <c r="NVD95" s="377" t="s">
        <v>68</v>
      </c>
      <c r="NVE95" s="377" t="s">
        <v>68</v>
      </c>
      <c r="NVF95" s="377" t="s">
        <v>68</v>
      </c>
      <c r="NVG95" s="377" t="s">
        <v>68</v>
      </c>
      <c r="NVH95" s="377" t="s">
        <v>68</v>
      </c>
      <c r="NVI95" s="377" t="s">
        <v>68</v>
      </c>
      <c r="NVJ95" s="377" t="s">
        <v>68</v>
      </c>
      <c r="NVK95" s="377" t="s">
        <v>68</v>
      </c>
      <c r="NVL95" s="377" t="s">
        <v>68</v>
      </c>
      <c r="NVM95" s="377" t="s">
        <v>68</v>
      </c>
      <c r="NVN95" s="377" t="s">
        <v>68</v>
      </c>
      <c r="NVO95" s="377" t="s">
        <v>68</v>
      </c>
      <c r="NVP95" s="377" t="s">
        <v>68</v>
      </c>
      <c r="NVQ95" s="377" t="s">
        <v>68</v>
      </c>
      <c r="NVR95" s="377" t="s">
        <v>68</v>
      </c>
      <c r="NVS95" s="377" t="s">
        <v>68</v>
      </c>
      <c r="NVT95" s="377" t="s">
        <v>68</v>
      </c>
      <c r="NVU95" s="377" t="s">
        <v>68</v>
      </c>
      <c r="NVV95" s="377" t="s">
        <v>68</v>
      </c>
      <c r="NVW95" s="377" t="s">
        <v>68</v>
      </c>
      <c r="NVX95" s="377" t="s">
        <v>68</v>
      </c>
      <c r="NVY95" s="377" t="s">
        <v>68</v>
      </c>
      <c r="NVZ95" s="377" t="s">
        <v>68</v>
      </c>
      <c r="NWA95" s="377" t="s">
        <v>68</v>
      </c>
      <c r="NWB95" s="377" t="s">
        <v>68</v>
      </c>
      <c r="NWC95" s="377" t="s">
        <v>68</v>
      </c>
      <c r="NWD95" s="377" t="s">
        <v>68</v>
      </c>
      <c r="NWE95" s="377" t="s">
        <v>68</v>
      </c>
      <c r="NWF95" s="377" t="s">
        <v>68</v>
      </c>
      <c r="NWG95" s="377" t="s">
        <v>68</v>
      </c>
      <c r="NWH95" s="377" t="s">
        <v>68</v>
      </c>
      <c r="NWI95" s="377" t="s">
        <v>68</v>
      </c>
      <c r="NWJ95" s="377" t="s">
        <v>68</v>
      </c>
      <c r="NWK95" s="377" t="s">
        <v>68</v>
      </c>
      <c r="NWL95" s="377" t="s">
        <v>68</v>
      </c>
      <c r="NWM95" s="377" t="s">
        <v>68</v>
      </c>
      <c r="NWN95" s="377" t="s">
        <v>68</v>
      </c>
      <c r="NWO95" s="377" t="s">
        <v>68</v>
      </c>
      <c r="NWP95" s="377" t="s">
        <v>68</v>
      </c>
      <c r="NWQ95" s="377" t="s">
        <v>68</v>
      </c>
      <c r="NWR95" s="377" t="s">
        <v>68</v>
      </c>
      <c r="NWS95" s="377" t="s">
        <v>68</v>
      </c>
      <c r="NWT95" s="377" t="s">
        <v>68</v>
      </c>
      <c r="NWU95" s="377" t="s">
        <v>68</v>
      </c>
      <c r="NWV95" s="377" t="s">
        <v>68</v>
      </c>
      <c r="NWW95" s="377" t="s">
        <v>68</v>
      </c>
      <c r="NWX95" s="377" t="s">
        <v>68</v>
      </c>
      <c r="NWY95" s="377" t="s">
        <v>68</v>
      </c>
      <c r="NWZ95" s="377" t="s">
        <v>68</v>
      </c>
      <c r="NXA95" s="377" t="s">
        <v>68</v>
      </c>
      <c r="NXB95" s="377" t="s">
        <v>68</v>
      </c>
      <c r="NXC95" s="377" t="s">
        <v>68</v>
      </c>
      <c r="NXD95" s="377" t="s">
        <v>68</v>
      </c>
      <c r="NXE95" s="377" t="s">
        <v>68</v>
      </c>
      <c r="NXF95" s="377" t="s">
        <v>68</v>
      </c>
      <c r="NXG95" s="377" t="s">
        <v>68</v>
      </c>
      <c r="NXH95" s="377" t="s">
        <v>68</v>
      </c>
      <c r="NXI95" s="377" t="s">
        <v>68</v>
      </c>
      <c r="NXJ95" s="377" t="s">
        <v>68</v>
      </c>
      <c r="NXK95" s="377" t="s">
        <v>68</v>
      </c>
      <c r="NXL95" s="377" t="s">
        <v>68</v>
      </c>
      <c r="NXM95" s="377" t="s">
        <v>68</v>
      </c>
      <c r="NXN95" s="377" t="s">
        <v>68</v>
      </c>
      <c r="NXO95" s="377" t="s">
        <v>68</v>
      </c>
      <c r="NXP95" s="377" t="s">
        <v>68</v>
      </c>
      <c r="NXQ95" s="377" t="s">
        <v>68</v>
      </c>
      <c r="NXR95" s="377" t="s">
        <v>68</v>
      </c>
      <c r="NXS95" s="377" t="s">
        <v>68</v>
      </c>
      <c r="NXT95" s="377" t="s">
        <v>68</v>
      </c>
      <c r="NXU95" s="377" t="s">
        <v>68</v>
      </c>
      <c r="NXV95" s="377" t="s">
        <v>68</v>
      </c>
      <c r="NXW95" s="377" t="s">
        <v>68</v>
      </c>
      <c r="NXX95" s="377" t="s">
        <v>68</v>
      </c>
      <c r="NXY95" s="377" t="s">
        <v>68</v>
      </c>
      <c r="NXZ95" s="377" t="s">
        <v>68</v>
      </c>
      <c r="NYA95" s="377" t="s">
        <v>68</v>
      </c>
      <c r="NYB95" s="377" t="s">
        <v>68</v>
      </c>
      <c r="NYC95" s="377" t="s">
        <v>68</v>
      </c>
      <c r="NYD95" s="377" t="s">
        <v>68</v>
      </c>
      <c r="NYE95" s="377" t="s">
        <v>68</v>
      </c>
      <c r="NYF95" s="377" t="s">
        <v>68</v>
      </c>
      <c r="NYG95" s="377" t="s">
        <v>68</v>
      </c>
      <c r="NYH95" s="377" t="s">
        <v>68</v>
      </c>
      <c r="NYI95" s="377" t="s">
        <v>68</v>
      </c>
      <c r="NYJ95" s="377" t="s">
        <v>68</v>
      </c>
      <c r="NYK95" s="377" t="s">
        <v>68</v>
      </c>
      <c r="NYL95" s="377" t="s">
        <v>68</v>
      </c>
      <c r="NYM95" s="377" t="s">
        <v>68</v>
      </c>
      <c r="NYN95" s="377" t="s">
        <v>68</v>
      </c>
      <c r="NYO95" s="377" t="s">
        <v>68</v>
      </c>
      <c r="NYP95" s="377" t="s">
        <v>68</v>
      </c>
      <c r="NYQ95" s="377" t="s">
        <v>68</v>
      </c>
      <c r="NYR95" s="377" t="s">
        <v>68</v>
      </c>
      <c r="NYS95" s="377" t="s">
        <v>68</v>
      </c>
      <c r="NYT95" s="377" t="s">
        <v>68</v>
      </c>
      <c r="NYU95" s="377" t="s">
        <v>68</v>
      </c>
      <c r="NYV95" s="377" t="s">
        <v>68</v>
      </c>
      <c r="NYW95" s="377" t="s">
        <v>68</v>
      </c>
      <c r="NYX95" s="377" t="s">
        <v>68</v>
      </c>
      <c r="NYY95" s="377" t="s">
        <v>68</v>
      </c>
      <c r="NYZ95" s="377" t="s">
        <v>68</v>
      </c>
      <c r="NZA95" s="377" t="s">
        <v>68</v>
      </c>
      <c r="NZB95" s="377" t="s">
        <v>68</v>
      </c>
      <c r="NZC95" s="377" t="s">
        <v>68</v>
      </c>
      <c r="NZD95" s="377" t="s">
        <v>68</v>
      </c>
      <c r="NZE95" s="377" t="s">
        <v>68</v>
      </c>
      <c r="NZF95" s="377" t="s">
        <v>68</v>
      </c>
      <c r="NZG95" s="377" t="s">
        <v>68</v>
      </c>
      <c r="NZH95" s="377" t="s">
        <v>68</v>
      </c>
      <c r="NZI95" s="377" t="s">
        <v>68</v>
      </c>
      <c r="NZJ95" s="377" t="s">
        <v>68</v>
      </c>
      <c r="NZK95" s="377" t="s">
        <v>68</v>
      </c>
      <c r="NZL95" s="377" t="s">
        <v>68</v>
      </c>
      <c r="NZM95" s="377" t="s">
        <v>68</v>
      </c>
      <c r="NZN95" s="377" t="s">
        <v>68</v>
      </c>
      <c r="NZO95" s="377" t="s">
        <v>68</v>
      </c>
      <c r="NZP95" s="377" t="s">
        <v>68</v>
      </c>
      <c r="NZQ95" s="377" t="s">
        <v>68</v>
      </c>
      <c r="NZR95" s="377" t="s">
        <v>68</v>
      </c>
      <c r="NZS95" s="377" t="s">
        <v>68</v>
      </c>
      <c r="NZT95" s="377" t="s">
        <v>68</v>
      </c>
      <c r="NZU95" s="377" t="s">
        <v>68</v>
      </c>
      <c r="NZV95" s="377" t="s">
        <v>68</v>
      </c>
      <c r="NZW95" s="377" t="s">
        <v>68</v>
      </c>
      <c r="NZX95" s="377" t="s">
        <v>68</v>
      </c>
      <c r="NZY95" s="377" t="s">
        <v>68</v>
      </c>
      <c r="NZZ95" s="377" t="s">
        <v>68</v>
      </c>
      <c r="OAA95" s="377" t="s">
        <v>68</v>
      </c>
      <c r="OAB95" s="377" t="s">
        <v>68</v>
      </c>
      <c r="OAC95" s="377" t="s">
        <v>68</v>
      </c>
      <c r="OAD95" s="377" t="s">
        <v>68</v>
      </c>
      <c r="OAE95" s="377" t="s">
        <v>68</v>
      </c>
      <c r="OAF95" s="377" t="s">
        <v>68</v>
      </c>
      <c r="OAG95" s="377" t="s">
        <v>68</v>
      </c>
      <c r="OAH95" s="377" t="s">
        <v>68</v>
      </c>
      <c r="OAI95" s="377" t="s">
        <v>68</v>
      </c>
      <c r="OAJ95" s="377" t="s">
        <v>68</v>
      </c>
      <c r="OAK95" s="377" t="s">
        <v>68</v>
      </c>
      <c r="OAL95" s="377" t="s">
        <v>68</v>
      </c>
      <c r="OAM95" s="377" t="s">
        <v>68</v>
      </c>
      <c r="OAN95" s="377" t="s">
        <v>68</v>
      </c>
      <c r="OAO95" s="377" t="s">
        <v>68</v>
      </c>
      <c r="OAP95" s="377" t="s">
        <v>68</v>
      </c>
      <c r="OAQ95" s="377" t="s">
        <v>68</v>
      </c>
      <c r="OAR95" s="377" t="s">
        <v>68</v>
      </c>
      <c r="OAS95" s="377" t="s">
        <v>68</v>
      </c>
      <c r="OAT95" s="377" t="s">
        <v>68</v>
      </c>
      <c r="OAU95" s="377" t="s">
        <v>68</v>
      </c>
      <c r="OAV95" s="377" t="s">
        <v>68</v>
      </c>
      <c r="OAW95" s="377" t="s">
        <v>68</v>
      </c>
      <c r="OAX95" s="377" t="s">
        <v>68</v>
      </c>
      <c r="OAY95" s="377" t="s">
        <v>68</v>
      </c>
      <c r="OAZ95" s="377" t="s">
        <v>68</v>
      </c>
      <c r="OBA95" s="377" t="s">
        <v>68</v>
      </c>
      <c r="OBB95" s="377" t="s">
        <v>68</v>
      </c>
      <c r="OBC95" s="377" t="s">
        <v>68</v>
      </c>
      <c r="OBD95" s="377" t="s">
        <v>68</v>
      </c>
      <c r="OBE95" s="377" t="s">
        <v>68</v>
      </c>
      <c r="OBF95" s="377" t="s">
        <v>68</v>
      </c>
      <c r="OBG95" s="377" t="s">
        <v>68</v>
      </c>
      <c r="OBH95" s="377" t="s">
        <v>68</v>
      </c>
      <c r="OBI95" s="377" t="s">
        <v>68</v>
      </c>
      <c r="OBJ95" s="377" t="s">
        <v>68</v>
      </c>
      <c r="OBK95" s="377" t="s">
        <v>68</v>
      </c>
      <c r="OBL95" s="377" t="s">
        <v>68</v>
      </c>
      <c r="OBM95" s="377" t="s">
        <v>68</v>
      </c>
      <c r="OBN95" s="377" t="s">
        <v>68</v>
      </c>
      <c r="OBO95" s="377" t="s">
        <v>68</v>
      </c>
      <c r="OBP95" s="377" t="s">
        <v>68</v>
      </c>
      <c r="OBQ95" s="377" t="s">
        <v>68</v>
      </c>
      <c r="OBR95" s="377" t="s">
        <v>68</v>
      </c>
      <c r="OBS95" s="377" t="s">
        <v>68</v>
      </c>
      <c r="OBT95" s="377" t="s">
        <v>68</v>
      </c>
      <c r="OBU95" s="377" t="s">
        <v>68</v>
      </c>
      <c r="OBV95" s="377" t="s">
        <v>68</v>
      </c>
      <c r="OBW95" s="377" t="s">
        <v>68</v>
      </c>
      <c r="OBX95" s="377" t="s">
        <v>68</v>
      </c>
      <c r="OBY95" s="377" t="s">
        <v>68</v>
      </c>
      <c r="OBZ95" s="377" t="s">
        <v>68</v>
      </c>
      <c r="OCA95" s="377" t="s">
        <v>68</v>
      </c>
      <c r="OCB95" s="377" t="s">
        <v>68</v>
      </c>
      <c r="OCC95" s="377" t="s">
        <v>68</v>
      </c>
      <c r="OCD95" s="377" t="s">
        <v>68</v>
      </c>
      <c r="OCE95" s="377" t="s">
        <v>68</v>
      </c>
      <c r="OCF95" s="377" t="s">
        <v>68</v>
      </c>
      <c r="OCG95" s="377" t="s">
        <v>68</v>
      </c>
      <c r="OCH95" s="377" t="s">
        <v>68</v>
      </c>
      <c r="OCI95" s="377" t="s">
        <v>68</v>
      </c>
      <c r="OCJ95" s="377" t="s">
        <v>68</v>
      </c>
      <c r="OCK95" s="377" t="s">
        <v>68</v>
      </c>
      <c r="OCL95" s="377" t="s">
        <v>68</v>
      </c>
      <c r="OCM95" s="377" t="s">
        <v>68</v>
      </c>
      <c r="OCN95" s="377" t="s">
        <v>68</v>
      </c>
      <c r="OCO95" s="377" t="s">
        <v>68</v>
      </c>
      <c r="OCP95" s="377" t="s">
        <v>68</v>
      </c>
      <c r="OCQ95" s="377" t="s">
        <v>68</v>
      </c>
      <c r="OCR95" s="377" t="s">
        <v>68</v>
      </c>
      <c r="OCS95" s="377" t="s">
        <v>68</v>
      </c>
      <c r="OCT95" s="377" t="s">
        <v>68</v>
      </c>
      <c r="OCU95" s="377" t="s">
        <v>68</v>
      </c>
      <c r="OCV95" s="377" t="s">
        <v>68</v>
      </c>
      <c r="OCW95" s="377" t="s">
        <v>68</v>
      </c>
      <c r="OCX95" s="377" t="s">
        <v>68</v>
      </c>
      <c r="OCY95" s="377" t="s">
        <v>68</v>
      </c>
      <c r="OCZ95" s="377" t="s">
        <v>68</v>
      </c>
      <c r="ODA95" s="377" t="s">
        <v>68</v>
      </c>
      <c r="ODB95" s="377" t="s">
        <v>68</v>
      </c>
      <c r="ODC95" s="377" t="s">
        <v>68</v>
      </c>
      <c r="ODD95" s="377" t="s">
        <v>68</v>
      </c>
      <c r="ODE95" s="377" t="s">
        <v>68</v>
      </c>
      <c r="ODF95" s="377" t="s">
        <v>68</v>
      </c>
      <c r="ODG95" s="377" t="s">
        <v>68</v>
      </c>
      <c r="ODH95" s="377" t="s">
        <v>68</v>
      </c>
      <c r="ODI95" s="377" t="s">
        <v>68</v>
      </c>
      <c r="ODJ95" s="377" t="s">
        <v>68</v>
      </c>
      <c r="ODK95" s="377" t="s">
        <v>68</v>
      </c>
      <c r="ODL95" s="377" t="s">
        <v>68</v>
      </c>
      <c r="ODM95" s="377" t="s">
        <v>68</v>
      </c>
      <c r="ODN95" s="377" t="s">
        <v>68</v>
      </c>
      <c r="ODO95" s="377" t="s">
        <v>68</v>
      </c>
      <c r="ODP95" s="377" t="s">
        <v>68</v>
      </c>
      <c r="ODQ95" s="377" t="s">
        <v>68</v>
      </c>
      <c r="ODR95" s="377" t="s">
        <v>68</v>
      </c>
      <c r="ODS95" s="377" t="s">
        <v>68</v>
      </c>
      <c r="ODT95" s="377" t="s">
        <v>68</v>
      </c>
      <c r="ODU95" s="377" t="s">
        <v>68</v>
      </c>
      <c r="ODV95" s="377" t="s">
        <v>68</v>
      </c>
      <c r="ODW95" s="377" t="s">
        <v>68</v>
      </c>
      <c r="ODX95" s="377" t="s">
        <v>68</v>
      </c>
      <c r="ODY95" s="377" t="s">
        <v>68</v>
      </c>
      <c r="ODZ95" s="377" t="s">
        <v>68</v>
      </c>
      <c r="OEA95" s="377" t="s">
        <v>68</v>
      </c>
      <c r="OEB95" s="377" t="s">
        <v>68</v>
      </c>
      <c r="OEC95" s="377" t="s">
        <v>68</v>
      </c>
      <c r="OED95" s="377" t="s">
        <v>68</v>
      </c>
      <c r="OEE95" s="377" t="s">
        <v>68</v>
      </c>
      <c r="OEF95" s="377" t="s">
        <v>68</v>
      </c>
      <c r="OEG95" s="377" t="s">
        <v>68</v>
      </c>
      <c r="OEH95" s="377" t="s">
        <v>68</v>
      </c>
      <c r="OEI95" s="377" t="s">
        <v>68</v>
      </c>
      <c r="OEJ95" s="377" t="s">
        <v>68</v>
      </c>
      <c r="OEK95" s="377" t="s">
        <v>68</v>
      </c>
      <c r="OEL95" s="377" t="s">
        <v>68</v>
      </c>
      <c r="OEM95" s="377" t="s">
        <v>68</v>
      </c>
      <c r="OEN95" s="377" t="s">
        <v>68</v>
      </c>
      <c r="OEO95" s="377" t="s">
        <v>68</v>
      </c>
      <c r="OEP95" s="377" t="s">
        <v>68</v>
      </c>
      <c r="OEQ95" s="377" t="s">
        <v>68</v>
      </c>
      <c r="OER95" s="377" t="s">
        <v>68</v>
      </c>
      <c r="OES95" s="377" t="s">
        <v>68</v>
      </c>
      <c r="OET95" s="377" t="s">
        <v>68</v>
      </c>
      <c r="OEU95" s="377" t="s">
        <v>68</v>
      </c>
      <c r="OEV95" s="377" t="s">
        <v>68</v>
      </c>
      <c r="OEW95" s="377" t="s">
        <v>68</v>
      </c>
      <c r="OEX95" s="377" t="s">
        <v>68</v>
      </c>
      <c r="OEY95" s="377" t="s">
        <v>68</v>
      </c>
      <c r="OEZ95" s="377" t="s">
        <v>68</v>
      </c>
      <c r="OFA95" s="377" t="s">
        <v>68</v>
      </c>
      <c r="OFB95" s="377" t="s">
        <v>68</v>
      </c>
      <c r="OFC95" s="377" t="s">
        <v>68</v>
      </c>
      <c r="OFD95" s="377" t="s">
        <v>68</v>
      </c>
      <c r="OFE95" s="377" t="s">
        <v>68</v>
      </c>
      <c r="OFF95" s="377" t="s">
        <v>68</v>
      </c>
      <c r="OFG95" s="377" t="s">
        <v>68</v>
      </c>
      <c r="OFH95" s="377" t="s">
        <v>68</v>
      </c>
      <c r="OFI95" s="377" t="s">
        <v>68</v>
      </c>
      <c r="OFJ95" s="377" t="s">
        <v>68</v>
      </c>
      <c r="OFK95" s="377" t="s">
        <v>68</v>
      </c>
      <c r="OFL95" s="377" t="s">
        <v>68</v>
      </c>
      <c r="OFM95" s="377" t="s">
        <v>68</v>
      </c>
      <c r="OFN95" s="377" t="s">
        <v>68</v>
      </c>
      <c r="OFO95" s="377" t="s">
        <v>68</v>
      </c>
      <c r="OFP95" s="377" t="s">
        <v>68</v>
      </c>
      <c r="OFQ95" s="377" t="s">
        <v>68</v>
      </c>
      <c r="OFR95" s="377" t="s">
        <v>68</v>
      </c>
      <c r="OFS95" s="377" t="s">
        <v>68</v>
      </c>
      <c r="OFT95" s="377" t="s">
        <v>68</v>
      </c>
      <c r="OFU95" s="377" t="s">
        <v>68</v>
      </c>
      <c r="OFV95" s="377" t="s">
        <v>68</v>
      </c>
      <c r="OFW95" s="377" t="s">
        <v>68</v>
      </c>
      <c r="OFX95" s="377" t="s">
        <v>68</v>
      </c>
      <c r="OFY95" s="377" t="s">
        <v>68</v>
      </c>
      <c r="OFZ95" s="377" t="s">
        <v>68</v>
      </c>
      <c r="OGA95" s="377" t="s">
        <v>68</v>
      </c>
      <c r="OGB95" s="377" t="s">
        <v>68</v>
      </c>
      <c r="OGC95" s="377" t="s">
        <v>68</v>
      </c>
      <c r="OGD95" s="377" t="s">
        <v>68</v>
      </c>
      <c r="OGE95" s="377" t="s">
        <v>68</v>
      </c>
      <c r="OGF95" s="377" t="s">
        <v>68</v>
      </c>
      <c r="OGG95" s="377" t="s">
        <v>68</v>
      </c>
      <c r="OGH95" s="377" t="s">
        <v>68</v>
      </c>
      <c r="OGI95" s="377" t="s">
        <v>68</v>
      </c>
      <c r="OGJ95" s="377" t="s">
        <v>68</v>
      </c>
      <c r="OGK95" s="377" t="s">
        <v>68</v>
      </c>
      <c r="OGL95" s="377" t="s">
        <v>68</v>
      </c>
      <c r="OGM95" s="377" t="s">
        <v>68</v>
      </c>
      <c r="OGN95" s="377" t="s">
        <v>68</v>
      </c>
      <c r="OGO95" s="377" t="s">
        <v>68</v>
      </c>
      <c r="OGP95" s="377" t="s">
        <v>68</v>
      </c>
      <c r="OGQ95" s="377" t="s">
        <v>68</v>
      </c>
      <c r="OGR95" s="377" t="s">
        <v>68</v>
      </c>
      <c r="OGS95" s="377" t="s">
        <v>68</v>
      </c>
      <c r="OGT95" s="377" t="s">
        <v>68</v>
      </c>
      <c r="OGU95" s="377" t="s">
        <v>68</v>
      </c>
      <c r="OGV95" s="377" t="s">
        <v>68</v>
      </c>
      <c r="OGW95" s="377" t="s">
        <v>68</v>
      </c>
      <c r="OGX95" s="377" t="s">
        <v>68</v>
      </c>
      <c r="OGY95" s="377" t="s">
        <v>68</v>
      </c>
      <c r="OGZ95" s="377" t="s">
        <v>68</v>
      </c>
      <c r="OHA95" s="377" t="s">
        <v>68</v>
      </c>
      <c r="OHB95" s="377" t="s">
        <v>68</v>
      </c>
      <c r="OHC95" s="377" t="s">
        <v>68</v>
      </c>
      <c r="OHD95" s="377" t="s">
        <v>68</v>
      </c>
      <c r="OHE95" s="377" t="s">
        <v>68</v>
      </c>
      <c r="OHF95" s="377" t="s">
        <v>68</v>
      </c>
      <c r="OHG95" s="377" t="s">
        <v>68</v>
      </c>
      <c r="OHH95" s="377" t="s">
        <v>68</v>
      </c>
      <c r="OHI95" s="377" t="s">
        <v>68</v>
      </c>
      <c r="OHJ95" s="377" t="s">
        <v>68</v>
      </c>
      <c r="OHK95" s="377" t="s">
        <v>68</v>
      </c>
      <c r="OHL95" s="377" t="s">
        <v>68</v>
      </c>
      <c r="OHM95" s="377" t="s">
        <v>68</v>
      </c>
      <c r="OHN95" s="377" t="s">
        <v>68</v>
      </c>
      <c r="OHO95" s="377" t="s">
        <v>68</v>
      </c>
      <c r="OHP95" s="377" t="s">
        <v>68</v>
      </c>
      <c r="OHQ95" s="377" t="s">
        <v>68</v>
      </c>
      <c r="OHR95" s="377" t="s">
        <v>68</v>
      </c>
      <c r="OHS95" s="377" t="s">
        <v>68</v>
      </c>
      <c r="OHT95" s="377" t="s">
        <v>68</v>
      </c>
      <c r="OHU95" s="377" t="s">
        <v>68</v>
      </c>
      <c r="OHV95" s="377" t="s">
        <v>68</v>
      </c>
      <c r="OHW95" s="377" t="s">
        <v>68</v>
      </c>
      <c r="OHX95" s="377" t="s">
        <v>68</v>
      </c>
      <c r="OHY95" s="377" t="s">
        <v>68</v>
      </c>
      <c r="OHZ95" s="377" t="s">
        <v>68</v>
      </c>
      <c r="OIA95" s="377" t="s">
        <v>68</v>
      </c>
      <c r="OIB95" s="377" t="s">
        <v>68</v>
      </c>
      <c r="OIC95" s="377" t="s">
        <v>68</v>
      </c>
      <c r="OID95" s="377" t="s">
        <v>68</v>
      </c>
      <c r="OIE95" s="377" t="s">
        <v>68</v>
      </c>
      <c r="OIF95" s="377" t="s">
        <v>68</v>
      </c>
      <c r="OIG95" s="377" t="s">
        <v>68</v>
      </c>
      <c r="OIH95" s="377" t="s">
        <v>68</v>
      </c>
      <c r="OII95" s="377" t="s">
        <v>68</v>
      </c>
      <c r="OIJ95" s="377" t="s">
        <v>68</v>
      </c>
      <c r="OIK95" s="377" t="s">
        <v>68</v>
      </c>
      <c r="OIL95" s="377" t="s">
        <v>68</v>
      </c>
      <c r="OIM95" s="377" t="s">
        <v>68</v>
      </c>
      <c r="OIN95" s="377" t="s">
        <v>68</v>
      </c>
      <c r="OIO95" s="377" t="s">
        <v>68</v>
      </c>
      <c r="OIP95" s="377" t="s">
        <v>68</v>
      </c>
      <c r="OIQ95" s="377" t="s">
        <v>68</v>
      </c>
      <c r="OIR95" s="377" t="s">
        <v>68</v>
      </c>
      <c r="OIS95" s="377" t="s">
        <v>68</v>
      </c>
      <c r="OIT95" s="377" t="s">
        <v>68</v>
      </c>
      <c r="OIU95" s="377" t="s">
        <v>68</v>
      </c>
      <c r="OIV95" s="377" t="s">
        <v>68</v>
      </c>
      <c r="OIW95" s="377" t="s">
        <v>68</v>
      </c>
      <c r="OIX95" s="377" t="s">
        <v>68</v>
      </c>
      <c r="OIY95" s="377" t="s">
        <v>68</v>
      </c>
      <c r="OIZ95" s="377" t="s">
        <v>68</v>
      </c>
      <c r="OJA95" s="377" t="s">
        <v>68</v>
      </c>
      <c r="OJB95" s="377" t="s">
        <v>68</v>
      </c>
      <c r="OJC95" s="377" t="s">
        <v>68</v>
      </c>
      <c r="OJD95" s="377" t="s">
        <v>68</v>
      </c>
      <c r="OJE95" s="377" t="s">
        <v>68</v>
      </c>
      <c r="OJF95" s="377" t="s">
        <v>68</v>
      </c>
      <c r="OJG95" s="377" t="s">
        <v>68</v>
      </c>
      <c r="OJH95" s="377" t="s">
        <v>68</v>
      </c>
      <c r="OJI95" s="377" t="s">
        <v>68</v>
      </c>
      <c r="OJJ95" s="377" t="s">
        <v>68</v>
      </c>
      <c r="OJK95" s="377" t="s">
        <v>68</v>
      </c>
      <c r="OJL95" s="377" t="s">
        <v>68</v>
      </c>
      <c r="OJM95" s="377" t="s">
        <v>68</v>
      </c>
      <c r="OJN95" s="377" t="s">
        <v>68</v>
      </c>
      <c r="OJO95" s="377" t="s">
        <v>68</v>
      </c>
      <c r="OJP95" s="377" t="s">
        <v>68</v>
      </c>
      <c r="OJQ95" s="377" t="s">
        <v>68</v>
      </c>
      <c r="OJR95" s="377" t="s">
        <v>68</v>
      </c>
      <c r="OJS95" s="377" t="s">
        <v>68</v>
      </c>
      <c r="OJT95" s="377" t="s">
        <v>68</v>
      </c>
      <c r="OJU95" s="377" t="s">
        <v>68</v>
      </c>
      <c r="OJV95" s="377" t="s">
        <v>68</v>
      </c>
      <c r="OJW95" s="377" t="s">
        <v>68</v>
      </c>
      <c r="OJX95" s="377" t="s">
        <v>68</v>
      </c>
      <c r="OJY95" s="377" t="s">
        <v>68</v>
      </c>
      <c r="OJZ95" s="377" t="s">
        <v>68</v>
      </c>
      <c r="OKA95" s="377" t="s">
        <v>68</v>
      </c>
      <c r="OKB95" s="377" t="s">
        <v>68</v>
      </c>
      <c r="OKC95" s="377" t="s">
        <v>68</v>
      </c>
      <c r="OKD95" s="377" t="s">
        <v>68</v>
      </c>
      <c r="OKE95" s="377" t="s">
        <v>68</v>
      </c>
      <c r="OKF95" s="377" t="s">
        <v>68</v>
      </c>
      <c r="OKG95" s="377" t="s">
        <v>68</v>
      </c>
      <c r="OKH95" s="377" t="s">
        <v>68</v>
      </c>
      <c r="OKI95" s="377" t="s">
        <v>68</v>
      </c>
      <c r="OKJ95" s="377" t="s">
        <v>68</v>
      </c>
      <c r="OKK95" s="377" t="s">
        <v>68</v>
      </c>
      <c r="OKL95" s="377" t="s">
        <v>68</v>
      </c>
      <c r="OKM95" s="377" t="s">
        <v>68</v>
      </c>
      <c r="OKN95" s="377" t="s">
        <v>68</v>
      </c>
      <c r="OKO95" s="377" t="s">
        <v>68</v>
      </c>
      <c r="OKP95" s="377" t="s">
        <v>68</v>
      </c>
      <c r="OKQ95" s="377" t="s">
        <v>68</v>
      </c>
      <c r="OKR95" s="377" t="s">
        <v>68</v>
      </c>
      <c r="OKS95" s="377" t="s">
        <v>68</v>
      </c>
      <c r="OKT95" s="377" t="s">
        <v>68</v>
      </c>
      <c r="OKU95" s="377" t="s">
        <v>68</v>
      </c>
      <c r="OKV95" s="377" t="s">
        <v>68</v>
      </c>
      <c r="OKW95" s="377" t="s">
        <v>68</v>
      </c>
      <c r="OKX95" s="377" t="s">
        <v>68</v>
      </c>
      <c r="OKY95" s="377" t="s">
        <v>68</v>
      </c>
      <c r="OKZ95" s="377" t="s">
        <v>68</v>
      </c>
      <c r="OLA95" s="377" t="s">
        <v>68</v>
      </c>
      <c r="OLB95" s="377" t="s">
        <v>68</v>
      </c>
      <c r="OLC95" s="377" t="s">
        <v>68</v>
      </c>
      <c r="OLD95" s="377" t="s">
        <v>68</v>
      </c>
      <c r="OLE95" s="377" t="s">
        <v>68</v>
      </c>
      <c r="OLF95" s="377" t="s">
        <v>68</v>
      </c>
      <c r="OLG95" s="377" t="s">
        <v>68</v>
      </c>
      <c r="OLH95" s="377" t="s">
        <v>68</v>
      </c>
      <c r="OLI95" s="377" t="s">
        <v>68</v>
      </c>
      <c r="OLJ95" s="377" t="s">
        <v>68</v>
      </c>
      <c r="OLK95" s="377" t="s">
        <v>68</v>
      </c>
      <c r="OLL95" s="377" t="s">
        <v>68</v>
      </c>
      <c r="OLM95" s="377" t="s">
        <v>68</v>
      </c>
      <c r="OLN95" s="377" t="s">
        <v>68</v>
      </c>
      <c r="OLO95" s="377" t="s">
        <v>68</v>
      </c>
      <c r="OLP95" s="377" t="s">
        <v>68</v>
      </c>
      <c r="OLQ95" s="377" t="s">
        <v>68</v>
      </c>
      <c r="OLR95" s="377" t="s">
        <v>68</v>
      </c>
      <c r="OLS95" s="377" t="s">
        <v>68</v>
      </c>
      <c r="OLT95" s="377" t="s">
        <v>68</v>
      </c>
      <c r="OLU95" s="377" t="s">
        <v>68</v>
      </c>
      <c r="OLV95" s="377" t="s">
        <v>68</v>
      </c>
      <c r="OLW95" s="377" t="s">
        <v>68</v>
      </c>
      <c r="OLX95" s="377" t="s">
        <v>68</v>
      </c>
      <c r="OLY95" s="377" t="s">
        <v>68</v>
      </c>
      <c r="OLZ95" s="377" t="s">
        <v>68</v>
      </c>
      <c r="OMA95" s="377" t="s">
        <v>68</v>
      </c>
      <c r="OMB95" s="377" t="s">
        <v>68</v>
      </c>
      <c r="OMC95" s="377" t="s">
        <v>68</v>
      </c>
      <c r="OMD95" s="377" t="s">
        <v>68</v>
      </c>
      <c r="OME95" s="377" t="s">
        <v>68</v>
      </c>
      <c r="OMF95" s="377" t="s">
        <v>68</v>
      </c>
      <c r="OMG95" s="377" t="s">
        <v>68</v>
      </c>
      <c r="OMH95" s="377" t="s">
        <v>68</v>
      </c>
      <c r="OMI95" s="377" t="s">
        <v>68</v>
      </c>
      <c r="OMJ95" s="377" t="s">
        <v>68</v>
      </c>
      <c r="OMK95" s="377" t="s">
        <v>68</v>
      </c>
      <c r="OML95" s="377" t="s">
        <v>68</v>
      </c>
      <c r="OMM95" s="377" t="s">
        <v>68</v>
      </c>
      <c r="OMN95" s="377" t="s">
        <v>68</v>
      </c>
      <c r="OMO95" s="377" t="s">
        <v>68</v>
      </c>
      <c r="OMP95" s="377" t="s">
        <v>68</v>
      </c>
      <c r="OMQ95" s="377" t="s">
        <v>68</v>
      </c>
      <c r="OMR95" s="377" t="s">
        <v>68</v>
      </c>
      <c r="OMS95" s="377" t="s">
        <v>68</v>
      </c>
      <c r="OMT95" s="377" t="s">
        <v>68</v>
      </c>
      <c r="OMU95" s="377" t="s">
        <v>68</v>
      </c>
      <c r="OMV95" s="377" t="s">
        <v>68</v>
      </c>
      <c r="OMW95" s="377" t="s">
        <v>68</v>
      </c>
      <c r="OMX95" s="377" t="s">
        <v>68</v>
      </c>
      <c r="OMY95" s="377" t="s">
        <v>68</v>
      </c>
      <c r="OMZ95" s="377" t="s">
        <v>68</v>
      </c>
      <c r="ONA95" s="377" t="s">
        <v>68</v>
      </c>
      <c r="ONB95" s="377" t="s">
        <v>68</v>
      </c>
      <c r="ONC95" s="377" t="s">
        <v>68</v>
      </c>
      <c r="OND95" s="377" t="s">
        <v>68</v>
      </c>
      <c r="ONE95" s="377" t="s">
        <v>68</v>
      </c>
      <c r="ONF95" s="377" t="s">
        <v>68</v>
      </c>
      <c r="ONG95" s="377" t="s">
        <v>68</v>
      </c>
      <c r="ONH95" s="377" t="s">
        <v>68</v>
      </c>
      <c r="ONI95" s="377" t="s">
        <v>68</v>
      </c>
      <c r="ONJ95" s="377" t="s">
        <v>68</v>
      </c>
      <c r="ONK95" s="377" t="s">
        <v>68</v>
      </c>
      <c r="ONL95" s="377" t="s">
        <v>68</v>
      </c>
      <c r="ONM95" s="377" t="s">
        <v>68</v>
      </c>
      <c r="ONN95" s="377" t="s">
        <v>68</v>
      </c>
      <c r="ONO95" s="377" t="s">
        <v>68</v>
      </c>
      <c r="ONP95" s="377" t="s">
        <v>68</v>
      </c>
      <c r="ONQ95" s="377" t="s">
        <v>68</v>
      </c>
      <c r="ONR95" s="377" t="s">
        <v>68</v>
      </c>
      <c r="ONS95" s="377" t="s">
        <v>68</v>
      </c>
      <c r="ONT95" s="377" t="s">
        <v>68</v>
      </c>
      <c r="ONU95" s="377" t="s">
        <v>68</v>
      </c>
      <c r="ONV95" s="377" t="s">
        <v>68</v>
      </c>
      <c r="ONW95" s="377" t="s">
        <v>68</v>
      </c>
      <c r="ONX95" s="377" t="s">
        <v>68</v>
      </c>
      <c r="ONY95" s="377" t="s">
        <v>68</v>
      </c>
      <c r="ONZ95" s="377" t="s">
        <v>68</v>
      </c>
      <c r="OOA95" s="377" t="s">
        <v>68</v>
      </c>
      <c r="OOB95" s="377" t="s">
        <v>68</v>
      </c>
      <c r="OOC95" s="377" t="s">
        <v>68</v>
      </c>
      <c r="OOD95" s="377" t="s">
        <v>68</v>
      </c>
      <c r="OOE95" s="377" t="s">
        <v>68</v>
      </c>
      <c r="OOF95" s="377" t="s">
        <v>68</v>
      </c>
      <c r="OOG95" s="377" t="s">
        <v>68</v>
      </c>
      <c r="OOH95" s="377" t="s">
        <v>68</v>
      </c>
      <c r="OOI95" s="377" t="s">
        <v>68</v>
      </c>
      <c r="OOJ95" s="377" t="s">
        <v>68</v>
      </c>
      <c r="OOK95" s="377" t="s">
        <v>68</v>
      </c>
      <c r="OOL95" s="377" t="s">
        <v>68</v>
      </c>
      <c r="OOM95" s="377" t="s">
        <v>68</v>
      </c>
      <c r="OON95" s="377" t="s">
        <v>68</v>
      </c>
      <c r="OOO95" s="377" t="s">
        <v>68</v>
      </c>
      <c r="OOP95" s="377" t="s">
        <v>68</v>
      </c>
      <c r="OOQ95" s="377" t="s">
        <v>68</v>
      </c>
      <c r="OOR95" s="377" t="s">
        <v>68</v>
      </c>
      <c r="OOS95" s="377" t="s">
        <v>68</v>
      </c>
      <c r="OOT95" s="377" t="s">
        <v>68</v>
      </c>
      <c r="OOU95" s="377" t="s">
        <v>68</v>
      </c>
      <c r="OOV95" s="377" t="s">
        <v>68</v>
      </c>
      <c r="OOW95" s="377" t="s">
        <v>68</v>
      </c>
      <c r="OOX95" s="377" t="s">
        <v>68</v>
      </c>
      <c r="OOY95" s="377" t="s">
        <v>68</v>
      </c>
      <c r="OOZ95" s="377" t="s">
        <v>68</v>
      </c>
      <c r="OPA95" s="377" t="s">
        <v>68</v>
      </c>
      <c r="OPB95" s="377" t="s">
        <v>68</v>
      </c>
      <c r="OPC95" s="377" t="s">
        <v>68</v>
      </c>
      <c r="OPD95" s="377" t="s">
        <v>68</v>
      </c>
      <c r="OPE95" s="377" t="s">
        <v>68</v>
      </c>
      <c r="OPF95" s="377" t="s">
        <v>68</v>
      </c>
      <c r="OPG95" s="377" t="s">
        <v>68</v>
      </c>
      <c r="OPH95" s="377" t="s">
        <v>68</v>
      </c>
      <c r="OPI95" s="377" t="s">
        <v>68</v>
      </c>
      <c r="OPJ95" s="377" t="s">
        <v>68</v>
      </c>
      <c r="OPK95" s="377" t="s">
        <v>68</v>
      </c>
      <c r="OPL95" s="377" t="s">
        <v>68</v>
      </c>
      <c r="OPM95" s="377" t="s">
        <v>68</v>
      </c>
      <c r="OPN95" s="377" t="s">
        <v>68</v>
      </c>
      <c r="OPO95" s="377" t="s">
        <v>68</v>
      </c>
      <c r="OPP95" s="377" t="s">
        <v>68</v>
      </c>
      <c r="OPQ95" s="377" t="s">
        <v>68</v>
      </c>
      <c r="OPR95" s="377" t="s">
        <v>68</v>
      </c>
      <c r="OPS95" s="377" t="s">
        <v>68</v>
      </c>
      <c r="OPT95" s="377" t="s">
        <v>68</v>
      </c>
      <c r="OPU95" s="377" t="s">
        <v>68</v>
      </c>
      <c r="OPV95" s="377" t="s">
        <v>68</v>
      </c>
      <c r="OPW95" s="377" t="s">
        <v>68</v>
      </c>
      <c r="OPX95" s="377" t="s">
        <v>68</v>
      </c>
      <c r="OPY95" s="377" t="s">
        <v>68</v>
      </c>
      <c r="OPZ95" s="377" t="s">
        <v>68</v>
      </c>
      <c r="OQA95" s="377" t="s">
        <v>68</v>
      </c>
      <c r="OQB95" s="377" t="s">
        <v>68</v>
      </c>
      <c r="OQC95" s="377" t="s">
        <v>68</v>
      </c>
      <c r="OQD95" s="377" t="s">
        <v>68</v>
      </c>
      <c r="OQE95" s="377" t="s">
        <v>68</v>
      </c>
      <c r="OQF95" s="377" t="s">
        <v>68</v>
      </c>
      <c r="OQG95" s="377" t="s">
        <v>68</v>
      </c>
      <c r="OQH95" s="377" t="s">
        <v>68</v>
      </c>
      <c r="OQI95" s="377" t="s">
        <v>68</v>
      </c>
      <c r="OQJ95" s="377" t="s">
        <v>68</v>
      </c>
      <c r="OQK95" s="377" t="s">
        <v>68</v>
      </c>
      <c r="OQL95" s="377" t="s">
        <v>68</v>
      </c>
      <c r="OQM95" s="377" t="s">
        <v>68</v>
      </c>
      <c r="OQN95" s="377" t="s">
        <v>68</v>
      </c>
      <c r="OQO95" s="377" t="s">
        <v>68</v>
      </c>
      <c r="OQP95" s="377" t="s">
        <v>68</v>
      </c>
      <c r="OQQ95" s="377" t="s">
        <v>68</v>
      </c>
      <c r="OQR95" s="377" t="s">
        <v>68</v>
      </c>
      <c r="OQS95" s="377" t="s">
        <v>68</v>
      </c>
      <c r="OQT95" s="377" t="s">
        <v>68</v>
      </c>
      <c r="OQU95" s="377" t="s">
        <v>68</v>
      </c>
      <c r="OQV95" s="377" t="s">
        <v>68</v>
      </c>
      <c r="OQW95" s="377" t="s">
        <v>68</v>
      </c>
      <c r="OQX95" s="377" t="s">
        <v>68</v>
      </c>
      <c r="OQY95" s="377" t="s">
        <v>68</v>
      </c>
      <c r="OQZ95" s="377" t="s">
        <v>68</v>
      </c>
      <c r="ORA95" s="377" t="s">
        <v>68</v>
      </c>
      <c r="ORB95" s="377" t="s">
        <v>68</v>
      </c>
      <c r="ORC95" s="377" t="s">
        <v>68</v>
      </c>
      <c r="ORD95" s="377" t="s">
        <v>68</v>
      </c>
      <c r="ORE95" s="377" t="s">
        <v>68</v>
      </c>
      <c r="ORF95" s="377" t="s">
        <v>68</v>
      </c>
      <c r="ORG95" s="377" t="s">
        <v>68</v>
      </c>
      <c r="ORH95" s="377" t="s">
        <v>68</v>
      </c>
      <c r="ORI95" s="377" t="s">
        <v>68</v>
      </c>
      <c r="ORJ95" s="377" t="s">
        <v>68</v>
      </c>
      <c r="ORK95" s="377" t="s">
        <v>68</v>
      </c>
      <c r="ORL95" s="377" t="s">
        <v>68</v>
      </c>
      <c r="ORM95" s="377" t="s">
        <v>68</v>
      </c>
      <c r="ORN95" s="377" t="s">
        <v>68</v>
      </c>
      <c r="ORO95" s="377" t="s">
        <v>68</v>
      </c>
      <c r="ORP95" s="377" t="s">
        <v>68</v>
      </c>
      <c r="ORQ95" s="377" t="s">
        <v>68</v>
      </c>
      <c r="ORR95" s="377" t="s">
        <v>68</v>
      </c>
      <c r="ORS95" s="377" t="s">
        <v>68</v>
      </c>
      <c r="ORT95" s="377" t="s">
        <v>68</v>
      </c>
      <c r="ORU95" s="377" t="s">
        <v>68</v>
      </c>
      <c r="ORV95" s="377" t="s">
        <v>68</v>
      </c>
      <c r="ORW95" s="377" t="s">
        <v>68</v>
      </c>
      <c r="ORX95" s="377" t="s">
        <v>68</v>
      </c>
      <c r="ORY95" s="377" t="s">
        <v>68</v>
      </c>
      <c r="ORZ95" s="377" t="s">
        <v>68</v>
      </c>
      <c r="OSA95" s="377" t="s">
        <v>68</v>
      </c>
      <c r="OSB95" s="377" t="s">
        <v>68</v>
      </c>
      <c r="OSC95" s="377" t="s">
        <v>68</v>
      </c>
      <c r="OSD95" s="377" t="s">
        <v>68</v>
      </c>
      <c r="OSE95" s="377" t="s">
        <v>68</v>
      </c>
      <c r="OSF95" s="377" t="s">
        <v>68</v>
      </c>
      <c r="OSG95" s="377" t="s">
        <v>68</v>
      </c>
      <c r="OSH95" s="377" t="s">
        <v>68</v>
      </c>
      <c r="OSI95" s="377" t="s">
        <v>68</v>
      </c>
      <c r="OSJ95" s="377" t="s">
        <v>68</v>
      </c>
      <c r="OSK95" s="377" t="s">
        <v>68</v>
      </c>
      <c r="OSL95" s="377" t="s">
        <v>68</v>
      </c>
      <c r="OSM95" s="377" t="s">
        <v>68</v>
      </c>
      <c r="OSN95" s="377" t="s">
        <v>68</v>
      </c>
      <c r="OSO95" s="377" t="s">
        <v>68</v>
      </c>
      <c r="OSP95" s="377" t="s">
        <v>68</v>
      </c>
      <c r="OSQ95" s="377" t="s">
        <v>68</v>
      </c>
      <c r="OSR95" s="377" t="s">
        <v>68</v>
      </c>
      <c r="OSS95" s="377" t="s">
        <v>68</v>
      </c>
      <c r="OST95" s="377" t="s">
        <v>68</v>
      </c>
      <c r="OSU95" s="377" t="s">
        <v>68</v>
      </c>
      <c r="OSV95" s="377" t="s">
        <v>68</v>
      </c>
      <c r="OSW95" s="377" t="s">
        <v>68</v>
      </c>
      <c r="OSX95" s="377" t="s">
        <v>68</v>
      </c>
      <c r="OSY95" s="377" t="s">
        <v>68</v>
      </c>
      <c r="OSZ95" s="377" t="s">
        <v>68</v>
      </c>
      <c r="OTA95" s="377" t="s">
        <v>68</v>
      </c>
      <c r="OTB95" s="377" t="s">
        <v>68</v>
      </c>
      <c r="OTC95" s="377" t="s">
        <v>68</v>
      </c>
      <c r="OTD95" s="377" t="s">
        <v>68</v>
      </c>
      <c r="OTE95" s="377" t="s">
        <v>68</v>
      </c>
      <c r="OTF95" s="377" t="s">
        <v>68</v>
      </c>
      <c r="OTG95" s="377" t="s">
        <v>68</v>
      </c>
      <c r="OTH95" s="377" t="s">
        <v>68</v>
      </c>
      <c r="OTI95" s="377" t="s">
        <v>68</v>
      </c>
      <c r="OTJ95" s="377" t="s">
        <v>68</v>
      </c>
      <c r="OTK95" s="377" t="s">
        <v>68</v>
      </c>
      <c r="OTL95" s="377" t="s">
        <v>68</v>
      </c>
      <c r="OTM95" s="377" t="s">
        <v>68</v>
      </c>
      <c r="OTN95" s="377" t="s">
        <v>68</v>
      </c>
      <c r="OTO95" s="377" t="s">
        <v>68</v>
      </c>
      <c r="OTP95" s="377" t="s">
        <v>68</v>
      </c>
      <c r="OTQ95" s="377" t="s">
        <v>68</v>
      </c>
      <c r="OTR95" s="377" t="s">
        <v>68</v>
      </c>
      <c r="OTS95" s="377" t="s">
        <v>68</v>
      </c>
      <c r="OTT95" s="377" t="s">
        <v>68</v>
      </c>
      <c r="OTU95" s="377" t="s">
        <v>68</v>
      </c>
      <c r="OTV95" s="377" t="s">
        <v>68</v>
      </c>
      <c r="OTW95" s="377" t="s">
        <v>68</v>
      </c>
      <c r="OTX95" s="377" t="s">
        <v>68</v>
      </c>
      <c r="OTY95" s="377" t="s">
        <v>68</v>
      </c>
      <c r="OTZ95" s="377" t="s">
        <v>68</v>
      </c>
      <c r="OUA95" s="377" t="s">
        <v>68</v>
      </c>
      <c r="OUB95" s="377" t="s">
        <v>68</v>
      </c>
      <c r="OUC95" s="377" t="s">
        <v>68</v>
      </c>
      <c r="OUD95" s="377" t="s">
        <v>68</v>
      </c>
      <c r="OUE95" s="377" t="s">
        <v>68</v>
      </c>
      <c r="OUF95" s="377" t="s">
        <v>68</v>
      </c>
      <c r="OUG95" s="377" t="s">
        <v>68</v>
      </c>
      <c r="OUH95" s="377" t="s">
        <v>68</v>
      </c>
      <c r="OUI95" s="377" t="s">
        <v>68</v>
      </c>
      <c r="OUJ95" s="377" t="s">
        <v>68</v>
      </c>
      <c r="OUK95" s="377" t="s">
        <v>68</v>
      </c>
      <c r="OUL95" s="377" t="s">
        <v>68</v>
      </c>
      <c r="OUM95" s="377" t="s">
        <v>68</v>
      </c>
      <c r="OUN95" s="377" t="s">
        <v>68</v>
      </c>
      <c r="OUO95" s="377" t="s">
        <v>68</v>
      </c>
      <c r="OUP95" s="377" t="s">
        <v>68</v>
      </c>
      <c r="OUQ95" s="377" t="s">
        <v>68</v>
      </c>
      <c r="OUR95" s="377" t="s">
        <v>68</v>
      </c>
      <c r="OUS95" s="377" t="s">
        <v>68</v>
      </c>
      <c r="OUT95" s="377" t="s">
        <v>68</v>
      </c>
      <c r="OUU95" s="377" t="s">
        <v>68</v>
      </c>
      <c r="OUV95" s="377" t="s">
        <v>68</v>
      </c>
      <c r="OUW95" s="377" t="s">
        <v>68</v>
      </c>
      <c r="OUX95" s="377" t="s">
        <v>68</v>
      </c>
      <c r="OUY95" s="377" t="s">
        <v>68</v>
      </c>
      <c r="OUZ95" s="377" t="s">
        <v>68</v>
      </c>
      <c r="OVA95" s="377" t="s">
        <v>68</v>
      </c>
      <c r="OVB95" s="377" t="s">
        <v>68</v>
      </c>
      <c r="OVC95" s="377" t="s">
        <v>68</v>
      </c>
      <c r="OVD95" s="377" t="s">
        <v>68</v>
      </c>
      <c r="OVE95" s="377" t="s">
        <v>68</v>
      </c>
      <c r="OVF95" s="377" t="s">
        <v>68</v>
      </c>
      <c r="OVG95" s="377" t="s">
        <v>68</v>
      </c>
      <c r="OVH95" s="377" t="s">
        <v>68</v>
      </c>
      <c r="OVI95" s="377" t="s">
        <v>68</v>
      </c>
      <c r="OVJ95" s="377" t="s">
        <v>68</v>
      </c>
      <c r="OVK95" s="377" t="s">
        <v>68</v>
      </c>
      <c r="OVL95" s="377" t="s">
        <v>68</v>
      </c>
      <c r="OVM95" s="377" t="s">
        <v>68</v>
      </c>
      <c r="OVN95" s="377" t="s">
        <v>68</v>
      </c>
      <c r="OVO95" s="377" t="s">
        <v>68</v>
      </c>
      <c r="OVP95" s="377" t="s">
        <v>68</v>
      </c>
      <c r="OVQ95" s="377" t="s">
        <v>68</v>
      </c>
      <c r="OVR95" s="377" t="s">
        <v>68</v>
      </c>
      <c r="OVS95" s="377" t="s">
        <v>68</v>
      </c>
      <c r="OVT95" s="377" t="s">
        <v>68</v>
      </c>
      <c r="OVU95" s="377" t="s">
        <v>68</v>
      </c>
      <c r="OVV95" s="377" t="s">
        <v>68</v>
      </c>
      <c r="OVW95" s="377" t="s">
        <v>68</v>
      </c>
      <c r="OVX95" s="377" t="s">
        <v>68</v>
      </c>
      <c r="OVY95" s="377" t="s">
        <v>68</v>
      </c>
      <c r="OVZ95" s="377" t="s">
        <v>68</v>
      </c>
      <c r="OWA95" s="377" t="s">
        <v>68</v>
      </c>
      <c r="OWB95" s="377" t="s">
        <v>68</v>
      </c>
      <c r="OWC95" s="377" t="s">
        <v>68</v>
      </c>
      <c r="OWD95" s="377" t="s">
        <v>68</v>
      </c>
      <c r="OWE95" s="377" t="s">
        <v>68</v>
      </c>
      <c r="OWF95" s="377" t="s">
        <v>68</v>
      </c>
      <c r="OWG95" s="377" t="s">
        <v>68</v>
      </c>
      <c r="OWH95" s="377" t="s">
        <v>68</v>
      </c>
      <c r="OWI95" s="377" t="s">
        <v>68</v>
      </c>
      <c r="OWJ95" s="377" t="s">
        <v>68</v>
      </c>
      <c r="OWK95" s="377" t="s">
        <v>68</v>
      </c>
      <c r="OWL95" s="377" t="s">
        <v>68</v>
      </c>
      <c r="OWM95" s="377" t="s">
        <v>68</v>
      </c>
      <c r="OWN95" s="377" t="s">
        <v>68</v>
      </c>
      <c r="OWO95" s="377" t="s">
        <v>68</v>
      </c>
      <c r="OWP95" s="377" t="s">
        <v>68</v>
      </c>
      <c r="OWQ95" s="377" t="s">
        <v>68</v>
      </c>
      <c r="OWR95" s="377" t="s">
        <v>68</v>
      </c>
      <c r="OWS95" s="377" t="s">
        <v>68</v>
      </c>
      <c r="OWT95" s="377" t="s">
        <v>68</v>
      </c>
      <c r="OWU95" s="377" t="s">
        <v>68</v>
      </c>
      <c r="OWV95" s="377" t="s">
        <v>68</v>
      </c>
      <c r="OWW95" s="377" t="s">
        <v>68</v>
      </c>
      <c r="OWX95" s="377" t="s">
        <v>68</v>
      </c>
      <c r="OWY95" s="377" t="s">
        <v>68</v>
      </c>
      <c r="OWZ95" s="377" t="s">
        <v>68</v>
      </c>
      <c r="OXA95" s="377" t="s">
        <v>68</v>
      </c>
      <c r="OXB95" s="377" t="s">
        <v>68</v>
      </c>
      <c r="OXC95" s="377" t="s">
        <v>68</v>
      </c>
      <c r="OXD95" s="377" t="s">
        <v>68</v>
      </c>
      <c r="OXE95" s="377" t="s">
        <v>68</v>
      </c>
      <c r="OXF95" s="377" t="s">
        <v>68</v>
      </c>
      <c r="OXG95" s="377" t="s">
        <v>68</v>
      </c>
      <c r="OXH95" s="377" t="s">
        <v>68</v>
      </c>
      <c r="OXI95" s="377" t="s">
        <v>68</v>
      </c>
      <c r="OXJ95" s="377" t="s">
        <v>68</v>
      </c>
      <c r="OXK95" s="377" t="s">
        <v>68</v>
      </c>
      <c r="OXL95" s="377" t="s">
        <v>68</v>
      </c>
      <c r="OXM95" s="377" t="s">
        <v>68</v>
      </c>
      <c r="OXN95" s="377" t="s">
        <v>68</v>
      </c>
      <c r="OXO95" s="377" t="s">
        <v>68</v>
      </c>
      <c r="OXP95" s="377" t="s">
        <v>68</v>
      </c>
      <c r="OXQ95" s="377" t="s">
        <v>68</v>
      </c>
      <c r="OXR95" s="377" t="s">
        <v>68</v>
      </c>
      <c r="OXS95" s="377" t="s">
        <v>68</v>
      </c>
      <c r="OXT95" s="377" t="s">
        <v>68</v>
      </c>
      <c r="OXU95" s="377" t="s">
        <v>68</v>
      </c>
      <c r="OXV95" s="377" t="s">
        <v>68</v>
      </c>
      <c r="OXW95" s="377" t="s">
        <v>68</v>
      </c>
      <c r="OXX95" s="377" t="s">
        <v>68</v>
      </c>
      <c r="OXY95" s="377" t="s">
        <v>68</v>
      </c>
      <c r="OXZ95" s="377" t="s">
        <v>68</v>
      </c>
      <c r="OYA95" s="377" t="s">
        <v>68</v>
      </c>
      <c r="OYB95" s="377" t="s">
        <v>68</v>
      </c>
      <c r="OYC95" s="377" t="s">
        <v>68</v>
      </c>
      <c r="OYD95" s="377" t="s">
        <v>68</v>
      </c>
      <c r="OYE95" s="377" t="s">
        <v>68</v>
      </c>
      <c r="OYF95" s="377" t="s">
        <v>68</v>
      </c>
      <c r="OYG95" s="377" t="s">
        <v>68</v>
      </c>
      <c r="OYH95" s="377" t="s">
        <v>68</v>
      </c>
      <c r="OYI95" s="377" t="s">
        <v>68</v>
      </c>
      <c r="OYJ95" s="377" t="s">
        <v>68</v>
      </c>
      <c r="OYK95" s="377" t="s">
        <v>68</v>
      </c>
      <c r="OYL95" s="377" t="s">
        <v>68</v>
      </c>
      <c r="OYM95" s="377" t="s">
        <v>68</v>
      </c>
      <c r="OYN95" s="377" t="s">
        <v>68</v>
      </c>
      <c r="OYO95" s="377" t="s">
        <v>68</v>
      </c>
      <c r="OYP95" s="377" t="s">
        <v>68</v>
      </c>
      <c r="OYQ95" s="377" t="s">
        <v>68</v>
      </c>
      <c r="OYR95" s="377" t="s">
        <v>68</v>
      </c>
      <c r="OYS95" s="377" t="s">
        <v>68</v>
      </c>
      <c r="OYT95" s="377" t="s">
        <v>68</v>
      </c>
      <c r="OYU95" s="377" t="s">
        <v>68</v>
      </c>
      <c r="OYV95" s="377" t="s">
        <v>68</v>
      </c>
      <c r="OYW95" s="377" t="s">
        <v>68</v>
      </c>
      <c r="OYX95" s="377" t="s">
        <v>68</v>
      </c>
      <c r="OYY95" s="377" t="s">
        <v>68</v>
      </c>
      <c r="OYZ95" s="377" t="s">
        <v>68</v>
      </c>
      <c r="OZA95" s="377" t="s">
        <v>68</v>
      </c>
      <c r="OZB95" s="377" t="s">
        <v>68</v>
      </c>
      <c r="OZC95" s="377" t="s">
        <v>68</v>
      </c>
      <c r="OZD95" s="377" t="s">
        <v>68</v>
      </c>
      <c r="OZE95" s="377" t="s">
        <v>68</v>
      </c>
      <c r="OZF95" s="377" t="s">
        <v>68</v>
      </c>
      <c r="OZG95" s="377" t="s">
        <v>68</v>
      </c>
      <c r="OZH95" s="377" t="s">
        <v>68</v>
      </c>
      <c r="OZI95" s="377" t="s">
        <v>68</v>
      </c>
      <c r="OZJ95" s="377" t="s">
        <v>68</v>
      </c>
      <c r="OZK95" s="377" t="s">
        <v>68</v>
      </c>
      <c r="OZL95" s="377" t="s">
        <v>68</v>
      </c>
      <c r="OZM95" s="377" t="s">
        <v>68</v>
      </c>
      <c r="OZN95" s="377" t="s">
        <v>68</v>
      </c>
      <c r="OZO95" s="377" t="s">
        <v>68</v>
      </c>
      <c r="OZP95" s="377" t="s">
        <v>68</v>
      </c>
      <c r="OZQ95" s="377" t="s">
        <v>68</v>
      </c>
      <c r="OZR95" s="377" t="s">
        <v>68</v>
      </c>
      <c r="OZS95" s="377" t="s">
        <v>68</v>
      </c>
      <c r="OZT95" s="377" t="s">
        <v>68</v>
      </c>
      <c r="OZU95" s="377" t="s">
        <v>68</v>
      </c>
      <c r="OZV95" s="377" t="s">
        <v>68</v>
      </c>
      <c r="OZW95" s="377" t="s">
        <v>68</v>
      </c>
      <c r="OZX95" s="377" t="s">
        <v>68</v>
      </c>
      <c r="OZY95" s="377" t="s">
        <v>68</v>
      </c>
      <c r="OZZ95" s="377" t="s">
        <v>68</v>
      </c>
      <c r="PAA95" s="377" t="s">
        <v>68</v>
      </c>
      <c r="PAB95" s="377" t="s">
        <v>68</v>
      </c>
      <c r="PAC95" s="377" t="s">
        <v>68</v>
      </c>
      <c r="PAD95" s="377" t="s">
        <v>68</v>
      </c>
      <c r="PAE95" s="377" t="s">
        <v>68</v>
      </c>
      <c r="PAF95" s="377" t="s">
        <v>68</v>
      </c>
      <c r="PAG95" s="377" t="s">
        <v>68</v>
      </c>
      <c r="PAH95" s="377" t="s">
        <v>68</v>
      </c>
      <c r="PAI95" s="377" t="s">
        <v>68</v>
      </c>
      <c r="PAJ95" s="377" t="s">
        <v>68</v>
      </c>
      <c r="PAK95" s="377" t="s">
        <v>68</v>
      </c>
      <c r="PAL95" s="377" t="s">
        <v>68</v>
      </c>
      <c r="PAM95" s="377" t="s">
        <v>68</v>
      </c>
      <c r="PAN95" s="377" t="s">
        <v>68</v>
      </c>
      <c r="PAO95" s="377" t="s">
        <v>68</v>
      </c>
      <c r="PAP95" s="377" t="s">
        <v>68</v>
      </c>
      <c r="PAQ95" s="377" t="s">
        <v>68</v>
      </c>
      <c r="PAR95" s="377" t="s">
        <v>68</v>
      </c>
      <c r="PAS95" s="377" t="s">
        <v>68</v>
      </c>
      <c r="PAT95" s="377" t="s">
        <v>68</v>
      </c>
      <c r="PAU95" s="377" t="s">
        <v>68</v>
      </c>
      <c r="PAV95" s="377" t="s">
        <v>68</v>
      </c>
      <c r="PAW95" s="377" t="s">
        <v>68</v>
      </c>
      <c r="PAX95" s="377" t="s">
        <v>68</v>
      </c>
      <c r="PAY95" s="377" t="s">
        <v>68</v>
      </c>
      <c r="PAZ95" s="377" t="s">
        <v>68</v>
      </c>
      <c r="PBA95" s="377" t="s">
        <v>68</v>
      </c>
      <c r="PBB95" s="377" t="s">
        <v>68</v>
      </c>
      <c r="PBC95" s="377" t="s">
        <v>68</v>
      </c>
      <c r="PBD95" s="377" t="s">
        <v>68</v>
      </c>
      <c r="PBE95" s="377" t="s">
        <v>68</v>
      </c>
      <c r="PBF95" s="377" t="s">
        <v>68</v>
      </c>
      <c r="PBG95" s="377" t="s">
        <v>68</v>
      </c>
      <c r="PBH95" s="377" t="s">
        <v>68</v>
      </c>
      <c r="PBI95" s="377" t="s">
        <v>68</v>
      </c>
      <c r="PBJ95" s="377" t="s">
        <v>68</v>
      </c>
      <c r="PBK95" s="377" t="s">
        <v>68</v>
      </c>
      <c r="PBL95" s="377" t="s">
        <v>68</v>
      </c>
      <c r="PBM95" s="377" t="s">
        <v>68</v>
      </c>
      <c r="PBN95" s="377" t="s">
        <v>68</v>
      </c>
      <c r="PBO95" s="377" t="s">
        <v>68</v>
      </c>
      <c r="PBP95" s="377" t="s">
        <v>68</v>
      </c>
      <c r="PBQ95" s="377" t="s">
        <v>68</v>
      </c>
      <c r="PBR95" s="377" t="s">
        <v>68</v>
      </c>
      <c r="PBS95" s="377" t="s">
        <v>68</v>
      </c>
      <c r="PBT95" s="377" t="s">
        <v>68</v>
      </c>
      <c r="PBU95" s="377" t="s">
        <v>68</v>
      </c>
      <c r="PBV95" s="377" t="s">
        <v>68</v>
      </c>
      <c r="PBW95" s="377" t="s">
        <v>68</v>
      </c>
      <c r="PBX95" s="377" t="s">
        <v>68</v>
      </c>
      <c r="PBY95" s="377" t="s">
        <v>68</v>
      </c>
      <c r="PBZ95" s="377" t="s">
        <v>68</v>
      </c>
      <c r="PCA95" s="377" t="s">
        <v>68</v>
      </c>
      <c r="PCB95" s="377" t="s">
        <v>68</v>
      </c>
      <c r="PCC95" s="377" t="s">
        <v>68</v>
      </c>
      <c r="PCD95" s="377" t="s">
        <v>68</v>
      </c>
      <c r="PCE95" s="377" t="s">
        <v>68</v>
      </c>
      <c r="PCF95" s="377" t="s">
        <v>68</v>
      </c>
      <c r="PCG95" s="377" t="s">
        <v>68</v>
      </c>
      <c r="PCH95" s="377" t="s">
        <v>68</v>
      </c>
      <c r="PCI95" s="377" t="s">
        <v>68</v>
      </c>
      <c r="PCJ95" s="377" t="s">
        <v>68</v>
      </c>
      <c r="PCK95" s="377" t="s">
        <v>68</v>
      </c>
      <c r="PCL95" s="377" t="s">
        <v>68</v>
      </c>
      <c r="PCM95" s="377" t="s">
        <v>68</v>
      </c>
      <c r="PCN95" s="377" t="s">
        <v>68</v>
      </c>
      <c r="PCO95" s="377" t="s">
        <v>68</v>
      </c>
      <c r="PCP95" s="377" t="s">
        <v>68</v>
      </c>
      <c r="PCQ95" s="377" t="s">
        <v>68</v>
      </c>
      <c r="PCR95" s="377" t="s">
        <v>68</v>
      </c>
      <c r="PCS95" s="377" t="s">
        <v>68</v>
      </c>
      <c r="PCT95" s="377" t="s">
        <v>68</v>
      </c>
      <c r="PCU95" s="377" t="s">
        <v>68</v>
      </c>
      <c r="PCV95" s="377" t="s">
        <v>68</v>
      </c>
      <c r="PCW95" s="377" t="s">
        <v>68</v>
      </c>
      <c r="PCX95" s="377" t="s">
        <v>68</v>
      </c>
      <c r="PCY95" s="377" t="s">
        <v>68</v>
      </c>
      <c r="PCZ95" s="377" t="s">
        <v>68</v>
      </c>
      <c r="PDA95" s="377" t="s">
        <v>68</v>
      </c>
      <c r="PDB95" s="377" t="s">
        <v>68</v>
      </c>
      <c r="PDC95" s="377" t="s">
        <v>68</v>
      </c>
      <c r="PDD95" s="377" t="s">
        <v>68</v>
      </c>
      <c r="PDE95" s="377" t="s">
        <v>68</v>
      </c>
      <c r="PDF95" s="377" t="s">
        <v>68</v>
      </c>
      <c r="PDG95" s="377" t="s">
        <v>68</v>
      </c>
      <c r="PDH95" s="377" t="s">
        <v>68</v>
      </c>
      <c r="PDI95" s="377" t="s">
        <v>68</v>
      </c>
      <c r="PDJ95" s="377" t="s">
        <v>68</v>
      </c>
      <c r="PDK95" s="377" t="s">
        <v>68</v>
      </c>
      <c r="PDL95" s="377" t="s">
        <v>68</v>
      </c>
      <c r="PDM95" s="377" t="s">
        <v>68</v>
      </c>
      <c r="PDN95" s="377" t="s">
        <v>68</v>
      </c>
      <c r="PDO95" s="377" t="s">
        <v>68</v>
      </c>
      <c r="PDP95" s="377" t="s">
        <v>68</v>
      </c>
      <c r="PDQ95" s="377" t="s">
        <v>68</v>
      </c>
      <c r="PDR95" s="377" t="s">
        <v>68</v>
      </c>
      <c r="PDS95" s="377" t="s">
        <v>68</v>
      </c>
      <c r="PDT95" s="377" t="s">
        <v>68</v>
      </c>
      <c r="PDU95" s="377" t="s">
        <v>68</v>
      </c>
      <c r="PDV95" s="377" t="s">
        <v>68</v>
      </c>
      <c r="PDW95" s="377" t="s">
        <v>68</v>
      </c>
      <c r="PDX95" s="377" t="s">
        <v>68</v>
      </c>
      <c r="PDY95" s="377" t="s">
        <v>68</v>
      </c>
      <c r="PDZ95" s="377" t="s">
        <v>68</v>
      </c>
      <c r="PEA95" s="377" t="s">
        <v>68</v>
      </c>
      <c r="PEB95" s="377" t="s">
        <v>68</v>
      </c>
      <c r="PEC95" s="377" t="s">
        <v>68</v>
      </c>
      <c r="PED95" s="377" t="s">
        <v>68</v>
      </c>
      <c r="PEE95" s="377" t="s">
        <v>68</v>
      </c>
      <c r="PEF95" s="377" t="s">
        <v>68</v>
      </c>
      <c r="PEG95" s="377" t="s">
        <v>68</v>
      </c>
      <c r="PEH95" s="377" t="s">
        <v>68</v>
      </c>
      <c r="PEI95" s="377" t="s">
        <v>68</v>
      </c>
      <c r="PEJ95" s="377" t="s">
        <v>68</v>
      </c>
      <c r="PEK95" s="377" t="s">
        <v>68</v>
      </c>
      <c r="PEL95" s="377" t="s">
        <v>68</v>
      </c>
      <c r="PEM95" s="377" t="s">
        <v>68</v>
      </c>
      <c r="PEN95" s="377" t="s">
        <v>68</v>
      </c>
      <c r="PEO95" s="377" t="s">
        <v>68</v>
      </c>
      <c r="PEP95" s="377" t="s">
        <v>68</v>
      </c>
      <c r="PEQ95" s="377" t="s">
        <v>68</v>
      </c>
      <c r="PER95" s="377" t="s">
        <v>68</v>
      </c>
      <c r="PES95" s="377" t="s">
        <v>68</v>
      </c>
      <c r="PET95" s="377" t="s">
        <v>68</v>
      </c>
      <c r="PEU95" s="377" t="s">
        <v>68</v>
      </c>
      <c r="PEV95" s="377" t="s">
        <v>68</v>
      </c>
      <c r="PEW95" s="377" t="s">
        <v>68</v>
      </c>
      <c r="PEX95" s="377" t="s">
        <v>68</v>
      </c>
      <c r="PEY95" s="377" t="s">
        <v>68</v>
      </c>
      <c r="PEZ95" s="377" t="s">
        <v>68</v>
      </c>
      <c r="PFA95" s="377" t="s">
        <v>68</v>
      </c>
      <c r="PFB95" s="377" t="s">
        <v>68</v>
      </c>
      <c r="PFC95" s="377" t="s">
        <v>68</v>
      </c>
      <c r="PFD95" s="377" t="s">
        <v>68</v>
      </c>
      <c r="PFE95" s="377" t="s">
        <v>68</v>
      </c>
      <c r="PFF95" s="377" t="s">
        <v>68</v>
      </c>
      <c r="PFG95" s="377" t="s">
        <v>68</v>
      </c>
      <c r="PFH95" s="377" t="s">
        <v>68</v>
      </c>
      <c r="PFI95" s="377" t="s">
        <v>68</v>
      </c>
      <c r="PFJ95" s="377" t="s">
        <v>68</v>
      </c>
      <c r="PFK95" s="377" t="s">
        <v>68</v>
      </c>
      <c r="PFL95" s="377" t="s">
        <v>68</v>
      </c>
      <c r="PFM95" s="377" t="s">
        <v>68</v>
      </c>
      <c r="PFN95" s="377" t="s">
        <v>68</v>
      </c>
      <c r="PFO95" s="377" t="s">
        <v>68</v>
      </c>
      <c r="PFP95" s="377" t="s">
        <v>68</v>
      </c>
      <c r="PFQ95" s="377" t="s">
        <v>68</v>
      </c>
      <c r="PFR95" s="377" t="s">
        <v>68</v>
      </c>
      <c r="PFS95" s="377" t="s">
        <v>68</v>
      </c>
      <c r="PFT95" s="377" t="s">
        <v>68</v>
      </c>
      <c r="PFU95" s="377" t="s">
        <v>68</v>
      </c>
      <c r="PFV95" s="377" t="s">
        <v>68</v>
      </c>
      <c r="PFW95" s="377" t="s">
        <v>68</v>
      </c>
      <c r="PFX95" s="377" t="s">
        <v>68</v>
      </c>
      <c r="PFY95" s="377" t="s">
        <v>68</v>
      </c>
      <c r="PFZ95" s="377" t="s">
        <v>68</v>
      </c>
      <c r="PGA95" s="377" t="s">
        <v>68</v>
      </c>
      <c r="PGB95" s="377" t="s">
        <v>68</v>
      </c>
      <c r="PGC95" s="377" t="s">
        <v>68</v>
      </c>
      <c r="PGD95" s="377" t="s">
        <v>68</v>
      </c>
      <c r="PGE95" s="377" t="s">
        <v>68</v>
      </c>
      <c r="PGF95" s="377" t="s">
        <v>68</v>
      </c>
      <c r="PGG95" s="377" t="s">
        <v>68</v>
      </c>
      <c r="PGH95" s="377" t="s">
        <v>68</v>
      </c>
      <c r="PGI95" s="377" t="s">
        <v>68</v>
      </c>
      <c r="PGJ95" s="377" t="s">
        <v>68</v>
      </c>
      <c r="PGK95" s="377" t="s">
        <v>68</v>
      </c>
      <c r="PGL95" s="377" t="s">
        <v>68</v>
      </c>
      <c r="PGM95" s="377" t="s">
        <v>68</v>
      </c>
      <c r="PGN95" s="377" t="s">
        <v>68</v>
      </c>
      <c r="PGO95" s="377" t="s">
        <v>68</v>
      </c>
      <c r="PGP95" s="377" t="s">
        <v>68</v>
      </c>
      <c r="PGQ95" s="377" t="s">
        <v>68</v>
      </c>
      <c r="PGR95" s="377" t="s">
        <v>68</v>
      </c>
      <c r="PGS95" s="377" t="s">
        <v>68</v>
      </c>
      <c r="PGT95" s="377" t="s">
        <v>68</v>
      </c>
      <c r="PGU95" s="377" t="s">
        <v>68</v>
      </c>
      <c r="PGV95" s="377" t="s">
        <v>68</v>
      </c>
      <c r="PGW95" s="377" t="s">
        <v>68</v>
      </c>
      <c r="PGX95" s="377" t="s">
        <v>68</v>
      </c>
      <c r="PGY95" s="377" t="s">
        <v>68</v>
      </c>
      <c r="PGZ95" s="377" t="s">
        <v>68</v>
      </c>
      <c r="PHA95" s="377" t="s">
        <v>68</v>
      </c>
      <c r="PHB95" s="377" t="s">
        <v>68</v>
      </c>
      <c r="PHC95" s="377" t="s">
        <v>68</v>
      </c>
      <c r="PHD95" s="377" t="s">
        <v>68</v>
      </c>
      <c r="PHE95" s="377" t="s">
        <v>68</v>
      </c>
      <c r="PHF95" s="377" t="s">
        <v>68</v>
      </c>
      <c r="PHG95" s="377" t="s">
        <v>68</v>
      </c>
      <c r="PHH95" s="377" t="s">
        <v>68</v>
      </c>
      <c r="PHI95" s="377" t="s">
        <v>68</v>
      </c>
      <c r="PHJ95" s="377" t="s">
        <v>68</v>
      </c>
      <c r="PHK95" s="377" t="s">
        <v>68</v>
      </c>
      <c r="PHL95" s="377" t="s">
        <v>68</v>
      </c>
      <c r="PHM95" s="377" t="s">
        <v>68</v>
      </c>
      <c r="PHN95" s="377" t="s">
        <v>68</v>
      </c>
      <c r="PHO95" s="377" t="s">
        <v>68</v>
      </c>
      <c r="PHP95" s="377" t="s">
        <v>68</v>
      </c>
      <c r="PHQ95" s="377" t="s">
        <v>68</v>
      </c>
      <c r="PHR95" s="377" t="s">
        <v>68</v>
      </c>
      <c r="PHS95" s="377" t="s">
        <v>68</v>
      </c>
      <c r="PHT95" s="377" t="s">
        <v>68</v>
      </c>
      <c r="PHU95" s="377" t="s">
        <v>68</v>
      </c>
      <c r="PHV95" s="377" t="s">
        <v>68</v>
      </c>
      <c r="PHW95" s="377" t="s">
        <v>68</v>
      </c>
      <c r="PHX95" s="377" t="s">
        <v>68</v>
      </c>
      <c r="PHY95" s="377" t="s">
        <v>68</v>
      </c>
      <c r="PHZ95" s="377" t="s">
        <v>68</v>
      </c>
      <c r="PIA95" s="377" t="s">
        <v>68</v>
      </c>
      <c r="PIB95" s="377" t="s">
        <v>68</v>
      </c>
      <c r="PIC95" s="377" t="s">
        <v>68</v>
      </c>
      <c r="PID95" s="377" t="s">
        <v>68</v>
      </c>
      <c r="PIE95" s="377" t="s">
        <v>68</v>
      </c>
      <c r="PIF95" s="377" t="s">
        <v>68</v>
      </c>
      <c r="PIG95" s="377" t="s">
        <v>68</v>
      </c>
      <c r="PIH95" s="377" t="s">
        <v>68</v>
      </c>
      <c r="PII95" s="377" t="s">
        <v>68</v>
      </c>
      <c r="PIJ95" s="377" t="s">
        <v>68</v>
      </c>
      <c r="PIK95" s="377" t="s">
        <v>68</v>
      </c>
      <c r="PIL95" s="377" t="s">
        <v>68</v>
      </c>
      <c r="PIM95" s="377" t="s">
        <v>68</v>
      </c>
      <c r="PIN95" s="377" t="s">
        <v>68</v>
      </c>
      <c r="PIO95" s="377" t="s">
        <v>68</v>
      </c>
      <c r="PIP95" s="377" t="s">
        <v>68</v>
      </c>
      <c r="PIQ95" s="377" t="s">
        <v>68</v>
      </c>
      <c r="PIR95" s="377" t="s">
        <v>68</v>
      </c>
      <c r="PIS95" s="377" t="s">
        <v>68</v>
      </c>
      <c r="PIT95" s="377" t="s">
        <v>68</v>
      </c>
      <c r="PIU95" s="377" t="s">
        <v>68</v>
      </c>
      <c r="PIV95" s="377" t="s">
        <v>68</v>
      </c>
      <c r="PIW95" s="377" t="s">
        <v>68</v>
      </c>
      <c r="PIX95" s="377" t="s">
        <v>68</v>
      </c>
      <c r="PIY95" s="377" t="s">
        <v>68</v>
      </c>
      <c r="PIZ95" s="377" t="s">
        <v>68</v>
      </c>
      <c r="PJA95" s="377" t="s">
        <v>68</v>
      </c>
      <c r="PJB95" s="377" t="s">
        <v>68</v>
      </c>
      <c r="PJC95" s="377" t="s">
        <v>68</v>
      </c>
      <c r="PJD95" s="377" t="s">
        <v>68</v>
      </c>
      <c r="PJE95" s="377" t="s">
        <v>68</v>
      </c>
      <c r="PJF95" s="377" t="s">
        <v>68</v>
      </c>
      <c r="PJG95" s="377" t="s">
        <v>68</v>
      </c>
      <c r="PJH95" s="377" t="s">
        <v>68</v>
      </c>
      <c r="PJI95" s="377" t="s">
        <v>68</v>
      </c>
      <c r="PJJ95" s="377" t="s">
        <v>68</v>
      </c>
      <c r="PJK95" s="377" t="s">
        <v>68</v>
      </c>
      <c r="PJL95" s="377" t="s">
        <v>68</v>
      </c>
      <c r="PJM95" s="377" t="s">
        <v>68</v>
      </c>
      <c r="PJN95" s="377" t="s">
        <v>68</v>
      </c>
      <c r="PJO95" s="377" t="s">
        <v>68</v>
      </c>
      <c r="PJP95" s="377" t="s">
        <v>68</v>
      </c>
      <c r="PJQ95" s="377" t="s">
        <v>68</v>
      </c>
      <c r="PJR95" s="377" t="s">
        <v>68</v>
      </c>
      <c r="PJS95" s="377" t="s">
        <v>68</v>
      </c>
      <c r="PJT95" s="377" t="s">
        <v>68</v>
      </c>
      <c r="PJU95" s="377" t="s">
        <v>68</v>
      </c>
      <c r="PJV95" s="377" t="s">
        <v>68</v>
      </c>
      <c r="PJW95" s="377" t="s">
        <v>68</v>
      </c>
      <c r="PJX95" s="377" t="s">
        <v>68</v>
      </c>
      <c r="PJY95" s="377" t="s">
        <v>68</v>
      </c>
      <c r="PJZ95" s="377" t="s">
        <v>68</v>
      </c>
      <c r="PKA95" s="377" t="s">
        <v>68</v>
      </c>
      <c r="PKB95" s="377" t="s">
        <v>68</v>
      </c>
      <c r="PKC95" s="377" t="s">
        <v>68</v>
      </c>
      <c r="PKD95" s="377" t="s">
        <v>68</v>
      </c>
      <c r="PKE95" s="377" t="s">
        <v>68</v>
      </c>
      <c r="PKF95" s="377" t="s">
        <v>68</v>
      </c>
      <c r="PKG95" s="377" t="s">
        <v>68</v>
      </c>
      <c r="PKH95" s="377" t="s">
        <v>68</v>
      </c>
      <c r="PKI95" s="377" t="s">
        <v>68</v>
      </c>
      <c r="PKJ95" s="377" t="s">
        <v>68</v>
      </c>
      <c r="PKK95" s="377" t="s">
        <v>68</v>
      </c>
      <c r="PKL95" s="377" t="s">
        <v>68</v>
      </c>
      <c r="PKM95" s="377" t="s">
        <v>68</v>
      </c>
      <c r="PKN95" s="377" t="s">
        <v>68</v>
      </c>
      <c r="PKO95" s="377" t="s">
        <v>68</v>
      </c>
      <c r="PKP95" s="377" t="s">
        <v>68</v>
      </c>
      <c r="PKQ95" s="377" t="s">
        <v>68</v>
      </c>
      <c r="PKR95" s="377" t="s">
        <v>68</v>
      </c>
      <c r="PKS95" s="377" t="s">
        <v>68</v>
      </c>
      <c r="PKT95" s="377" t="s">
        <v>68</v>
      </c>
      <c r="PKU95" s="377" t="s">
        <v>68</v>
      </c>
      <c r="PKV95" s="377" t="s">
        <v>68</v>
      </c>
      <c r="PKW95" s="377" t="s">
        <v>68</v>
      </c>
      <c r="PKX95" s="377" t="s">
        <v>68</v>
      </c>
      <c r="PKY95" s="377" t="s">
        <v>68</v>
      </c>
      <c r="PKZ95" s="377" t="s">
        <v>68</v>
      </c>
      <c r="PLA95" s="377" t="s">
        <v>68</v>
      </c>
      <c r="PLB95" s="377" t="s">
        <v>68</v>
      </c>
      <c r="PLC95" s="377" t="s">
        <v>68</v>
      </c>
      <c r="PLD95" s="377" t="s">
        <v>68</v>
      </c>
      <c r="PLE95" s="377" t="s">
        <v>68</v>
      </c>
      <c r="PLF95" s="377" t="s">
        <v>68</v>
      </c>
      <c r="PLG95" s="377" t="s">
        <v>68</v>
      </c>
      <c r="PLH95" s="377" t="s">
        <v>68</v>
      </c>
      <c r="PLI95" s="377" t="s">
        <v>68</v>
      </c>
      <c r="PLJ95" s="377" t="s">
        <v>68</v>
      </c>
      <c r="PLK95" s="377" t="s">
        <v>68</v>
      </c>
      <c r="PLL95" s="377" t="s">
        <v>68</v>
      </c>
      <c r="PLM95" s="377" t="s">
        <v>68</v>
      </c>
      <c r="PLN95" s="377" t="s">
        <v>68</v>
      </c>
      <c r="PLO95" s="377" t="s">
        <v>68</v>
      </c>
      <c r="PLP95" s="377" t="s">
        <v>68</v>
      </c>
      <c r="PLQ95" s="377" t="s">
        <v>68</v>
      </c>
      <c r="PLR95" s="377" t="s">
        <v>68</v>
      </c>
      <c r="PLS95" s="377" t="s">
        <v>68</v>
      </c>
      <c r="PLT95" s="377" t="s">
        <v>68</v>
      </c>
      <c r="PLU95" s="377" t="s">
        <v>68</v>
      </c>
      <c r="PLV95" s="377" t="s">
        <v>68</v>
      </c>
      <c r="PLW95" s="377" t="s">
        <v>68</v>
      </c>
      <c r="PLX95" s="377" t="s">
        <v>68</v>
      </c>
      <c r="PLY95" s="377" t="s">
        <v>68</v>
      </c>
      <c r="PLZ95" s="377" t="s">
        <v>68</v>
      </c>
      <c r="PMA95" s="377" t="s">
        <v>68</v>
      </c>
      <c r="PMB95" s="377" t="s">
        <v>68</v>
      </c>
      <c r="PMC95" s="377" t="s">
        <v>68</v>
      </c>
      <c r="PMD95" s="377" t="s">
        <v>68</v>
      </c>
      <c r="PME95" s="377" t="s">
        <v>68</v>
      </c>
      <c r="PMF95" s="377" t="s">
        <v>68</v>
      </c>
      <c r="PMG95" s="377" t="s">
        <v>68</v>
      </c>
      <c r="PMH95" s="377" t="s">
        <v>68</v>
      </c>
      <c r="PMI95" s="377" t="s">
        <v>68</v>
      </c>
      <c r="PMJ95" s="377" t="s">
        <v>68</v>
      </c>
      <c r="PMK95" s="377" t="s">
        <v>68</v>
      </c>
      <c r="PML95" s="377" t="s">
        <v>68</v>
      </c>
      <c r="PMM95" s="377" t="s">
        <v>68</v>
      </c>
      <c r="PMN95" s="377" t="s">
        <v>68</v>
      </c>
      <c r="PMO95" s="377" t="s">
        <v>68</v>
      </c>
      <c r="PMP95" s="377" t="s">
        <v>68</v>
      </c>
      <c r="PMQ95" s="377" t="s">
        <v>68</v>
      </c>
      <c r="PMR95" s="377" t="s">
        <v>68</v>
      </c>
      <c r="PMS95" s="377" t="s">
        <v>68</v>
      </c>
      <c r="PMT95" s="377" t="s">
        <v>68</v>
      </c>
      <c r="PMU95" s="377" t="s">
        <v>68</v>
      </c>
      <c r="PMV95" s="377" t="s">
        <v>68</v>
      </c>
      <c r="PMW95" s="377" t="s">
        <v>68</v>
      </c>
      <c r="PMX95" s="377" t="s">
        <v>68</v>
      </c>
      <c r="PMY95" s="377" t="s">
        <v>68</v>
      </c>
      <c r="PMZ95" s="377" t="s">
        <v>68</v>
      </c>
      <c r="PNA95" s="377" t="s">
        <v>68</v>
      </c>
      <c r="PNB95" s="377" t="s">
        <v>68</v>
      </c>
      <c r="PNC95" s="377" t="s">
        <v>68</v>
      </c>
      <c r="PND95" s="377" t="s">
        <v>68</v>
      </c>
      <c r="PNE95" s="377" t="s">
        <v>68</v>
      </c>
      <c r="PNF95" s="377" t="s">
        <v>68</v>
      </c>
      <c r="PNG95" s="377" t="s">
        <v>68</v>
      </c>
      <c r="PNH95" s="377" t="s">
        <v>68</v>
      </c>
      <c r="PNI95" s="377" t="s">
        <v>68</v>
      </c>
      <c r="PNJ95" s="377" t="s">
        <v>68</v>
      </c>
      <c r="PNK95" s="377" t="s">
        <v>68</v>
      </c>
      <c r="PNL95" s="377" t="s">
        <v>68</v>
      </c>
      <c r="PNM95" s="377" t="s">
        <v>68</v>
      </c>
      <c r="PNN95" s="377" t="s">
        <v>68</v>
      </c>
      <c r="PNO95" s="377" t="s">
        <v>68</v>
      </c>
      <c r="PNP95" s="377" t="s">
        <v>68</v>
      </c>
      <c r="PNQ95" s="377" t="s">
        <v>68</v>
      </c>
      <c r="PNR95" s="377" t="s">
        <v>68</v>
      </c>
      <c r="PNS95" s="377" t="s">
        <v>68</v>
      </c>
      <c r="PNT95" s="377" t="s">
        <v>68</v>
      </c>
      <c r="PNU95" s="377" t="s">
        <v>68</v>
      </c>
      <c r="PNV95" s="377" t="s">
        <v>68</v>
      </c>
      <c r="PNW95" s="377" t="s">
        <v>68</v>
      </c>
      <c r="PNX95" s="377" t="s">
        <v>68</v>
      </c>
      <c r="PNY95" s="377" t="s">
        <v>68</v>
      </c>
      <c r="PNZ95" s="377" t="s">
        <v>68</v>
      </c>
      <c r="POA95" s="377" t="s">
        <v>68</v>
      </c>
      <c r="POB95" s="377" t="s">
        <v>68</v>
      </c>
      <c r="POC95" s="377" t="s">
        <v>68</v>
      </c>
      <c r="POD95" s="377" t="s">
        <v>68</v>
      </c>
      <c r="POE95" s="377" t="s">
        <v>68</v>
      </c>
      <c r="POF95" s="377" t="s">
        <v>68</v>
      </c>
      <c r="POG95" s="377" t="s">
        <v>68</v>
      </c>
      <c r="POH95" s="377" t="s">
        <v>68</v>
      </c>
      <c r="POI95" s="377" t="s">
        <v>68</v>
      </c>
      <c r="POJ95" s="377" t="s">
        <v>68</v>
      </c>
      <c r="POK95" s="377" t="s">
        <v>68</v>
      </c>
      <c r="POL95" s="377" t="s">
        <v>68</v>
      </c>
      <c r="POM95" s="377" t="s">
        <v>68</v>
      </c>
      <c r="PON95" s="377" t="s">
        <v>68</v>
      </c>
      <c r="POO95" s="377" t="s">
        <v>68</v>
      </c>
      <c r="POP95" s="377" t="s">
        <v>68</v>
      </c>
      <c r="POQ95" s="377" t="s">
        <v>68</v>
      </c>
      <c r="POR95" s="377" t="s">
        <v>68</v>
      </c>
      <c r="POS95" s="377" t="s">
        <v>68</v>
      </c>
      <c r="POT95" s="377" t="s">
        <v>68</v>
      </c>
      <c r="POU95" s="377" t="s">
        <v>68</v>
      </c>
      <c r="POV95" s="377" t="s">
        <v>68</v>
      </c>
      <c r="POW95" s="377" t="s">
        <v>68</v>
      </c>
      <c r="POX95" s="377" t="s">
        <v>68</v>
      </c>
      <c r="POY95" s="377" t="s">
        <v>68</v>
      </c>
      <c r="POZ95" s="377" t="s">
        <v>68</v>
      </c>
      <c r="PPA95" s="377" t="s">
        <v>68</v>
      </c>
      <c r="PPB95" s="377" t="s">
        <v>68</v>
      </c>
      <c r="PPC95" s="377" t="s">
        <v>68</v>
      </c>
      <c r="PPD95" s="377" t="s">
        <v>68</v>
      </c>
      <c r="PPE95" s="377" t="s">
        <v>68</v>
      </c>
      <c r="PPF95" s="377" t="s">
        <v>68</v>
      </c>
      <c r="PPG95" s="377" t="s">
        <v>68</v>
      </c>
      <c r="PPH95" s="377" t="s">
        <v>68</v>
      </c>
      <c r="PPI95" s="377" t="s">
        <v>68</v>
      </c>
      <c r="PPJ95" s="377" t="s">
        <v>68</v>
      </c>
      <c r="PPK95" s="377" t="s">
        <v>68</v>
      </c>
      <c r="PPL95" s="377" t="s">
        <v>68</v>
      </c>
      <c r="PPM95" s="377" t="s">
        <v>68</v>
      </c>
      <c r="PPN95" s="377" t="s">
        <v>68</v>
      </c>
      <c r="PPO95" s="377" t="s">
        <v>68</v>
      </c>
      <c r="PPP95" s="377" t="s">
        <v>68</v>
      </c>
      <c r="PPQ95" s="377" t="s">
        <v>68</v>
      </c>
      <c r="PPR95" s="377" t="s">
        <v>68</v>
      </c>
      <c r="PPS95" s="377" t="s">
        <v>68</v>
      </c>
      <c r="PPT95" s="377" t="s">
        <v>68</v>
      </c>
      <c r="PPU95" s="377" t="s">
        <v>68</v>
      </c>
      <c r="PPV95" s="377" t="s">
        <v>68</v>
      </c>
      <c r="PPW95" s="377" t="s">
        <v>68</v>
      </c>
      <c r="PPX95" s="377" t="s">
        <v>68</v>
      </c>
      <c r="PPY95" s="377" t="s">
        <v>68</v>
      </c>
      <c r="PPZ95" s="377" t="s">
        <v>68</v>
      </c>
      <c r="PQA95" s="377" t="s">
        <v>68</v>
      </c>
      <c r="PQB95" s="377" t="s">
        <v>68</v>
      </c>
      <c r="PQC95" s="377" t="s">
        <v>68</v>
      </c>
      <c r="PQD95" s="377" t="s">
        <v>68</v>
      </c>
      <c r="PQE95" s="377" t="s">
        <v>68</v>
      </c>
      <c r="PQF95" s="377" t="s">
        <v>68</v>
      </c>
      <c r="PQG95" s="377" t="s">
        <v>68</v>
      </c>
      <c r="PQH95" s="377" t="s">
        <v>68</v>
      </c>
      <c r="PQI95" s="377" t="s">
        <v>68</v>
      </c>
      <c r="PQJ95" s="377" t="s">
        <v>68</v>
      </c>
      <c r="PQK95" s="377" t="s">
        <v>68</v>
      </c>
      <c r="PQL95" s="377" t="s">
        <v>68</v>
      </c>
      <c r="PQM95" s="377" t="s">
        <v>68</v>
      </c>
      <c r="PQN95" s="377" t="s">
        <v>68</v>
      </c>
      <c r="PQO95" s="377" t="s">
        <v>68</v>
      </c>
      <c r="PQP95" s="377" t="s">
        <v>68</v>
      </c>
      <c r="PQQ95" s="377" t="s">
        <v>68</v>
      </c>
      <c r="PQR95" s="377" t="s">
        <v>68</v>
      </c>
      <c r="PQS95" s="377" t="s">
        <v>68</v>
      </c>
      <c r="PQT95" s="377" t="s">
        <v>68</v>
      </c>
      <c r="PQU95" s="377" t="s">
        <v>68</v>
      </c>
      <c r="PQV95" s="377" t="s">
        <v>68</v>
      </c>
      <c r="PQW95" s="377" t="s">
        <v>68</v>
      </c>
      <c r="PQX95" s="377" t="s">
        <v>68</v>
      </c>
      <c r="PQY95" s="377" t="s">
        <v>68</v>
      </c>
      <c r="PQZ95" s="377" t="s">
        <v>68</v>
      </c>
      <c r="PRA95" s="377" t="s">
        <v>68</v>
      </c>
      <c r="PRB95" s="377" t="s">
        <v>68</v>
      </c>
      <c r="PRC95" s="377" t="s">
        <v>68</v>
      </c>
      <c r="PRD95" s="377" t="s">
        <v>68</v>
      </c>
      <c r="PRE95" s="377" t="s">
        <v>68</v>
      </c>
      <c r="PRF95" s="377" t="s">
        <v>68</v>
      </c>
      <c r="PRG95" s="377" t="s">
        <v>68</v>
      </c>
      <c r="PRH95" s="377" t="s">
        <v>68</v>
      </c>
      <c r="PRI95" s="377" t="s">
        <v>68</v>
      </c>
      <c r="PRJ95" s="377" t="s">
        <v>68</v>
      </c>
      <c r="PRK95" s="377" t="s">
        <v>68</v>
      </c>
      <c r="PRL95" s="377" t="s">
        <v>68</v>
      </c>
      <c r="PRM95" s="377" t="s">
        <v>68</v>
      </c>
      <c r="PRN95" s="377" t="s">
        <v>68</v>
      </c>
      <c r="PRO95" s="377" t="s">
        <v>68</v>
      </c>
      <c r="PRP95" s="377" t="s">
        <v>68</v>
      </c>
      <c r="PRQ95" s="377" t="s">
        <v>68</v>
      </c>
      <c r="PRR95" s="377" t="s">
        <v>68</v>
      </c>
      <c r="PRS95" s="377" t="s">
        <v>68</v>
      </c>
      <c r="PRT95" s="377" t="s">
        <v>68</v>
      </c>
      <c r="PRU95" s="377" t="s">
        <v>68</v>
      </c>
      <c r="PRV95" s="377" t="s">
        <v>68</v>
      </c>
      <c r="PRW95" s="377" t="s">
        <v>68</v>
      </c>
      <c r="PRX95" s="377" t="s">
        <v>68</v>
      </c>
      <c r="PRY95" s="377" t="s">
        <v>68</v>
      </c>
      <c r="PRZ95" s="377" t="s">
        <v>68</v>
      </c>
      <c r="PSA95" s="377" t="s">
        <v>68</v>
      </c>
      <c r="PSB95" s="377" t="s">
        <v>68</v>
      </c>
      <c r="PSC95" s="377" t="s">
        <v>68</v>
      </c>
      <c r="PSD95" s="377" t="s">
        <v>68</v>
      </c>
      <c r="PSE95" s="377" t="s">
        <v>68</v>
      </c>
      <c r="PSF95" s="377" t="s">
        <v>68</v>
      </c>
      <c r="PSG95" s="377" t="s">
        <v>68</v>
      </c>
      <c r="PSH95" s="377" t="s">
        <v>68</v>
      </c>
      <c r="PSI95" s="377" t="s">
        <v>68</v>
      </c>
      <c r="PSJ95" s="377" t="s">
        <v>68</v>
      </c>
      <c r="PSK95" s="377" t="s">
        <v>68</v>
      </c>
      <c r="PSL95" s="377" t="s">
        <v>68</v>
      </c>
      <c r="PSM95" s="377" t="s">
        <v>68</v>
      </c>
      <c r="PSN95" s="377" t="s">
        <v>68</v>
      </c>
      <c r="PSO95" s="377" t="s">
        <v>68</v>
      </c>
      <c r="PSP95" s="377" t="s">
        <v>68</v>
      </c>
      <c r="PSQ95" s="377" t="s">
        <v>68</v>
      </c>
      <c r="PSR95" s="377" t="s">
        <v>68</v>
      </c>
      <c r="PSS95" s="377" t="s">
        <v>68</v>
      </c>
      <c r="PST95" s="377" t="s">
        <v>68</v>
      </c>
      <c r="PSU95" s="377" t="s">
        <v>68</v>
      </c>
      <c r="PSV95" s="377" t="s">
        <v>68</v>
      </c>
      <c r="PSW95" s="377" t="s">
        <v>68</v>
      </c>
      <c r="PSX95" s="377" t="s">
        <v>68</v>
      </c>
      <c r="PSY95" s="377" t="s">
        <v>68</v>
      </c>
      <c r="PSZ95" s="377" t="s">
        <v>68</v>
      </c>
      <c r="PTA95" s="377" t="s">
        <v>68</v>
      </c>
      <c r="PTB95" s="377" t="s">
        <v>68</v>
      </c>
      <c r="PTC95" s="377" t="s">
        <v>68</v>
      </c>
      <c r="PTD95" s="377" t="s">
        <v>68</v>
      </c>
      <c r="PTE95" s="377" t="s">
        <v>68</v>
      </c>
      <c r="PTF95" s="377" t="s">
        <v>68</v>
      </c>
      <c r="PTG95" s="377" t="s">
        <v>68</v>
      </c>
      <c r="PTH95" s="377" t="s">
        <v>68</v>
      </c>
      <c r="PTI95" s="377" t="s">
        <v>68</v>
      </c>
      <c r="PTJ95" s="377" t="s">
        <v>68</v>
      </c>
      <c r="PTK95" s="377" t="s">
        <v>68</v>
      </c>
      <c r="PTL95" s="377" t="s">
        <v>68</v>
      </c>
      <c r="PTM95" s="377" t="s">
        <v>68</v>
      </c>
      <c r="PTN95" s="377" t="s">
        <v>68</v>
      </c>
      <c r="PTO95" s="377" t="s">
        <v>68</v>
      </c>
      <c r="PTP95" s="377" t="s">
        <v>68</v>
      </c>
      <c r="PTQ95" s="377" t="s">
        <v>68</v>
      </c>
      <c r="PTR95" s="377" t="s">
        <v>68</v>
      </c>
      <c r="PTS95" s="377" t="s">
        <v>68</v>
      </c>
      <c r="PTT95" s="377" t="s">
        <v>68</v>
      </c>
      <c r="PTU95" s="377" t="s">
        <v>68</v>
      </c>
      <c r="PTV95" s="377" t="s">
        <v>68</v>
      </c>
      <c r="PTW95" s="377" t="s">
        <v>68</v>
      </c>
      <c r="PTX95" s="377" t="s">
        <v>68</v>
      </c>
      <c r="PTY95" s="377" t="s">
        <v>68</v>
      </c>
      <c r="PTZ95" s="377" t="s">
        <v>68</v>
      </c>
      <c r="PUA95" s="377" t="s">
        <v>68</v>
      </c>
      <c r="PUB95" s="377" t="s">
        <v>68</v>
      </c>
      <c r="PUC95" s="377" t="s">
        <v>68</v>
      </c>
      <c r="PUD95" s="377" t="s">
        <v>68</v>
      </c>
      <c r="PUE95" s="377" t="s">
        <v>68</v>
      </c>
      <c r="PUF95" s="377" t="s">
        <v>68</v>
      </c>
      <c r="PUG95" s="377" t="s">
        <v>68</v>
      </c>
      <c r="PUH95" s="377" t="s">
        <v>68</v>
      </c>
      <c r="PUI95" s="377" t="s">
        <v>68</v>
      </c>
      <c r="PUJ95" s="377" t="s">
        <v>68</v>
      </c>
      <c r="PUK95" s="377" t="s">
        <v>68</v>
      </c>
      <c r="PUL95" s="377" t="s">
        <v>68</v>
      </c>
      <c r="PUM95" s="377" t="s">
        <v>68</v>
      </c>
      <c r="PUN95" s="377" t="s">
        <v>68</v>
      </c>
      <c r="PUO95" s="377" t="s">
        <v>68</v>
      </c>
      <c r="PUP95" s="377" t="s">
        <v>68</v>
      </c>
      <c r="PUQ95" s="377" t="s">
        <v>68</v>
      </c>
      <c r="PUR95" s="377" t="s">
        <v>68</v>
      </c>
      <c r="PUS95" s="377" t="s">
        <v>68</v>
      </c>
      <c r="PUT95" s="377" t="s">
        <v>68</v>
      </c>
      <c r="PUU95" s="377" t="s">
        <v>68</v>
      </c>
      <c r="PUV95" s="377" t="s">
        <v>68</v>
      </c>
      <c r="PUW95" s="377" t="s">
        <v>68</v>
      </c>
      <c r="PUX95" s="377" t="s">
        <v>68</v>
      </c>
      <c r="PUY95" s="377" t="s">
        <v>68</v>
      </c>
      <c r="PUZ95" s="377" t="s">
        <v>68</v>
      </c>
      <c r="PVA95" s="377" t="s">
        <v>68</v>
      </c>
      <c r="PVB95" s="377" t="s">
        <v>68</v>
      </c>
      <c r="PVC95" s="377" t="s">
        <v>68</v>
      </c>
      <c r="PVD95" s="377" t="s">
        <v>68</v>
      </c>
      <c r="PVE95" s="377" t="s">
        <v>68</v>
      </c>
      <c r="PVF95" s="377" t="s">
        <v>68</v>
      </c>
      <c r="PVG95" s="377" t="s">
        <v>68</v>
      </c>
      <c r="PVH95" s="377" t="s">
        <v>68</v>
      </c>
      <c r="PVI95" s="377" t="s">
        <v>68</v>
      </c>
      <c r="PVJ95" s="377" t="s">
        <v>68</v>
      </c>
      <c r="PVK95" s="377" t="s">
        <v>68</v>
      </c>
      <c r="PVL95" s="377" t="s">
        <v>68</v>
      </c>
      <c r="PVM95" s="377" t="s">
        <v>68</v>
      </c>
      <c r="PVN95" s="377" t="s">
        <v>68</v>
      </c>
      <c r="PVO95" s="377" t="s">
        <v>68</v>
      </c>
      <c r="PVP95" s="377" t="s">
        <v>68</v>
      </c>
      <c r="PVQ95" s="377" t="s">
        <v>68</v>
      </c>
      <c r="PVR95" s="377" t="s">
        <v>68</v>
      </c>
      <c r="PVS95" s="377" t="s">
        <v>68</v>
      </c>
      <c r="PVT95" s="377" t="s">
        <v>68</v>
      </c>
      <c r="PVU95" s="377" t="s">
        <v>68</v>
      </c>
      <c r="PVV95" s="377" t="s">
        <v>68</v>
      </c>
      <c r="PVW95" s="377" t="s">
        <v>68</v>
      </c>
      <c r="PVX95" s="377" t="s">
        <v>68</v>
      </c>
      <c r="PVY95" s="377" t="s">
        <v>68</v>
      </c>
      <c r="PVZ95" s="377" t="s">
        <v>68</v>
      </c>
      <c r="PWA95" s="377" t="s">
        <v>68</v>
      </c>
      <c r="PWB95" s="377" t="s">
        <v>68</v>
      </c>
      <c r="PWC95" s="377" t="s">
        <v>68</v>
      </c>
      <c r="PWD95" s="377" t="s">
        <v>68</v>
      </c>
      <c r="PWE95" s="377" t="s">
        <v>68</v>
      </c>
      <c r="PWF95" s="377" t="s">
        <v>68</v>
      </c>
      <c r="PWG95" s="377" t="s">
        <v>68</v>
      </c>
      <c r="PWH95" s="377" t="s">
        <v>68</v>
      </c>
      <c r="PWI95" s="377" t="s">
        <v>68</v>
      </c>
      <c r="PWJ95" s="377" t="s">
        <v>68</v>
      </c>
      <c r="PWK95" s="377" t="s">
        <v>68</v>
      </c>
      <c r="PWL95" s="377" t="s">
        <v>68</v>
      </c>
      <c r="PWM95" s="377" t="s">
        <v>68</v>
      </c>
      <c r="PWN95" s="377" t="s">
        <v>68</v>
      </c>
      <c r="PWO95" s="377" t="s">
        <v>68</v>
      </c>
      <c r="PWP95" s="377" t="s">
        <v>68</v>
      </c>
      <c r="PWQ95" s="377" t="s">
        <v>68</v>
      </c>
      <c r="PWR95" s="377" t="s">
        <v>68</v>
      </c>
      <c r="PWS95" s="377" t="s">
        <v>68</v>
      </c>
      <c r="PWT95" s="377" t="s">
        <v>68</v>
      </c>
      <c r="PWU95" s="377" t="s">
        <v>68</v>
      </c>
      <c r="PWV95" s="377" t="s">
        <v>68</v>
      </c>
      <c r="PWW95" s="377" t="s">
        <v>68</v>
      </c>
      <c r="PWX95" s="377" t="s">
        <v>68</v>
      </c>
      <c r="PWY95" s="377" t="s">
        <v>68</v>
      </c>
      <c r="PWZ95" s="377" t="s">
        <v>68</v>
      </c>
      <c r="PXA95" s="377" t="s">
        <v>68</v>
      </c>
      <c r="PXB95" s="377" t="s">
        <v>68</v>
      </c>
      <c r="PXC95" s="377" t="s">
        <v>68</v>
      </c>
      <c r="PXD95" s="377" t="s">
        <v>68</v>
      </c>
      <c r="PXE95" s="377" t="s">
        <v>68</v>
      </c>
      <c r="PXF95" s="377" t="s">
        <v>68</v>
      </c>
      <c r="PXG95" s="377" t="s">
        <v>68</v>
      </c>
      <c r="PXH95" s="377" t="s">
        <v>68</v>
      </c>
      <c r="PXI95" s="377" t="s">
        <v>68</v>
      </c>
      <c r="PXJ95" s="377" t="s">
        <v>68</v>
      </c>
      <c r="PXK95" s="377" t="s">
        <v>68</v>
      </c>
      <c r="PXL95" s="377" t="s">
        <v>68</v>
      </c>
      <c r="PXM95" s="377" t="s">
        <v>68</v>
      </c>
      <c r="PXN95" s="377" t="s">
        <v>68</v>
      </c>
      <c r="PXO95" s="377" t="s">
        <v>68</v>
      </c>
      <c r="PXP95" s="377" t="s">
        <v>68</v>
      </c>
      <c r="PXQ95" s="377" t="s">
        <v>68</v>
      </c>
      <c r="PXR95" s="377" t="s">
        <v>68</v>
      </c>
      <c r="PXS95" s="377" t="s">
        <v>68</v>
      </c>
      <c r="PXT95" s="377" t="s">
        <v>68</v>
      </c>
      <c r="PXU95" s="377" t="s">
        <v>68</v>
      </c>
      <c r="PXV95" s="377" t="s">
        <v>68</v>
      </c>
      <c r="PXW95" s="377" t="s">
        <v>68</v>
      </c>
      <c r="PXX95" s="377" t="s">
        <v>68</v>
      </c>
      <c r="PXY95" s="377" t="s">
        <v>68</v>
      </c>
      <c r="PXZ95" s="377" t="s">
        <v>68</v>
      </c>
      <c r="PYA95" s="377" t="s">
        <v>68</v>
      </c>
      <c r="PYB95" s="377" t="s">
        <v>68</v>
      </c>
      <c r="PYC95" s="377" t="s">
        <v>68</v>
      </c>
      <c r="PYD95" s="377" t="s">
        <v>68</v>
      </c>
      <c r="PYE95" s="377" t="s">
        <v>68</v>
      </c>
      <c r="PYF95" s="377" t="s">
        <v>68</v>
      </c>
      <c r="PYG95" s="377" t="s">
        <v>68</v>
      </c>
      <c r="PYH95" s="377" t="s">
        <v>68</v>
      </c>
      <c r="PYI95" s="377" t="s">
        <v>68</v>
      </c>
      <c r="PYJ95" s="377" t="s">
        <v>68</v>
      </c>
      <c r="PYK95" s="377" t="s">
        <v>68</v>
      </c>
      <c r="PYL95" s="377" t="s">
        <v>68</v>
      </c>
      <c r="PYM95" s="377" t="s">
        <v>68</v>
      </c>
      <c r="PYN95" s="377" t="s">
        <v>68</v>
      </c>
      <c r="PYO95" s="377" t="s">
        <v>68</v>
      </c>
      <c r="PYP95" s="377" t="s">
        <v>68</v>
      </c>
      <c r="PYQ95" s="377" t="s">
        <v>68</v>
      </c>
      <c r="PYR95" s="377" t="s">
        <v>68</v>
      </c>
      <c r="PYS95" s="377" t="s">
        <v>68</v>
      </c>
      <c r="PYT95" s="377" t="s">
        <v>68</v>
      </c>
      <c r="PYU95" s="377" t="s">
        <v>68</v>
      </c>
      <c r="PYV95" s="377" t="s">
        <v>68</v>
      </c>
      <c r="PYW95" s="377" t="s">
        <v>68</v>
      </c>
      <c r="PYX95" s="377" t="s">
        <v>68</v>
      </c>
      <c r="PYY95" s="377" t="s">
        <v>68</v>
      </c>
      <c r="PYZ95" s="377" t="s">
        <v>68</v>
      </c>
      <c r="PZA95" s="377" t="s">
        <v>68</v>
      </c>
      <c r="PZB95" s="377" t="s">
        <v>68</v>
      </c>
      <c r="PZC95" s="377" t="s">
        <v>68</v>
      </c>
      <c r="PZD95" s="377" t="s">
        <v>68</v>
      </c>
      <c r="PZE95" s="377" t="s">
        <v>68</v>
      </c>
      <c r="PZF95" s="377" t="s">
        <v>68</v>
      </c>
      <c r="PZG95" s="377" t="s">
        <v>68</v>
      </c>
      <c r="PZH95" s="377" t="s">
        <v>68</v>
      </c>
      <c r="PZI95" s="377" t="s">
        <v>68</v>
      </c>
      <c r="PZJ95" s="377" t="s">
        <v>68</v>
      </c>
      <c r="PZK95" s="377" t="s">
        <v>68</v>
      </c>
      <c r="PZL95" s="377" t="s">
        <v>68</v>
      </c>
      <c r="PZM95" s="377" t="s">
        <v>68</v>
      </c>
      <c r="PZN95" s="377" t="s">
        <v>68</v>
      </c>
      <c r="PZO95" s="377" t="s">
        <v>68</v>
      </c>
      <c r="PZP95" s="377" t="s">
        <v>68</v>
      </c>
      <c r="PZQ95" s="377" t="s">
        <v>68</v>
      </c>
      <c r="PZR95" s="377" t="s">
        <v>68</v>
      </c>
      <c r="PZS95" s="377" t="s">
        <v>68</v>
      </c>
      <c r="PZT95" s="377" t="s">
        <v>68</v>
      </c>
      <c r="PZU95" s="377" t="s">
        <v>68</v>
      </c>
      <c r="PZV95" s="377" t="s">
        <v>68</v>
      </c>
      <c r="PZW95" s="377" t="s">
        <v>68</v>
      </c>
      <c r="PZX95" s="377" t="s">
        <v>68</v>
      </c>
      <c r="PZY95" s="377" t="s">
        <v>68</v>
      </c>
      <c r="PZZ95" s="377" t="s">
        <v>68</v>
      </c>
      <c r="QAA95" s="377" t="s">
        <v>68</v>
      </c>
      <c r="QAB95" s="377" t="s">
        <v>68</v>
      </c>
      <c r="QAC95" s="377" t="s">
        <v>68</v>
      </c>
      <c r="QAD95" s="377" t="s">
        <v>68</v>
      </c>
      <c r="QAE95" s="377" t="s">
        <v>68</v>
      </c>
      <c r="QAF95" s="377" t="s">
        <v>68</v>
      </c>
      <c r="QAG95" s="377" t="s">
        <v>68</v>
      </c>
      <c r="QAH95" s="377" t="s">
        <v>68</v>
      </c>
      <c r="QAI95" s="377" t="s">
        <v>68</v>
      </c>
      <c r="QAJ95" s="377" t="s">
        <v>68</v>
      </c>
      <c r="QAK95" s="377" t="s">
        <v>68</v>
      </c>
      <c r="QAL95" s="377" t="s">
        <v>68</v>
      </c>
      <c r="QAM95" s="377" t="s">
        <v>68</v>
      </c>
      <c r="QAN95" s="377" t="s">
        <v>68</v>
      </c>
      <c r="QAO95" s="377" t="s">
        <v>68</v>
      </c>
      <c r="QAP95" s="377" t="s">
        <v>68</v>
      </c>
      <c r="QAQ95" s="377" t="s">
        <v>68</v>
      </c>
      <c r="QAR95" s="377" t="s">
        <v>68</v>
      </c>
      <c r="QAS95" s="377" t="s">
        <v>68</v>
      </c>
      <c r="QAT95" s="377" t="s">
        <v>68</v>
      </c>
      <c r="QAU95" s="377" t="s">
        <v>68</v>
      </c>
      <c r="QAV95" s="377" t="s">
        <v>68</v>
      </c>
      <c r="QAW95" s="377" t="s">
        <v>68</v>
      </c>
      <c r="QAX95" s="377" t="s">
        <v>68</v>
      </c>
      <c r="QAY95" s="377" t="s">
        <v>68</v>
      </c>
      <c r="QAZ95" s="377" t="s">
        <v>68</v>
      </c>
      <c r="QBA95" s="377" t="s">
        <v>68</v>
      </c>
      <c r="QBB95" s="377" t="s">
        <v>68</v>
      </c>
      <c r="QBC95" s="377" t="s">
        <v>68</v>
      </c>
      <c r="QBD95" s="377" t="s">
        <v>68</v>
      </c>
      <c r="QBE95" s="377" t="s">
        <v>68</v>
      </c>
      <c r="QBF95" s="377" t="s">
        <v>68</v>
      </c>
      <c r="QBG95" s="377" t="s">
        <v>68</v>
      </c>
      <c r="QBH95" s="377" t="s">
        <v>68</v>
      </c>
      <c r="QBI95" s="377" t="s">
        <v>68</v>
      </c>
      <c r="QBJ95" s="377" t="s">
        <v>68</v>
      </c>
      <c r="QBK95" s="377" t="s">
        <v>68</v>
      </c>
      <c r="QBL95" s="377" t="s">
        <v>68</v>
      </c>
      <c r="QBM95" s="377" t="s">
        <v>68</v>
      </c>
      <c r="QBN95" s="377" t="s">
        <v>68</v>
      </c>
      <c r="QBO95" s="377" t="s">
        <v>68</v>
      </c>
      <c r="QBP95" s="377" t="s">
        <v>68</v>
      </c>
      <c r="QBQ95" s="377" t="s">
        <v>68</v>
      </c>
      <c r="QBR95" s="377" t="s">
        <v>68</v>
      </c>
      <c r="QBS95" s="377" t="s">
        <v>68</v>
      </c>
      <c r="QBT95" s="377" t="s">
        <v>68</v>
      </c>
      <c r="QBU95" s="377" t="s">
        <v>68</v>
      </c>
      <c r="QBV95" s="377" t="s">
        <v>68</v>
      </c>
      <c r="QBW95" s="377" t="s">
        <v>68</v>
      </c>
      <c r="QBX95" s="377" t="s">
        <v>68</v>
      </c>
      <c r="QBY95" s="377" t="s">
        <v>68</v>
      </c>
      <c r="QBZ95" s="377" t="s">
        <v>68</v>
      </c>
      <c r="QCA95" s="377" t="s">
        <v>68</v>
      </c>
      <c r="QCB95" s="377" t="s">
        <v>68</v>
      </c>
      <c r="QCC95" s="377" t="s">
        <v>68</v>
      </c>
      <c r="QCD95" s="377" t="s">
        <v>68</v>
      </c>
      <c r="QCE95" s="377" t="s">
        <v>68</v>
      </c>
      <c r="QCF95" s="377" t="s">
        <v>68</v>
      </c>
      <c r="QCG95" s="377" t="s">
        <v>68</v>
      </c>
      <c r="QCH95" s="377" t="s">
        <v>68</v>
      </c>
      <c r="QCI95" s="377" t="s">
        <v>68</v>
      </c>
      <c r="QCJ95" s="377" t="s">
        <v>68</v>
      </c>
      <c r="QCK95" s="377" t="s">
        <v>68</v>
      </c>
      <c r="QCL95" s="377" t="s">
        <v>68</v>
      </c>
      <c r="QCM95" s="377" t="s">
        <v>68</v>
      </c>
      <c r="QCN95" s="377" t="s">
        <v>68</v>
      </c>
      <c r="QCO95" s="377" t="s">
        <v>68</v>
      </c>
      <c r="QCP95" s="377" t="s">
        <v>68</v>
      </c>
      <c r="QCQ95" s="377" t="s">
        <v>68</v>
      </c>
      <c r="QCR95" s="377" t="s">
        <v>68</v>
      </c>
      <c r="QCS95" s="377" t="s">
        <v>68</v>
      </c>
      <c r="QCT95" s="377" t="s">
        <v>68</v>
      </c>
      <c r="QCU95" s="377" t="s">
        <v>68</v>
      </c>
      <c r="QCV95" s="377" t="s">
        <v>68</v>
      </c>
      <c r="QCW95" s="377" t="s">
        <v>68</v>
      </c>
      <c r="QCX95" s="377" t="s">
        <v>68</v>
      </c>
      <c r="QCY95" s="377" t="s">
        <v>68</v>
      </c>
      <c r="QCZ95" s="377" t="s">
        <v>68</v>
      </c>
      <c r="QDA95" s="377" t="s">
        <v>68</v>
      </c>
      <c r="QDB95" s="377" t="s">
        <v>68</v>
      </c>
      <c r="QDC95" s="377" t="s">
        <v>68</v>
      </c>
      <c r="QDD95" s="377" t="s">
        <v>68</v>
      </c>
      <c r="QDE95" s="377" t="s">
        <v>68</v>
      </c>
      <c r="QDF95" s="377" t="s">
        <v>68</v>
      </c>
      <c r="QDG95" s="377" t="s">
        <v>68</v>
      </c>
      <c r="QDH95" s="377" t="s">
        <v>68</v>
      </c>
      <c r="QDI95" s="377" t="s">
        <v>68</v>
      </c>
      <c r="QDJ95" s="377" t="s">
        <v>68</v>
      </c>
      <c r="QDK95" s="377" t="s">
        <v>68</v>
      </c>
      <c r="QDL95" s="377" t="s">
        <v>68</v>
      </c>
      <c r="QDM95" s="377" t="s">
        <v>68</v>
      </c>
      <c r="QDN95" s="377" t="s">
        <v>68</v>
      </c>
      <c r="QDO95" s="377" t="s">
        <v>68</v>
      </c>
      <c r="QDP95" s="377" t="s">
        <v>68</v>
      </c>
      <c r="QDQ95" s="377" t="s">
        <v>68</v>
      </c>
      <c r="QDR95" s="377" t="s">
        <v>68</v>
      </c>
      <c r="QDS95" s="377" t="s">
        <v>68</v>
      </c>
      <c r="QDT95" s="377" t="s">
        <v>68</v>
      </c>
      <c r="QDU95" s="377" t="s">
        <v>68</v>
      </c>
      <c r="QDV95" s="377" t="s">
        <v>68</v>
      </c>
      <c r="QDW95" s="377" t="s">
        <v>68</v>
      </c>
      <c r="QDX95" s="377" t="s">
        <v>68</v>
      </c>
      <c r="QDY95" s="377" t="s">
        <v>68</v>
      </c>
      <c r="QDZ95" s="377" t="s">
        <v>68</v>
      </c>
      <c r="QEA95" s="377" t="s">
        <v>68</v>
      </c>
      <c r="QEB95" s="377" t="s">
        <v>68</v>
      </c>
      <c r="QEC95" s="377" t="s">
        <v>68</v>
      </c>
      <c r="QED95" s="377" t="s">
        <v>68</v>
      </c>
      <c r="QEE95" s="377" t="s">
        <v>68</v>
      </c>
      <c r="QEF95" s="377" t="s">
        <v>68</v>
      </c>
      <c r="QEG95" s="377" t="s">
        <v>68</v>
      </c>
      <c r="QEH95" s="377" t="s">
        <v>68</v>
      </c>
      <c r="QEI95" s="377" t="s">
        <v>68</v>
      </c>
      <c r="QEJ95" s="377" t="s">
        <v>68</v>
      </c>
      <c r="QEK95" s="377" t="s">
        <v>68</v>
      </c>
      <c r="QEL95" s="377" t="s">
        <v>68</v>
      </c>
      <c r="QEM95" s="377" t="s">
        <v>68</v>
      </c>
      <c r="QEN95" s="377" t="s">
        <v>68</v>
      </c>
      <c r="QEO95" s="377" t="s">
        <v>68</v>
      </c>
      <c r="QEP95" s="377" t="s">
        <v>68</v>
      </c>
      <c r="QEQ95" s="377" t="s">
        <v>68</v>
      </c>
      <c r="QER95" s="377" t="s">
        <v>68</v>
      </c>
      <c r="QES95" s="377" t="s">
        <v>68</v>
      </c>
      <c r="QET95" s="377" t="s">
        <v>68</v>
      </c>
      <c r="QEU95" s="377" t="s">
        <v>68</v>
      </c>
      <c r="QEV95" s="377" t="s">
        <v>68</v>
      </c>
      <c r="QEW95" s="377" t="s">
        <v>68</v>
      </c>
      <c r="QEX95" s="377" t="s">
        <v>68</v>
      </c>
      <c r="QEY95" s="377" t="s">
        <v>68</v>
      </c>
      <c r="QEZ95" s="377" t="s">
        <v>68</v>
      </c>
      <c r="QFA95" s="377" t="s">
        <v>68</v>
      </c>
      <c r="QFB95" s="377" t="s">
        <v>68</v>
      </c>
      <c r="QFC95" s="377" t="s">
        <v>68</v>
      </c>
      <c r="QFD95" s="377" t="s">
        <v>68</v>
      </c>
      <c r="QFE95" s="377" t="s">
        <v>68</v>
      </c>
      <c r="QFF95" s="377" t="s">
        <v>68</v>
      </c>
      <c r="QFG95" s="377" t="s">
        <v>68</v>
      </c>
      <c r="QFH95" s="377" t="s">
        <v>68</v>
      </c>
      <c r="QFI95" s="377" t="s">
        <v>68</v>
      </c>
      <c r="QFJ95" s="377" t="s">
        <v>68</v>
      </c>
      <c r="QFK95" s="377" t="s">
        <v>68</v>
      </c>
      <c r="QFL95" s="377" t="s">
        <v>68</v>
      </c>
      <c r="QFM95" s="377" t="s">
        <v>68</v>
      </c>
      <c r="QFN95" s="377" t="s">
        <v>68</v>
      </c>
      <c r="QFO95" s="377" t="s">
        <v>68</v>
      </c>
      <c r="QFP95" s="377" t="s">
        <v>68</v>
      </c>
      <c r="QFQ95" s="377" t="s">
        <v>68</v>
      </c>
      <c r="QFR95" s="377" t="s">
        <v>68</v>
      </c>
      <c r="QFS95" s="377" t="s">
        <v>68</v>
      </c>
      <c r="QFT95" s="377" t="s">
        <v>68</v>
      </c>
      <c r="QFU95" s="377" t="s">
        <v>68</v>
      </c>
      <c r="QFV95" s="377" t="s">
        <v>68</v>
      </c>
      <c r="QFW95" s="377" t="s">
        <v>68</v>
      </c>
      <c r="QFX95" s="377" t="s">
        <v>68</v>
      </c>
      <c r="QFY95" s="377" t="s">
        <v>68</v>
      </c>
      <c r="QFZ95" s="377" t="s">
        <v>68</v>
      </c>
      <c r="QGA95" s="377" t="s">
        <v>68</v>
      </c>
      <c r="QGB95" s="377" t="s">
        <v>68</v>
      </c>
      <c r="QGC95" s="377" t="s">
        <v>68</v>
      </c>
      <c r="QGD95" s="377" t="s">
        <v>68</v>
      </c>
      <c r="QGE95" s="377" t="s">
        <v>68</v>
      </c>
      <c r="QGF95" s="377" t="s">
        <v>68</v>
      </c>
      <c r="QGG95" s="377" t="s">
        <v>68</v>
      </c>
      <c r="QGH95" s="377" t="s">
        <v>68</v>
      </c>
      <c r="QGI95" s="377" t="s">
        <v>68</v>
      </c>
      <c r="QGJ95" s="377" t="s">
        <v>68</v>
      </c>
      <c r="QGK95" s="377" t="s">
        <v>68</v>
      </c>
      <c r="QGL95" s="377" t="s">
        <v>68</v>
      </c>
      <c r="QGM95" s="377" t="s">
        <v>68</v>
      </c>
      <c r="QGN95" s="377" t="s">
        <v>68</v>
      </c>
      <c r="QGO95" s="377" t="s">
        <v>68</v>
      </c>
      <c r="QGP95" s="377" t="s">
        <v>68</v>
      </c>
      <c r="QGQ95" s="377" t="s">
        <v>68</v>
      </c>
      <c r="QGR95" s="377" t="s">
        <v>68</v>
      </c>
      <c r="QGS95" s="377" t="s">
        <v>68</v>
      </c>
      <c r="QGT95" s="377" t="s">
        <v>68</v>
      </c>
      <c r="QGU95" s="377" t="s">
        <v>68</v>
      </c>
      <c r="QGV95" s="377" t="s">
        <v>68</v>
      </c>
      <c r="QGW95" s="377" t="s">
        <v>68</v>
      </c>
      <c r="QGX95" s="377" t="s">
        <v>68</v>
      </c>
      <c r="QGY95" s="377" t="s">
        <v>68</v>
      </c>
      <c r="QGZ95" s="377" t="s">
        <v>68</v>
      </c>
      <c r="QHA95" s="377" t="s">
        <v>68</v>
      </c>
      <c r="QHB95" s="377" t="s">
        <v>68</v>
      </c>
      <c r="QHC95" s="377" t="s">
        <v>68</v>
      </c>
      <c r="QHD95" s="377" t="s">
        <v>68</v>
      </c>
      <c r="QHE95" s="377" t="s">
        <v>68</v>
      </c>
      <c r="QHF95" s="377" t="s">
        <v>68</v>
      </c>
      <c r="QHG95" s="377" t="s">
        <v>68</v>
      </c>
      <c r="QHH95" s="377" t="s">
        <v>68</v>
      </c>
      <c r="QHI95" s="377" t="s">
        <v>68</v>
      </c>
      <c r="QHJ95" s="377" t="s">
        <v>68</v>
      </c>
      <c r="QHK95" s="377" t="s">
        <v>68</v>
      </c>
      <c r="QHL95" s="377" t="s">
        <v>68</v>
      </c>
      <c r="QHM95" s="377" t="s">
        <v>68</v>
      </c>
      <c r="QHN95" s="377" t="s">
        <v>68</v>
      </c>
      <c r="QHO95" s="377" t="s">
        <v>68</v>
      </c>
      <c r="QHP95" s="377" t="s">
        <v>68</v>
      </c>
      <c r="QHQ95" s="377" t="s">
        <v>68</v>
      </c>
      <c r="QHR95" s="377" t="s">
        <v>68</v>
      </c>
      <c r="QHS95" s="377" t="s">
        <v>68</v>
      </c>
      <c r="QHT95" s="377" t="s">
        <v>68</v>
      </c>
      <c r="QHU95" s="377" t="s">
        <v>68</v>
      </c>
      <c r="QHV95" s="377" t="s">
        <v>68</v>
      </c>
      <c r="QHW95" s="377" t="s">
        <v>68</v>
      </c>
      <c r="QHX95" s="377" t="s">
        <v>68</v>
      </c>
      <c r="QHY95" s="377" t="s">
        <v>68</v>
      </c>
      <c r="QHZ95" s="377" t="s">
        <v>68</v>
      </c>
      <c r="QIA95" s="377" t="s">
        <v>68</v>
      </c>
      <c r="QIB95" s="377" t="s">
        <v>68</v>
      </c>
      <c r="QIC95" s="377" t="s">
        <v>68</v>
      </c>
      <c r="QID95" s="377" t="s">
        <v>68</v>
      </c>
      <c r="QIE95" s="377" t="s">
        <v>68</v>
      </c>
      <c r="QIF95" s="377" t="s">
        <v>68</v>
      </c>
      <c r="QIG95" s="377" t="s">
        <v>68</v>
      </c>
      <c r="QIH95" s="377" t="s">
        <v>68</v>
      </c>
      <c r="QII95" s="377" t="s">
        <v>68</v>
      </c>
      <c r="QIJ95" s="377" t="s">
        <v>68</v>
      </c>
      <c r="QIK95" s="377" t="s">
        <v>68</v>
      </c>
      <c r="QIL95" s="377" t="s">
        <v>68</v>
      </c>
      <c r="QIM95" s="377" t="s">
        <v>68</v>
      </c>
      <c r="QIN95" s="377" t="s">
        <v>68</v>
      </c>
      <c r="QIO95" s="377" t="s">
        <v>68</v>
      </c>
      <c r="QIP95" s="377" t="s">
        <v>68</v>
      </c>
      <c r="QIQ95" s="377" t="s">
        <v>68</v>
      </c>
      <c r="QIR95" s="377" t="s">
        <v>68</v>
      </c>
      <c r="QIS95" s="377" t="s">
        <v>68</v>
      </c>
      <c r="QIT95" s="377" t="s">
        <v>68</v>
      </c>
      <c r="QIU95" s="377" t="s">
        <v>68</v>
      </c>
      <c r="QIV95" s="377" t="s">
        <v>68</v>
      </c>
      <c r="QIW95" s="377" t="s">
        <v>68</v>
      </c>
      <c r="QIX95" s="377" t="s">
        <v>68</v>
      </c>
      <c r="QIY95" s="377" t="s">
        <v>68</v>
      </c>
      <c r="QIZ95" s="377" t="s">
        <v>68</v>
      </c>
      <c r="QJA95" s="377" t="s">
        <v>68</v>
      </c>
      <c r="QJB95" s="377" t="s">
        <v>68</v>
      </c>
      <c r="QJC95" s="377" t="s">
        <v>68</v>
      </c>
      <c r="QJD95" s="377" t="s">
        <v>68</v>
      </c>
      <c r="QJE95" s="377" t="s">
        <v>68</v>
      </c>
      <c r="QJF95" s="377" t="s">
        <v>68</v>
      </c>
      <c r="QJG95" s="377" t="s">
        <v>68</v>
      </c>
      <c r="QJH95" s="377" t="s">
        <v>68</v>
      </c>
      <c r="QJI95" s="377" t="s">
        <v>68</v>
      </c>
      <c r="QJJ95" s="377" t="s">
        <v>68</v>
      </c>
      <c r="QJK95" s="377" t="s">
        <v>68</v>
      </c>
      <c r="QJL95" s="377" t="s">
        <v>68</v>
      </c>
      <c r="QJM95" s="377" t="s">
        <v>68</v>
      </c>
      <c r="QJN95" s="377" t="s">
        <v>68</v>
      </c>
      <c r="QJO95" s="377" t="s">
        <v>68</v>
      </c>
      <c r="QJP95" s="377" t="s">
        <v>68</v>
      </c>
      <c r="QJQ95" s="377" t="s">
        <v>68</v>
      </c>
      <c r="QJR95" s="377" t="s">
        <v>68</v>
      </c>
      <c r="QJS95" s="377" t="s">
        <v>68</v>
      </c>
      <c r="QJT95" s="377" t="s">
        <v>68</v>
      </c>
      <c r="QJU95" s="377" t="s">
        <v>68</v>
      </c>
      <c r="QJV95" s="377" t="s">
        <v>68</v>
      </c>
      <c r="QJW95" s="377" t="s">
        <v>68</v>
      </c>
      <c r="QJX95" s="377" t="s">
        <v>68</v>
      </c>
      <c r="QJY95" s="377" t="s">
        <v>68</v>
      </c>
      <c r="QJZ95" s="377" t="s">
        <v>68</v>
      </c>
      <c r="QKA95" s="377" t="s">
        <v>68</v>
      </c>
      <c r="QKB95" s="377" t="s">
        <v>68</v>
      </c>
      <c r="QKC95" s="377" t="s">
        <v>68</v>
      </c>
      <c r="QKD95" s="377" t="s">
        <v>68</v>
      </c>
      <c r="QKE95" s="377" t="s">
        <v>68</v>
      </c>
      <c r="QKF95" s="377" t="s">
        <v>68</v>
      </c>
      <c r="QKG95" s="377" t="s">
        <v>68</v>
      </c>
      <c r="QKH95" s="377" t="s">
        <v>68</v>
      </c>
      <c r="QKI95" s="377" t="s">
        <v>68</v>
      </c>
      <c r="QKJ95" s="377" t="s">
        <v>68</v>
      </c>
      <c r="QKK95" s="377" t="s">
        <v>68</v>
      </c>
      <c r="QKL95" s="377" t="s">
        <v>68</v>
      </c>
      <c r="QKM95" s="377" t="s">
        <v>68</v>
      </c>
      <c r="QKN95" s="377" t="s">
        <v>68</v>
      </c>
      <c r="QKO95" s="377" t="s">
        <v>68</v>
      </c>
      <c r="QKP95" s="377" t="s">
        <v>68</v>
      </c>
      <c r="QKQ95" s="377" t="s">
        <v>68</v>
      </c>
      <c r="QKR95" s="377" t="s">
        <v>68</v>
      </c>
      <c r="QKS95" s="377" t="s">
        <v>68</v>
      </c>
      <c r="QKT95" s="377" t="s">
        <v>68</v>
      </c>
      <c r="QKU95" s="377" t="s">
        <v>68</v>
      </c>
      <c r="QKV95" s="377" t="s">
        <v>68</v>
      </c>
      <c r="QKW95" s="377" t="s">
        <v>68</v>
      </c>
      <c r="QKX95" s="377" t="s">
        <v>68</v>
      </c>
      <c r="QKY95" s="377" t="s">
        <v>68</v>
      </c>
      <c r="QKZ95" s="377" t="s">
        <v>68</v>
      </c>
      <c r="QLA95" s="377" t="s">
        <v>68</v>
      </c>
      <c r="QLB95" s="377" t="s">
        <v>68</v>
      </c>
      <c r="QLC95" s="377" t="s">
        <v>68</v>
      </c>
      <c r="QLD95" s="377" t="s">
        <v>68</v>
      </c>
      <c r="QLE95" s="377" t="s">
        <v>68</v>
      </c>
      <c r="QLF95" s="377" t="s">
        <v>68</v>
      </c>
      <c r="QLG95" s="377" t="s">
        <v>68</v>
      </c>
      <c r="QLH95" s="377" t="s">
        <v>68</v>
      </c>
      <c r="QLI95" s="377" t="s">
        <v>68</v>
      </c>
      <c r="QLJ95" s="377" t="s">
        <v>68</v>
      </c>
      <c r="QLK95" s="377" t="s">
        <v>68</v>
      </c>
      <c r="QLL95" s="377" t="s">
        <v>68</v>
      </c>
      <c r="QLM95" s="377" t="s">
        <v>68</v>
      </c>
      <c r="QLN95" s="377" t="s">
        <v>68</v>
      </c>
      <c r="QLO95" s="377" t="s">
        <v>68</v>
      </c>
      <c r="QLP95" s="377" t="s">
        <v>68</v>
      </c>
      <c r="QLQ95" s="377" t="s">
        <v>68</v>
      </c>
      <c r="QLR95" s="377" t="s">
        <v>68</v>
      </c>
      <c r="QLS95" s="377" t="s">
        <v>68</v>
      </c>
      <c r="QLT95" s="377" t="s">
        <v>68</v>
      </c>
      <c r="QLU95" s="377" t="s">
        <v>68</v>
      </c>
      <c r="QLV95" s="377" t="s">
        <v>68</v>
      </c>
      <c r="QLW95" s="377" t="s">
        <v>68</v>
      </c>
      <c r="QLX95" s="377" t="s">
        <v>68</v>
      </c>
      <c r="QLY95" s="377" t="s">
        <v>68</v>
      </c>
      <c r="QLZ95" s="377" t="s">
        <v>68</v>
      </c>
      <c r="QMA95" s="377" t="s">
        <v>68</v>
      </c>
      <c r="QMB95" s="377" t="s">
        <v>68</v>
      </c>
      <c r="QMC95" s="377" t="s">
        <v>68</v>
      </c>
      <c r="QMD95" s="377" t="s">
        <v>68</v>
      </c>
      <c r="QME95" s="377" t="s">
        <v>68</v>
      </c>
      <c r="QMF95" s="377" t="s">
        <v>68</v>
      </c>
      <c r="QMG95" s="377" t="s">
        <v>68</v>
      </c>
      <c r="QMH95" s="377" t="s">
        <v>68</v>
      </c>
      <c r="QMI95" s="377" t="s">
        <v>68</v>
      </c>
      <c r="QMJ95" s="377" t="s">
        <v>68</v>
      </c>
      <c r="QMK95" s="377" t="s">
        <v>68</v>
      </c>
      <c r="QML95" s="377" t="s">
        <v>68</v>
      </c>
      <c r="QMM95" s="377" t="s">
        <v>68</v>
      </c>
      <c r="QMN95" s="377" t="s">
        <v>68</v>
      </c>
      <c r="QMO95" s="377" t="s">
        <v>68</v>
      </c>
      <c r="QMP95" s="377" t="s">
        <v>68</v>
      </c>
      <c r="QMQ95" s="377" t="s">
        <v>68</v>
      </c>
      <c r="QMR95" s="377" t="s">
        <v>68</v>
      </c>
      <c r="QMS95" s="377" t="s">
        <v>68</v>
      </c>
      <c r="QMT95" s="377" t="s">
        <v>68</v>
      </c>
      <c r="QMU95" s="377" t="s">
        <v>68</v>
      </c>
      <c r="QMV95" s="377" t="s">
        <v>68</v>
      </c>
      <c r="QMW95" s="377" t="s">
        <v>68</v>
      </c>
      <c r="QMX95" s="377" t="s">
        <v>68</v>
      </c>
      <c r="QMY95" s="377" t="s">
        <v>68</v>
      </c>
      <c r="QMZ95" s="377" t="s">
        <v>68</v>
      </c>
      <c r="QNA95" s="377" t="s">
        <v>68</v>
      </c>
      <c r="QNB95" s="377" t="s">
        <v>68</v>
      </c>
      <c r="QNC95" s="377" t="s">
        <v>68</v>
      </c>
      <c r="QND95" s="377" t="s">
        <v>68</v>
      </c>
      <c r="QNE95" s="377" t="s">
        <v>68</v>
      </c>
      <c r="QNF95" s="377" t="s">
        <v>68</v>
      </c>
      <c r="QNG95" s="377" t="s">
        <v>68</v>
      </c>
      <c r="QNH95" s="377" t="s">
        <v>68</v>
      </c>
      <c r="QNI95" s="377" t="s">
        <v>68</v>
      </c>
      <c r="QNJ95" s="377" t="s">
        <v>68</v>
      </c>
      <c r="QNK95" s="377" t="s">
        <v>68</v>
      </c>
      <c r="QNL95" s="377" t="s">
        <v>68</v>
      </c>
      <c r="QNM95" s="377" t="s">
        <v>68</v>
      </c>
      <c r="QNN95" s="377" t="s">
        <v>68</v>
      </c>
      <c r="QNO95" s="377" t="s">
        <v>68</v>
      </c>
      <c r="QNP95" s="377" t="s">
        <v>68</v>
      </c>
      <c r="QNQ95" s="377" t="s">
        <v>68</v>
      </c>
      <c r="QNR95" s="377" t="s">
        <v>68</v>
      </c>
      <c r="QNS95" s="377" t="s">
        <v>68</v>
      </c>
      <c r="QNT95" s="377" t="s">
        <v>68</v>
      </c>
      <c r="QNU95" s="377" t="s">
        <v>68</v>
      </c>
      <c r="QNV95" s="377" t="s">
        <v>68</v>
      </c>
      <c r="QNW95" s="377" t="s">
        <v>68</v>
      </c>
      <c r="QNX95" s="377" t="s">
        <v>68</v>
      </c>
      <c r="QNY95" s="377" t="s">
        <v>68</v>
      </c>
      <c r="QNZ95" s="377" t="s">
        <v>68</v>
      </c>
      <c r="QOA95" s="377" t="s">
        <v>68</v>
      </c>
      <c r="QOB95" s="377" t="s">
        <v>68</v>
      </c>
      <c r="QOC95" s="377" t="s">
        <v>68</v>
      </c>
      <c r="QOD95" s="377" t="s">
        <v>68</v>
      </c>
      <c r="QOE95" s="377" t="s">
        <v>68</v>
      </c>
      <c r="QOF95" s="377" t="s">
        <v>68</v>
      </c>
      <c r="QOG95" s="377" t="s">
        <v>68</v>
      </c>
      <c r="QOH95" s="377" t="s">
        <v>68</v>
      </c>
      <c r="QOI95" s="377" t="s">
        <v>68</v>
      </c>
      <c r="QOJ95" s="377" t="s">
        <v>68</v>
      </c>
      <c r="QOK95" s="377" t="s">
        <v>68</v>
      </c>
      <c r="QOL95" s="377" t="s">
        <v>68</v>
      </c>
      <c r="QOM95" s="377" t="s">
        <v>68</v>
      </c>
      <c r="QON95" s="377" t="s">
        <v>68</v>
      </c>
      <c r="QOO95" s="377" t="s">
        <v>68</v>
      </c>
      <c r="QOP95" s="377" t="s">
        <v>68</v>
      </c>
      <c r="QOQ95" s="377" t="s">
        <v>68</v>
      </c>
      <c r="QOR95" s="377" t="s">
        <v>68</v>
      </c>
      <c r="QOS95" s="377" t="s">
        <v>68</v>
      </c>
      <c r="QOT95" s="377" t="s">
        <v>68</v>
      </c>
      <c r="QOU95" s="377" t="s">
        <v>68</v>
      </c>
      <c r="QOV95" s="377" t="s">
        <v>68</v>
      </c>
      <c r="QOW95" s="377" t="s">
        <v>68</v>
      </c>
      <c r="QOX95" s="377" t="s">
        <v>68</v>
      </c>
      <c r="QOY95" s="377" t="s">
        <v>68</v>
      </c>
      <c r="QOZ95" s="377" t="s">
        <v>68</v>
      </c>
      <c r="QPA95" s="377" t="s">
        <v>68</v>
      </c>
      <c r="QPB95" s="377" t="s">
        <v>68</v>
      </c>
      <c r="QPC95" s="377" t="s">
        <v>68</v>
      </c>
      <c r="QPD95" s="377" t="s">
        <v>68</v>
      </c>
      <c r="QPE95" s="377" t="s">
        <v>68</v>
      </c>
      <c r="QPF95" s="377" t="s">
        <v>68</v>
      </c>
      <c r="QPG95" s="377" t="s">
        <v>68</v>
      </c>
      <c r="QPH95" s="377" t="s">
        <v>68</v>
      </c>
      <c r="QPI95" s="377" t="s">
        <v>68</v>
      </c>
      <c r="QPJ95" s="377" t="s">
        <v>68</v>
      </c>
      <c r="QPK95" s="377" t="s">
        <v>68</v>
      </c>
      <c r="QPL95" s="377" t="s">
        <v>68</v>
      </c>
      <c r="QPM95" s="377" t="s">
        <v>68</v>
      </c>
      <c r="QPN95" s="377" t="s">
        <v>68</v>
      </c>
      <c r="QPO95" s="377" t="s">
        <v>68</v>
      </c>
      <c r="QPP95" s="377" t="s">
        <v>68</v>
      </c>
      <c r="QPQ95" s="377" t="s">
        <v>68</v>
      </c>
      <c r="QPR95" s="377" t="s">
        <v>68</v>
      </c>
      <c r="QPS95" s="377" t="s">
        <v>68</v>
      </c>
      <c r="QPT95" s="377" t="s">
        <v>68</v>
      </c>
      <c r="QPU95" s="377" t="s">
        <v>68</v>
      </c>
      <c r="QPV95" s="377" t="s">
        <v>68</v>
      </c>
      <c r="QPW95" s="377" t="s">
        <v>68</v>
      </c>
      <c r="QPX95" s="377" t="s">
        <v>68</v>
      </c>
      <c r="QPY95" s="377" t="s">
        <v>68</v>
      </c>
      <c r="QPZ95" s="377" t="s">
        <v>68</v>
      </c>
      <c r="QQA95" s="377" t="s">
        <v>68</v>
      </c>
      <c r="QQB95" s="377" t="s">
        <v>68</v>
      </c>
      <c r="QQC95" s="377" t="s">
        <v>68</v>
      </c>
      <c r="QQD95" s="377" t="s">
        <v>68</v>
      </c>
      <c r="QQE95" s="377" t="s">
        <v>68</v>
      </c>
      <c r="QQF95" s="377" t="s">
        <v>68</v>
      </c>
      <c r="QQG95" s="377" t="s">
        <v>68</v>
      </c>
      <c r="QQH95" s="377" t="s">
        <v>68</v>
      </c>
      <c r="QQI95" s="377" t="s">
        <v>68</v>
      </c>
      <c r="QQJ95" s="377" t="s">
        <v>68</v>
      </c>
      <c r="QQK95" s="377" t="s">
        <v>68</v>
      </c>
      <c r="QQL95" s="377" t="s">
        <v>68</v>
      </c>
      <c r="QQM95" s="377" t="s">
        <v>68</v>
      </c>
      <c r="QQN95" s="377" t="s">
        <v>68</v>
      </c>
      <c r="QQO95" s="377" t="s">
        <v>68</v>
      </c>
      <c r="QQP95" s="377" t="s">
        <v>68</v>
      </c>
      <c r="QQQ95" s="377" t="s">
        <v>68</v>
      </c>
      <c r="QQR95" s="377" t="s">
        <v>68</v>
      </c>
      <c r="QQS95" s="377" t="s">
        <v>68</v>
      </c>
      <c r="QQT95" s="377" t="s">
        <v>68</v>
      </c>
      <c r="QQU95" s="377" t="s">
        <v>68</v>
      </c>
      <c r="QQV95" s="377" t="s">
        <v>68</v>
      </c>
      <c r="QQW95" s="377" t="s">
        <v>68</v>
      </c>
      <c r="QQX95" s="377" t="s">
        <v>68</v>
      </c>
      <c r="QQY95" s="377" t="s">
        <v>68</v>
      </c>
      <c r="QQZ95" s="377" t="s">
        <v>68</v>
      </c>
      <c r="QRA95" s="377" t="s">
        <v>68</v>
      </c>
      <c r="QRB95" s="377" t="s">
        <v>68</v>
      </c>
      <c r="QRC95" s="377" t="s">
        <v>68</v>
      </c>
      <c r="QRD95" s="377" t="s">
        <v>68</v>
      </c>
      <c r="QRE95" s="377" t="s">
        <v>68</v>
      </c>
      <c r="QRF95" s="377" t="s">
        <v>68</v>
      </c>
      <c r="QRG95" s="377" t="s">
        <v>68</v>
      </c>
      <c r="QRH95" s="377" t="s">
        <v>68</v>
      </c>
      <c r="QRI95" s="377" t="s">
        <v>68</v>
      </c>
      <c r="QRJ95" s="377" t="s">
        <v>68</v>
      </c>
      <c r="QRK95" s="377" t="s">
        <v>68</v>
      </c>
      <c r="QRL95" s="377" t="s">
        <v>68</v>
      </c>
      <c r="QRM95" s="377" t="s">
        <v>68</v>
      </c>
      <c r="QRN95" s="377" t="s">
        <v>68</v>
      </c>
      <c r="QRO95" s="377" t="s">
        <v>68</v>
      </c>
      <c r="QRP95" s="377" t="s">
        <v>68</v>
      </c>
      <c r="QRQ95" s="377" t="s">
        <v>68</v>
      </c>
      <c r="QRR95" s="377" t="s">
        <v>68</v>
      </c>
      <c r="QRS95" s="377" t="s">
        <v>68</v>
      </c>
      <c r="QRT95" s="377" t="s">
        <v>68</v>
      </c>
      <c r="QRU95" s="377" t="s">
        <v>68</v>
      </c>
      <c r="QRV95" s="377" t="s">
        <v>68</v>
      </c>
      <c r="QRW95" s="377" t="s">
        <v>68</v>
      </c>
      <c r="QRX95" s="377" t="s">
        <v>68</v>
      </c>
      <c r="QRY95" s="377" t="s">
        <v>68</v>
      </c>
      <c r="QRZ95" s="377" t="s">
        <v>68</v>
      </c>
      <c r="QSA95" s="377" t="s">
        <v>68</v>
      </c>
      <c r="QSB95" s="377" t="s">
        <v>68</v>
      </c>
      <c r="QSC95" s="377" t="s">
        <v>68</v>
      </c>
      <c r="QSD95" s="377" t="s">
        <v>68</v>
      </c>
      <c r="QSE95" s="377" t="s">
        <v>68</v>
      </c>
      <c r="QSF95" s="377" t="s">
        <v>68</v>
      </c>
      <c r="QSG95" s="377" t="s">
        <v>68</v>
      </c>
      <c r="QSH95" s="377" t="s">
        <v>68</v>
      </c>
      <c r="QSI95" s="377" t="s">
        <v>68</v>
      </c>
      <c r="QSJ95" s="377" t="s">
        <v>68</v>
      </c>
      <c r="QSK95" s="377" t="s">
        <v>68</v>
      </c>
      <c r="QSL95" s="377" t="s">
        <v>68</v>
      </c>
      <c r="QSM95" s="377" t="s">
        <v>68</v>
      </c>
      <c r="QSN95" s="377" t="s">
        <v>68</v>
      </c>
      <c r="QSO95" s="377" t="s">
        <v>68</v>
      </c>
      <c r="QSP95" s="377" t="s">
        <v>68</v>
      </c>
      <c r="QSQ95" s="377" t="s">
        <v>68</v>
      </c>
      <c r="QSR95" s="377" t="s">
        <v>68</v>
      </c>
      <c r="QSS95" s="377" t="s">
        <v>68</v>
      </c>
      <c r="QST95" s="377" t="s">
        <v>68</v>
      </c>
      <c r="QSU95" s="377" t="s">
        <v>68</v>
      </c>
      <c r="QSV95" s="377" t="s">
        <v>68</v>
      </c>
      <c r="QSW95" s="377" t="s">
        <v>68</v>
      </c>
      <c r="QSX95" s="377" t="s">
        <v>68</v>
      </c>
      <c r="QSY95" s="377" t="s">
        <v>68</v>
      </c>
      <c r="QSZ95" s="377" t="s">
        <v>68</v>
      </c>
      <c r="QTA95" s="377" t="s">
        <v>68</v>
      </c>
      <c r="QTB95" s="377" t="s">
        <v>68</v>
      </c>
      <c r="QTC95" s="377" t="s">
        <v>68</v>
      </c>
      <c r="QTD95" s="377" t="s">
        <v>68</v>
      </c>
      <c r="QTE95" s="377" t="s">
        <v>68</v>
      </c>
      <c r="QTF95" s="377" t="s">
        <v>68</v>
      </c>
      <c r="QTG95" s="377" t="s">
        <v>68</v>
      </c>
      <c r="QTH95" s="377" t="s">
        <v>68</v>
      </c>
      <c r="QTI95" s="377" t="s">
        <v>68</v>
      </c>
      <c r="QTJ95" s="377" t="s">
        <v>68</v>
      </c>
      <c r="QTK95" s="377" t="s">
        <v>68</v>
      </c>
      <c r="QTL95" s="377" t="s">
        <v>68</v>
      </c>
      <c r="QTM95" s="377" t="s">
        <v>68</v>
      </c>
      <c r="QTN95" s="377" t="s">
        <v>68</v>
      </c>
      <c r="QTO95" s="377" t="s">
        <v>68</v>
      </c>
      <c r="QTP95" s="377" t="s">
        <v>68</v>
      </c>
      <c r="QTQ95" s="377" t="s">
        <v>68</v>
      </c>
      <c r="QTR95" s="377" t="s">
        <v>68</v>
      </c>
      <c r="QTS95" s="377" t="s">
        <v>68</v>
      </c>
      <c r="QTT95" s="377" t="s">
        <v>68</v>
      </c>
      <c r="QTU95" s="377" t="s">
        <v>68</v>
      </c>
      <c r="QTV95" s="377" t="s">
        <v>68</v>
      </c>
      <c r="QTW95" s="377" t="s">
        <v>68</v>
      </c>
      <c r="QTX95" s="377" t="s">
        <v>68</v>
      </c>
      <c r="QTY95" s="377" t="s">
        <v>68</v>
      </c>
      <c r="QTZ95" s="377" t="s">
        <v>68</v>
      </c>
      <c r="QUA95" s="377" t="s">
        <v>68</v>
      </c>
      <c r="QUB95" s="377" t="s">
        <v>68</v>
      </c>
      <c r="QUC95" s="377" t="s">
        <v>68</v>
      </c>
      <c r="QUD95" s="377" t="s">
        <v>68</v>
      </c>
      <c r="QUE95" s="377" t="s">
        <v>68</v>
      </c>
      <c r="QUF95" s="377" t="s">
        <v>68</v>
      </c>
      <c r="QUG95" s="377" t="s">
        <v>68</v>
      </c>
      <c r="QUH95" s="377" t="s">
        <v>68</v>
      </c>
      <c r="QUI95" s="377" t="s">
        <v>68</v>
      </c>
      <c r="QUJ95" s="377" t="s">
        <v>68</v>
      </c>
      <c r="QUK95" s="377" t="s">
        <v>68</v>
      </c>
      <c r="QUL95" s="377" t="s">
        <v>68</v>
      </c>
      <c r="QUM95" s="377" t="s">
        <v>68</v>
      </c>
      <c r="QUN95" s="377" t="s">
        <v>68</v>
      </c>
      <c r="QUO95" s="377" t="s">
        <v>68</v>
      </c>
      <c r="QUP95" s="377" t="s">
        <v>68</v>
      </c>
      <c r="QUQ95" s="377" t="s">
        <v>68</v>
      </c>
      <c r="QUR95" s="377" t="s">
        <v>68</v>
      </c>
      <c r="QUS95" s="377" t="s">
        <v>68</v>
      </c>
      <c r="QUT95" s="377" t="s">
        <v>68</v>
      </c>
      <c r="QUU95" s="377" t="s">
        <v>68</v>
      </c>
      <c r="QUV95" s="377" t="s">
        <v>68</v>
      </c>
      <c r="QUW95" s="377" t="s">
        <v>68</v>
      </c>
      <c r="QUX95" s="377" t="s">
        <v>68</v>
      </c>
      <c r="QUY95" s="377" t="s">
        <v>68</v>
      </c>
      <c r="QUZ95" s="377" t="s">
        <v>68</v>
      </c>
      <c r="QVA95" s="377" t="s">
        <v>68</v>
      </c>
      <c r="QVB95" s="377" t="s">
        <v>68</v>
      </c>
      <c r="QVC95" s="377" t="s">
        <v>68</v>
      </c>
      <c r="QVD95" s="377" t="s">
        <v>68</v>
      </c>
      <c r="QVE95" s="377" t="s">
        <v>68</v>
      </c>
      <c r="QVF95" s="377" t="s">
        <v>68</v>
      </c>
      <c r="QVG95" s="377" t="s">
        <v>68</v>
      </c>
      <c r="QVH95" s="377" t="s">
        <v>68</v>
      </c>
      <c r="QVI95" s="377" t="s">
        <v>68</v>
      </c>
      <c r="QVJ95" s="377" t="s">
        <v>68</v>
      </c>
      <c r="QVK95" s="377" t="s">
        <v>68</v>
      </c>
      <c r="QVL95" s="377" t="s">
        <v>68</v>
      </c>
      <c r="QVM95" s="377" t="s">
        <v>68</v>
      </c>
      <c r="QVN95" s="377" t="s">
        <v>68</v>
      </c>
      <c r="QVO95" s="377" t="s">
        <v>68</v>
      </c>
      <c r="QVP95" s="377" t="s">
        <v>68</v>
      </c>
      <c r="QVQ95" s="377" t="s">
        <v>68</v>
      </c>
      <c r="QVR95" s="377" t="s">
        <v>68</v>
      </c>
      <c r="QVS95" s="377" t="s">
        <v>68</v>
      </c>
      <c r="QVT95" s="377" t="s">
        <v>68</v>
      </c>
      <c r="QVU95" s="377" t="s">
        <v>68</v>
      </c>
      <c r="QVV95" s="377" t="s">
        <v>68</v>
      </c>
      <c r="QVW95" s="377" t="s">
        <v>68</v>
      </c>
      <c r="QVX95" s="377" t="s">
        <v>68</v>
      </c>
      <c r="QVY95" s="377" t="s">
        <v>68</v>
      </c>
      <c r="QVZ95" s="377" t="s">
        <v>68</v>
      </c>
      <c r="QWA95" s="377" t="s">
        <v>68</v>
      </c>
      <c r="QWB95" s="377" t="s">
        <v>68</v>
      </c>
      <c r="QWC95" s="377" t="s">
        <v>68</v>
      </c>
      <c r="QWD95" s="377" t="s">
        <v>68</v>
      </c>
      <c r="QWE95" s="377" t="s">
        <v>68</v>
      </c>
      <c r="QWF95" s="377" t="s">
        <v>68</v>
      </c>
      <c r="QWG95" s="377" t="s">
        <v>68</v>
      </c>
      <c r="QWH95" s="377" t="s">
        <v>68</v>
      </c>
      <c r="QWI95" s="377" t="s">
        <v>68</v>
      </c>
      <c r="QWJ95" s="377" t="s">
        <v>68</v>
      </c>
      <c r="QWK95" s="377" t="s">
        <v>68</v>
      </c>
      <c r="QWL95" s="377" t="s">
        <v>68</v>
      </c>
      <c r="QWM95" s="377" t="s">
        <v>68</v>
      </c>
      <c r="QWN95" s="377" t="s">
        <v>68</v>
      </c>
      <c r="QWO95" s="377" t="s">
        <v>68</v>
      </c>
      <c r="QWP95" s="377" t="s">
        <v>68</v>
      </c>
      <c r="QWQ95" s="377" t="s">
        <v>68</v>
      </c>
      <c r="QWR95" s="377" t="s">
        <v>68</v>
      </c>
      <c r="QWS95" s="377" t="s">
        <v>68</v>
      </c>
      <c r="QWT95" s="377" t="s">
        <v>68</v>
      </c>
      <c r="QWU95" s="377" t="s">
        <v>68</v>
      </c>
      <c r="QWV95" s="377" t="s">
        <v>68</v>
      </c>
      <c r="QWW95" s="377" t="s">
        <v>68</v>
      </c>
      <c r="QWX95" s="377" t="s">
        <v>68</v>
      </c>
      <c r="QWY95" s="377" t="s">
        <v>68</v>
      </c>
      <c r="QWZ95" s="377" t="s">
        <v>68</v>
      </c>
      <c r="QXA95" s="377" t="s">
        <v>68</v>
      </c>
      <c r="QXB95" s="377" t="s">
        <v>68</v>
      </c>
      <c r="QXC95" s="377" t="s">
        <v>68</v>
      </c>
      <c r="QXD95" s="377" t="s">
        <v>68</v>
      </c>
      <c r="QXE95" s="377" t="s">
        <v>68</v>
      </c>
      <c r="QXF95" s="377" t="s">
        <v>68</v>
      </c>
      <c r="QXG95" s="377" t="s">
        <v>68</v>
      </c>
      <c r="QXH95" s="377" t="s">
        <v>68</v>
      </c>
      <c r="QXI95" s="377" t="s">
        <v>68</v>
      </c>
      <c r="QXJ95" s="377" t="s">
        <v>68</v>
      </c>
      <c r="QXK95" s="377" t="s">
        <v>68</v>
      </c>
      <c r="QXL95" s="377" t="s">
        <v>68</v>
      </c>
      <c r="QXM95" s="377" t="s">
        <v>68</v>
      </c>
      <c r="QXN95" s="377" t="s">
        <v>68</v>
      </c>
      <c r="QXO95" s="377" t="s">
        <v>68</v>
      </c>
      <c r="QXP95" s="377" t="s">
        <v>68</v>
      </c>
      <c r="QXQ95" s="377" t="s">
        <v>68</v>
      </c>
      <c r="QXR95" s="377" t="s">
        <v>68</v>
      </c>
      <c r="QXS95" s="377" t="s">
        <v>68</v>
      </c>
      <c r="QXT95" s="377" t="s">
        <v>68</v>
      </c>
      <c r="QXU95" s="377" t="s">
        <v>68</v>
      </c>
      <c r="QXV95" s="377" t="s">
        <v>68</v>
      </c>
      <c r="QXW95" s="377" t="s">
        <v>68</v>
      </c>
      <c r="QXX95" s="377" t="s">
        <v>68</v>
      </c>
      <c r="QXY95" s="377" t="s">
        <v>68</v>
      </c>
      <c r="QXZ95" s="377" t="s">
        <v>68</v>
      </c>
      <c r="QYA95" s="377" t="s">
        <v>68</v>
      </c>
      <c r="QYB95" s="377" t="s">
        <v>68</v>
      </c>
      <c r="QYC95" s="377" t="s">
        <v>68</v>
      </c>
      <c r="QYD95" s="377" t="s">
        <v>68</v>
      </c>
      <c r="QYE95" s="377" t="s">
        <v>68</v>
      </c>
      <c r="QYF95" s="377" t="s">
        <v>68</v>
      </c>
      <c r="QYG95" s="377" t="s">
        <v>68</v>
      </c>
      <c r="QYH95" s="377" t="s">
        <v>68</v>
      </c>
      <c r="QYI95" s="377" t="s">
        <v>68</v>
      </c>
      <c r="QYJ95" s="377" t="s">
        <v>68</v>
      </c>
      <c r="QYK95" s="377" t="s">
        <v>68</v>
      </c>
      <c r="QYL95" s="377" t="s">
        <v>68</v>
      </c>
      <c r="QYM95" s="377" t="s">
        <v>68</v>
      </c>
      <c r="QYN95" s="377" t="s">
        <v>68</v>
      </c>
      <c r="QYO95" s="377" t="s">
        <v>68</v>
      </c>
      <c r="QYP95" s="377" t="s">
        <v>68</v>
      </c>
      <c r="QYQ95" s="377" t="s">
        <v>68</v>
      </c>
      <c r="QYR95" s="377" t="s">
        <v>68</v>
      </c>
      <c r="QYS95" s="377" t="s">
        <v>68</v>
      </c>
      <c r="QYT95" s="377" t="s">
        <v>68</v>
      </c>
      <c r="QYU95" s="377" t="s">
        <v>68</v>
      </c>
      <c r="QYV95" s="377" t="s">
        <v>68</v>
      </c>
      <c r="QYW95" s="377" t="s">
        <v>68</v>
      </c>
      <c r="QYX95" s="377" t="s">
        <v>68</v>
      </c>
      <c r="QYY95" s="377" t="s">
        <v>68</v>
      </c>
      <c r="QYZ95" s="377" t="s">
        <v>68</v>
      </c>
      <c r="QZA95" s="377" t="s">
        <v>68</v>
      </c>
      <c r="QZB95" s="377" t="s">
        <v>68</v>
      </c>
      <c r="QZC95" s="377" t="s">
        <v>68</v>
      </c>
      <c r="QZD95" s="377" t="s">
        <v>68</v>
      </c>
      <c r="QZE95" s="377" t="s">
        <v>68</v>
      </c>
      <c r="QZF95" s="377" t="s">
        <v>68</v>
      </c>
      <c r="QZG95" s="377" t="s">
        <v>68</v>
      </c>
      <c r="QZH95" s="377" t="s">
        <v>68</v>
      </c>
      <c r="QZI95" s="377" t="s">
        <v>68</v>
      </c>
      <c r="QZJ95" s="377" t="s">
        <v>68</v>
      </c>
      <c r="QZK95" s="377" t="s">
        <v>68</v>
      </c>
      <c r="QZL95" s="377" t="s">
        <v>68</v>
      </c>
      <c r="QZM95" s="377" t="s">
        <v>68</v>
      </c>
      <c r="QZN95" s="377" t="s">
        <v>68</v>
      </c>
      <c r="QZO95" s="377" t="s">
        <v>68</v>
      </c>
      <c r="QZP95" s="377" t="s">
        <v>68</v>
      </c>
      <c r="QZQ95" s="377" t="s">
        <v>68</v>
      </c>
      <c r="QZR95" s="377" t="s">
        <v>68</v>
      </c>
      <c r="QZS95" s="377" t="s">
        <v>68</v>
      </c>
      <c r="QZT95" s="377" t="s">
        <v>68</v>
      </c>
      <c r="QZU95" s="377" t="s">
        <v>68</v>
      </c>
      <c r="QZV95" s="377" t="s">
        <v>68</v>
      </c>
      <c r="QZW95" s="377" t="s">
        <v>68</v>
      </c>
      <c r="QZX95" s="377" t="s">
        <v>68</v>
      </c>
      <c r="QZY95" s="377" t="s">
        <v>68</v>
      </c>
      <c r="QZZ95" s="377" t="s">
        <v>68</v>
      </c>
      <c r="RAA95" s="377" t="s">
        <v>68</v>
      </c>
      <c r="RAB95" s="377" t="s">
        <v>68</v>
      </c>
      <c r="RAC95" s="377" t="s">
        <v>68</v>
      </c>
      <c r="RAD95" s="377" t="s">
        <v>68</v>
      </c>
      <c r="RAE95" s="377" t="s">
        <v>68</v>
      </c>
      <c r="RAF95" s="377" t="s">
        <v>68</v>
      </c>
      <c r="RAG95" s="377" t="s">
        <v>68</v>
      </c>
      <c r="RAH95" s="377" t="s">
        <v>68</v>
      </c>
      <c r="RAI95" s="377" t="s">
        <v>68</v>
      </c>
      <c r="RAJ95" s="377" t="s">
        <v>68</v>
      </c>
      <c r="RAK95" s="377" t="s">
        <v>68</v>
      </c>
      <c r="RAL95" s="377" t="s">
        <v>68</v>
      </c>
      <c r="RAM95" s="377" t="s">
        <v>68</v>
      </c>
      <c r="RAN95" s="377" t="s">
        <v>68</v>
      </c>
      <c r="RAO95" s="377" t="s">
        <v>68</v>
      </c>
      <c r="RAP95" s="377" t="s">
        <v>68</v>
      </c>
      <c r="RAQ95" s="377" t="s">
        <v>68</v>
      </c>
      <c r="RAR95" s="377" t="s">
        <v>68</v>
      </c>
      <c r="RAS95" s="377" t="s">
        <v>68</v>
      </c>
      <c r="RAT95" s="377" t="s">
        <v>68</v>
      </c>
      <c r="RAU95" s="377" t="s">
        <v>68</v>
      </c>
      <c r="RAV95" s="377" t="s">
        <v>68</v>
      </c>
      <c r="RAW95" s="377" t="s">
        <v>68</v>
      </c>
      <c r="RAX95" s="377" t="s">
        <v>68</v>
      </c>
      <c r="RAY95" s="377" t="s">
        <v>68</v>
      </c>
      <c r="RAZ95" s="377" t="s">
        <v>68</v>
      </c>
      <c r="RBA95" s="377" t="s">
        <v>68</v>
      </c>
      <c r="RBB95" s="377" t="s">
        <v>68</v>
      </c>
      <c r="RBC95" s="377" t="s">
        <v>68</v>
      </c>
      <c r="RBD95" s="377" t="s">
        <v>68</v>
      </c>
      <c r="RBE95" s="377" t="s">
        <v>68</v>
      </c>
      <c r="RBF95" s="377" t="s">
        <v>68</v>
      </c>
      <c r="RBG95" s="377" t="s">
        <v>68</v>
      </c>
      <c r="RBH95" s="377" t="s">
        <v>68</v>
      </c>
      <c r="RBI95" s="377" t="s">
        <v>68</v>
      </c>
      <c r="RBJ95" s="377" t="s">
        <v>68</v>
      </c>
      <c r="RBK95" s="377" t="s">
        <v>68</v>
      </c>
      <c r="RBL95" s="377" t="s">
        <v>68</v>
      </c>
      <c r="RBM95" s="377" t="s">
        <v>68</v>
      </c>
      <c r="RBN95" s="377" t="s">
        <v>68</v>
      </c>
      <c r="RBO95" s="377" t="s">
        <v>68</v>
      </c>
      <c r="RBP95" s="377" t="s">
        <v>68</v>
      </c>
      <c r="RBQ95" s="377" t="s">
        <v>68</v>
      </c>
      <c r="RBR95" s="377" t="s">
        <v>68</v>
      </c>
      <c r="RBS95" s="377" t="s">
        <v>68</v>
      </c>
      <c r="RBT95" s="377" t="s">
        <v>68</v>
      </c>
      <c r="RBU95" s="377" t="s">
        <v>68</v>
      </c>
      <c r="RBV95" s="377" t="s">
        <v>68</v>
      </c>
      <c r="RBW95" s="377" t="s">
        <v>68</v>
      </c>
      <c r="RBX95" s="377" t="s">
        <v>68</v>
      </c>
      <c r="RBY95" s="377" t="s">
        <v>68</v>
      </c>
      <c r="RBZ95" s="377" t="s">
        <v>68</v>
      </c>
      <c r="RCA95" s="377" t="s">
        <v>68</v>
      </c>
      <c r="RCB95" s="377" t="s">
        <v>68</v>
      </c>
      <c r="RCC95" s="377" t="s">
        <v>68</v>
      </c>
      <c r="RCD95" s="377" t="s">
        <v>68</v>
      </c>
      <c r="RCE95" s="377" t="s">
        <v>68</v>
      </c>
      <c r="RCF95" s="377" t="s">
        <v>68</v>
      </c>
      <c r="RCG95" s="377" t="s">
        <v>68</v>
      </c>
      <c r="RCH95" s="377" t="s">
        <v>68</v>
      </c>
      <c r="RCI95" s="377" t="s">
        <v>68</v>
      </c>
      <c r="RCJ95" s="377" t="s">
        <v>68</v>
      </c>
      <c r="RCK95" s="377" t="s">
        <v>68</v>
      </c>
      <c r="RCL95" s="377" t="s">
        <v>68</v>
      </c>
      <c r="RCM95" s="377" t="s">
        <v>68</v>
      </c>
      <c r="RCN95" s="377" t="s">
        <v>68</v>
      </c>
      <c r="RCO95" s="377" t="s">
        <v>68</v>
      </c>
      <c r="RCP95" s="377" t="s">
        <v>68</v>
      </c>
      <c r="RCQ95" s="377" t="s">
        <v>68</v>
      </c>
      <c r="RCR95" s="377" t="s">
        <v>68</v>
      </c>
      <c r="RCS95" s="377" t="s">
        <v>68</v>
      </c>
      <c r="RCT95" s="377" t="s">
        <v>68</v>
      </c>
      <c r="RCU95" s="377" t="s">
        <v>68</v>
      </c>
      <c r="RCV95" s="377" t="s">
        <v>68</v>
      </c>
      <c r="RCW95" s="377" t="s">
        <v>68</v>
      </c>
      <c r="RCX95" s="377" t="s">
        <v>68</v>
      </c>
      <c r="RCY95" s="377" t="s">
        <v>68</v>
      </c>
      <c r="RCZ95" s="377" t="s">
        <v>68</v>
      </c>
      <c r="RDA95" s="377" t="s">
        <v>68</v>
      </c>
      <c r="RDB95" s="377" t="s">
        <v>68</v>
      </c>
      <c r="RDC95" s="377" t="s">
        <v>68</v>
      </c>
      <c r="RDD95" s="377" t="s">
        <v>68</v>
      </c>
      <c r="RDE95" s="377" t="s">
        <v>68</v>
      </c>
      <c r="RDF95" s="377" t="s">
        <v>68</v>
      </c>
      <c r="RDG95" s="377" t="s">
        <v>68</v>
      </c>
      <c r="RDH95" s="377" t="s">
        <v>68</v>
      </c>
      <c r="RDI95" s="377" t="s">
        <v>68</v>
      </c>
      <c r="RDJ95" s="377" t="s">
        <v>68</v>
      </c>
      <c r="RDK95" s="377" t="s">
        <v>68</v>
      </c>
      <c r="RDL95" s="377" t="s">
        <v>68</v>
      </c>
      <c r="RDM95" s="377" t="s">
        <v>68</v>
      </c>
      <c r="RDN95" s="377" t="s">
        <v>68</v>
      </c>
      <c r="RDO95" s="377" t="s">
        <v>68</v>
      </c>
      <c r="RDP95" s="377" t="s">
        <v>68</v>
      </c>
      <c r="RDQ95" s="377" t="s">
        <v>68</v>
      </c>
      <c r="RDR95" s="377" t="s">
        <v>68</v>
      </c>
      <c r="RDS95" s="377" t="s">
        <v>68</v>
      </c>
      <c r="RDT95" s="377" t="s">
        <v>68</v>
      </c>
      <c r="RDU95" s="377" t="s">
        <v>68</v>
      </c>
      <c r="RDV95" s="377" t="s">
        <v>68</v>
      </c>
      <c r="RDW95" s="377" t="s">
        <v>68</v>
      </c>
      <c r="RDX95" s="377" t="s">
        <v>68</v>
      </c>
      <c r="RDY95" s="377" t="s">
        <v>68</v>
      </c>
      <c r="RDZ95" s="377" t="s">
        <v>68</v>
      </c>
      <c r="REA95" s="377" t="s">
        <v>68</v>
      </c>
      <c r="REB95" s="377" t="s">
        <v>68</v>
      </c>
      <c r="REC95" s="377" t="s">
        <v>68</v>
      </c>
      <c r="RED95" s="377" t="s">
        <v>68</v>
      </c>
      <c r="REE95" s="377" t="s">
        <v>68</v>
      </c>
      <c r="REF95" s="377" t="s">
        <v>68</v>
      </c>
      <c r="REG95" s="377" t="s">
        <v>68</v>
      </c>
      <c r="REH95" s="377" t="s">
        <v>68</v>
      </c>
      <c r="REI95" s="377" t="s">
        <v>68</v>
      </c>
      <c r="REJ95" s="377" t="s">
        <v>68</v>
      </c>
      <c r="REK95" s="377" t="s">
        <v>68</v>
      </c>
      <c r="REL95" s="377" t="s">
        <v>68</v>
      </c>
      <c r="REM95" s="377" t="s">
        <v>68</v>
      </c>
      <c r="REN95" s="377" t="s">
        <v>68</v>
      </c>
      <c r="REO95" s="377" t="s">
        <v>68</v>
      </c>
      <c r="REP95" s="377" t="s">
        <v>68</v>
      </c>
      <c r="REQ95" s="377" t="s">
        <v>68</v>
      </c>
      <c r="RER95" s="377" t="s">
        <v>68</v>
      </c>
      <c r="RES95" s="377" t="s">
        <v>68</v>
      </c>
      <c r="RET95" s="377" t="s">
        <v>68</v>
      </c>
      <c r="REU95" s="377" t="s">
        <v>68</v>
      </c>
      <c r="REV95" s="377" t="s">
        <v>68</v>
      </c>
      <c r="REW95" s="377" t="s">
        <v>68</v>
      </c>
      <c r="REX95" s="377" t="s">
        <v>68</v>
      </c>
      <c r="REY95" s="377" t="s">
        <v>68</v>
      </c>
      <c r="REZ95" s="377" t="s">
        <v>68</v>
      </c>
      <c r="RFA95" s="377" t="s">
        <v>68</v>
      </c>
      <c r="RFB95" s="377" t="s">
        <v>68</v>
      </c>
      <c r="RFC95" s="377" t="s">
        <v>68</v>
      </c>
      <c r="RFD95" s="377" t="s">
        <v>68</v>
      </c>
      <c r="RFE95" s="377" t="s">
        <v>68</v>
      </c>
      <c r="RFF95" s="377" t="s">
        <v>68</v>
      </c>
      <c r="RFG95" s="377" t="s">
        <v>68</v>
      </c>
      <c r="RFH95" s="377" t="s">
        <v>68</v>
      </c>
      <c r="RFI95" s="377" t="s">
        <v>68</v>
      </c>
      <c r="RFJ95" s="377" t="s">
        <v>68</v>
      </c>
      <c r="RFK95" s="377" t="s">
        <v>68</v>
      </c>
      <c r="RFL95" s="377" t="s">
        <v>68</v>
      </c>
      <c r="RFM95" s="377" t="s">
        <v>68</v>
      </c>
      <c r="RFN95" s="377" t="s">
        <v>68</v>
      </c>
      <c r="RFO95" s="377" t="s">
        <v>68</v>
      </c>
      <c r="RFP95" s="377" t="s">
        <v>68</v>
      </c>
      <c r="RFQ95" s="377" t="s">
        <v>68</v>
      </c>
      <c r="RFR95" s="377" t="s">
        <v>68</v>
      </c>
      <c r="RFS95" s="377" t="s">
        <v>68</v>
      </c>
      <c r="RFT95" s="377" t="s">
        <v>68</v>
      </c>
      <c r="RFU95" s="377" t="s">
        <v>68</v>
      </c>
      <c r="RFV95" s="377" t="s">
        <v>68</v>
      </c>
      <c r="RFW95" s="377" t="s">
        <v>68</v>
      </c>
      <c r="RFX95" s="377" t="s">
        <v>68</v>
      </c>
      <c r="RFY95" s="377" t="s">
        <v>68</v>
      </c>
      <c r="RFZ95" s="377" t="s">
        <v>68</v>
      </c>
      <c r="RGA95" s="377" t="s">
        <v>68</v>
      </c>
      <c r="RGB95" s="377" t="s">
        <v>68</v>
      </c>
      <c r="RGC95" s="377" t="s">
        <v>68</v>
      </c>
      <c r="RGD95" s="377" t="s">
        <v>68</v>
      </c>
      <c r="RGE95" s="377" t="s">
        <v>68</v>
      </c>
      <c r="RGF95" s="377" t="s">
        <v>68</v>
      </c>
      <c r="RGG95" s="377" t="s">
        <v>68</v>
      </c>
      <c r="RGH95" s="377" t="s">
        <v>68</v>
      </c>
      <c r="RGI95" s="377" t="s">
        <v>68</v>
      </c>
      <c r="RGJ95" s="377" t="s">
        <v>68</v>
      </c>
      <c r="RGK95" s="377" t="s">
        <v>68</v>
      </c>
      <c r="RGL95" s="377" t="s">
        <v>68</v>
      </c>
      <c r="RGM95" s="377" t="s">
        <v>68</v>
      </c>
      <c r="RGN95" s="377" t="s">
        <v>68</v>
      </c>
      <c r="RGO95" s="377" t="s">
        <v>68</v>
      </c>
      <c r="RGP95" s="377" t="s">
        <v>68</v>
      </c>
      <c r="RGQ95" s="377" t="s">
        <v>68</v>
      </c>
      <c r="RGR95" s="377" t="s">
        <v>68</v>
      </c>
      <c r="RGS95" s="377" t="s">
        <v>68</v>
      </c>
      <c r="RGT95" s="377" t="s">
        <v>68</v>
      </c>
      <c r="RGU95" s="377" t="s">
        <v>68</v>
      </c>
      <c r="RGV95" s="377" t="s">
        <v>68</v>
      </c>
      <c r="RGW95" s="377" t="s">
        <v>68</v>
      </c>
      <c r="RGX95" s="377" t="s">
        <v>68</v>
      </c>
      <c r="RGY95" s="377" t="s">
        <v>68</v>
      </c>
      <c r="RGZ95" s="377" t="s">
        <v>68</v>
      </c>
      <c r="RHA95" s="377" t="s">
        <v>68</v>
      </c>
      <c r="RHB95" s="377" t="s">
        <v>68</v>
      </c>
      <c r="RHC95" s="377" t="s">
        <v>68</v>
      </c>
      <c r="RHD95" s="377" t="s">
        <v>68</v>
      </c>
      <c r="RHE95" s="377" t="s">
        <v>68</v>
      </c>
      <c r="RHF95" s="377" t="s">
        <v>68</v>
      </c>
      <c r="RHG95" s="377" t="s">
        <v>68</v>
      </c>
      <c r="RHH95" s="377" t="s">
        <v>68</v>
      </c>
      <c r="RHI95" s="377" t="s">
        <v>68</v>
      </c>
      <c r="RHJ95" s="377" t="s">
        <v>68</v>
      </c>
      <c r="RHK95" s="377" t="s">
        <v>68</v>
      </c>
      <c r="RHL95" s="377" t="s">
        <v>68</v>
      </c>
      <c r="RHM95" s="377" t="s">
        <v>68</v>
      </c>
      <c r="RHN95" s="377" t="s">
        <v>68</v>
      </c>
      <c r="RHO95" s="377" t="s">
        <v>68</v>
      </c>
      <c r="RHP95" s="377" t="s">
        <v>68</v>
      </c>
      <c r="RHQ95" s="377" t="s">
        <v>68</v>
      </c>
      <c r="RHR95" s="377" t="s">
        <v>68</v>
      </c>
      <c r="RHS95" s="377" t="s">
        <v>68</v>
      </c>
      <c r="RHT95" s="377" t="s">
        <v>68</v>
      </c>
      <c r="RHU95" s="377" t="s">
        <v>68</v>
      </c>
      <c r="RHV95" s="377" t="s">
        <v>68</v>
      </c>
      <c r="RHW95" s="377" t="s">
        <v>68</v>
      </c>
      <c r="RHX95" s="377" t="s">
        <v>68</v>
      </c>
      <c r="RHY95" s="377" t="s">
        <v>68</v>
      </c>
      <c r="RHZ95" s="377" t="s">
        <v>68</v>
      </c>
      <c r="RIA95" s="377" t="s">
        <v>68</v>
      </c>
      <c r="RIB95" s="377" t="s">
        <v>68</v>
      </c>
      <c r="RIC95" s="377" t="s">
        <v>68</v>
      </c>
      <c r="RID95" s="377" t="s">
        <v>68</v>
      </c>
      <c r="RIE95" s="377" t="s">
        <v>68</v>
      </c>
      <c r="RIF95" s="377" t="s">
        <v>68</v>
      </c>
      <c r="RIG95" s="377" t="s">
        <v>68</v>
      </c>
      <c r="RIH95" s="377" t="s">
        <v>68</v>
      </c>
      <c r="RII95" s="377" t="s">
        <v>68</v>
      </c>
      <c r="RIJ95" s="377" t="s">
        <v>68</v>
      </c>
      <c r="RIK95" s="377" t="s">
        <v>68</v>
      </c>
      <c r="RIL95" s="377" t="s">
        <v>68</v>
      </c>
      <c r="RIM95" s="377" t="s">
        <v>68</v>
      </c>
      <c r="RIN95" s="377" t="s">
        <v>68</v>
      </c>
      <c r="RIO95" s="377" t="s">
        <v>68</v>
      </c>
      <c r="RIP95" s="377" t="s">
        <v>68</v>
      </c>
      <c r="RIQ95" s="377" t="s">
        <v>68</v>
      </c>
      <c r="RIR95" s="377" t="s">
        <v>68</v>
      </c>
      <c r="RIS95" s="377" t="s">
        <v>68</v>
      </c>
      <c r="RIT95" s="377" t="s">
        <v>68</v>
      </c>
      <c r="RIU95" s="377" t="s">
        <v>68</v>
      </c>
      <c r="RIV95" s="377" t="s">
        <v>68</v>
      </c>
      <c r="RIW95" s="377" t="s">
        <v>68</v>
      </c>
      <c r="RIX95" s="377" t="s">
        <v>68</v>
      </c>
      <c r="RIY95" s="377" t="s">
        <v>68</v>
      </c>
      <c r="RIZ95" s="377" t="s">
        <v>68</v>
      </c>
      <c r="RJA95" s="377" t="s">
        <v>68</v>
      </c>
      <c r="RJB95" s="377" t="s">
        <v>68</v>
      </c>
      <c r="RJC95" s="377" t="s">
        <v>68</v>
      </c>
      <c r="RJD95" s="377" t="s">
        <v>68</v>
      </c>
      <c r="RJE95" s="377" t="s">
        <v>68</v>
      </c>
      <c r="RJF95" s="377" t="s">
        <v>68</v>
      </c>
      <c r="RJG95" s="377" t="s">
        <v>68</v>
      </c>
      <c r="RJH95" s="377" t="s">
        <v>68</v>
      </c>
      <c r="RJI95" s="377" t="s">
        <v>68</v>
      </c>
      <c r="RJJ95" s="377" t="s">
        <v>68</v>
      </c>
      <c r="RJK95" s="377" t="s">
        <v>68</v>
      </c>
      <c r="RJL95" s="377" t="s">
        <v>68</v>
      </c>
      <c r="RJM95" s="377" t="s">
        <v>68</v>
      </c>
      <c r="RJN95" s="377" t="s">
        <v>68</v>
      </c>
      <c r="RJO95" s="377" t="s">
        <v>68</v>
      </c>
      <c r="RJP95" s="377" t="s">
        <v>68</v>
      </c>
      <c r="RJQ95" s="377" t="s">
        <v>68</v>
      </c>
      <c r="RJR95" s="377" t="s">
        <v>68</v>
      </c>
      <c r="RJS95" s="377" t="s">
        <v>68</v>
      </c>
      <c r="RJT95" s="377" t="s">
        <v>68</v>
      </c>
      <c r="RJU95" s="377" t="s">
        <v>68</v>
      </c>
      <c r="RJV95" s="377" t="s">
        <v>68</v>
      </c>
      <c r="RJW95" s="377" t="s">
        <v>68</v>
      </c>
      <c r="RJX95" s="377" t="s">
        <v>68</v>
      </c>
      <c r="RJY95" s="377" t="s">
        <v>68</v>
      </c>
      <c r="RJZ95" s="377" t="s">
        <v>68</v>
      </c>
      <c r="RKA95" s="377" t="s">
        <v>68</v>
      </c>
      <c r="RKB95" s="377" t="s">
        <v>68</v>
      </c>
      <c r="RKC95" s="377" t="s">
        <v>68</v>
      </c>
      <c r="RKD95" s="377" t="s">
        <v>68</v>
      </c>
      <c r="RKE95" s="377" t="s">
        <v>68</v>
      </c>
      <c r="RKF95" s="377" t="s">
        <v>68</v>
      </c>
      <c r="RKG95" s="377" t="s">
        <v>68</v>
      </c>
      <c r="RKH95" s="377" t="s">
        <v>68</v>
      </c>
      <c r="RKI95" s="377" t="s">
        <v>68</v>
      </c>
      <c r="RKJ95" s="377" t="s">
        <v>68</v>
      </c>
      <c r="RKK95" s="377" t="s">
        <v>68</v>
      </c>
      <c r="RKL95" s="377" t="s">
        <v>68</v>
      </c>
      <c r="RKM95" s="377" t="s">
        <v>68</v>
      </c>
      <c r="RKN95" s="377" t="s">
        <v>68</v>
      </c>
      <c r="RKO95" s="377" t="s">
        <v>68</v>
      </c>
      <c r="RKP95" s="377" t="s">
        <v>68</v>
      </c>
      <c r="RKQ95" s="377" t="s">
        <v>68</v>
      </c>
      <c r="RKR95" s="377" t="s">
        <v>68</v>
      </c>
      <c r="RKS95" s="377" t="s">
        <v>68</v>
      </c>
      <c r="RKT95" s="377" t="s">
        <v>68</v>
      </c>
      <c r="RKU95" s="377" t="s">
        <v>68</v>
      </c>
      <c r="RKV95" s="377" t="s">
        <v>68</v>
      </c>
      <c r="RKW95" s="377" t="s">
        <v>68</v>
      </c>
      <c r="RKX95" s="377" t="s">
        <v>68</v>
      </c>
      <c r="RKY95" s="377" t="s">
        <v>68</v>
      </c>
      <c r="RKZ95" s="377" t="s">
        <v>68</v>
      </c>
      <c r="RLA95" s="377" t="s">
        <v>68</v>
      </c>
      <c r="RLB95" s="377" t="s">
        <v>68</v>
      </c>
      <c r="RLC95" s="377" t="s">
        <v>68</v>
      </c>
      <c r="RLD95" s="377" t="s">
        <v>68</v>
      </c>
      <c r="RLE95" s="377" t="s">
        <v>68</v>
      </c>
      <c r="RLF95" s="377" t="s">
        <v>68</v>
      </c>
      <c r="RLG95" s="377" t="s">
        <v>68</v>
      </c>
      <c r="RLH95" s="377" t="s">
        <v>68</v>
      </c>
      <c r="RLI95" s="377" t="s">
        <v>68</v>
      </c>
      <c r="RLJ95" s="377" t="s">
        <v>68</v>
      </c>
      <c r="RLK95" s="377" t="s">
        <v>68</v>
      </c>
      <c r="RLL95" s="377" t="s">
        <v>68</v>
      </c>
      <c r="RLM95" s="377" t="s">
        <v>68</v>
      </c>
      <c r="RLN95" s="377" t="s">
        <v>68</v>
      </c>
      <c r="RLO95" s="377" t="s">
        <v>68</v>
      </c>
      <c r="RLP95" s="377" t="s">
        <v>68</v>
      </c>
      <c r="RLQ95" s="377" t="s">
        <v>68</v>
      </c>
      <c r="RLR95" s="377" t="s">
        <v>68</v>
      </c>
      <c r="RLS95" s="377" t="s">
        <v>68</v>
      </c>
      <c r="RLT95" s="377" t="s">
        <v>68</v>
      </c>
      <c r="RLU95" s="377" t="s">
        <v>68</v>
      </c>
      <c r="RLV95" s="377" t="s">
        <v>68</v>
      </c>
      <c r="RLW95" s="377" t="s">
        <v>68</v>
      </c>
      <c r="RLX95" s="377" t="s">
        <v>68</v>
      </c>
      <c r="RLY95" s="377" t="s">
        <v>68</v>
      </c>
      <c r="RLZ95" s="377" t="s">
        <v>68</v>
      </c>
      <c r="RMA95" s="377" t="s">
        <v>68</v>
      </c>
      <c r="RMB95" s="377" t="s">
        <v>68</v>
      </c>
      <c r="RMC95" s="377" t="s">
        <v>68</v>
      </c>
      <c r="RMD95" s="377" t="s">
        <v>68</v>
      </c>
      <c r="RME95" s="377" t="s">
        <v>68</v>
      </c>
      <c r="RMF95" s="377" t="s">
        <v>68</v>
      </c>
      <c r="RMG95" s="377" t="s">
        <v>68</v>
      </c>
      <c r="RMH95" s="377" t="s">
        <v>68</v>
      </c>
      <c r="RMI95" s="377" t="s">
        <v>68</v>
      </c>
      <c r="RMJ95" s="377" t="s">
        <v>68</v>
      </c>
      <c r="RMK95" s="377" t="s">
        <v>68</v>
      </c>
      <c r="RML95" s="377" t="s">
        <v>68</v>
      </c>
      <c r="RMM95" s="377" t="s">
        <v>68</v>
      </c>
      <c r="RMN95" s="377" t="s">
        <v>68</v>
      </c>
      <c r="RMO95" s="377" t="s">
        <v>68</v>
      </c>
      <c r="RMP95" s="377" t="s">
        <v>68</v>
      </c>
      <c r="RMQ95" s="377" t="s">
        <v>68</v>
      </c>
      <c r="RMR95" s="377" t="s">
        <v>68</v>
      </c>
      <c r="RMS95" s="377" t="s">
        <v>68</v>
      </c>
      <c r="RMT95" s="377" t="s">
        <v>68</v>
      </c>
      <c r="RMU95" s="377" t="s">
        <v>68</v>
      </c>
      <c r="RMV95" s="377" t="s">
        <v>68</v>
      </c>
      <c r="RMW95" s="377" t="s">
        <v>68</v>
      </c>
      <c r="RMX95" s="377" t="s">
        <v>68</v>
      </c>
      <c r="RMY95" s="377" t="s">
        <v>68</v>
      </c>
      <c r="RMZ95" s="377" t="s">
        <v>68</v>
      </c>
      <c r="RNA95" s="377" t="s">
        <v>68</v>
      </c>
      <c r="RNB95" s="377" t="s">
        <v>68</v>
      </c>
      <c r="RNC95" s="377" t="s">
        <v>68</v>
      </c>
      <c r="RND95" s="377" t="s">
        <v>68</v>
      </c>
      <c r="RNE95" s="377" t="s">
        <v>68</v>
      </c>
      <c r="RNF95" s="377" t="s">
        <v>68</v>
      </c>
      <c r="RNG95" s="377" t="s">
        <v>68</v>
      </c>
      <c r="RNH95" s="377" t="s">
        <v>68</v>
      </c>
      <c r="RNI95" s="377" t="s">
        <v>68</v>
      </c>
      <c r="RNJ95" s="377" t="s">
        <v>68</v>
      </c>
      <c r="RNK95" s="377" t="s">
        <v>68</v>
      </c>
      <c r="RNL95" s="377" t="s">
        <v>68</v>
      </c>
      <c r="RNM95" s="377" t="s">
        <v>68</v>
      </c>
      <c r="RNN95" s="377" t="s">
        <v>68</v>
      </c>
      <c r="RNO95" s="377" t="s">
        <v>68</v>
      </c>
      <c r="RNP95" s="377" t="s">
        <v>68</v>
      </c>
      <c r="RNQ95" s="377" t="s">
        <v>68</v>
      </c>
      <c r="RNR95" s="377" t="s">
        <v>68</v>
      </c>
      <c r="RNS95" s="377" t="s">
        <v>68</v>
      </c>
      <c r="RNT95" s="377" t="s">
        <v>68</v>
      </c>
      <c r="RNU95" s="377" t="s">
        <v>68</v>
      </c>
      <c r="RNV95" s="377" t="s">
        <v>68</v>
      </c>
      <c r="RNW95" s="377" t="s">
        <v>68</v>
      </c>
      <c r="RNX95" s="377" t="s">
        <v>68</v>
      </c>
      <c r="RNY95" s="377" t="s">
        <v>68</v>
      </c>
      <c r="RNZ95" s="377" t="s">
        <v>68</v>
      </c>
      <c r="ROA95" s="377" t="s">
        <v>68</v>
      </c>
      <c r="ROB95" s="377" t="s">
        <v>68</v>
      </c>
      <c r="ROC95" s="377" t="s">
        <v>68</v>
      </c>
      <c r="ROD95" s="377" t="s">
        <v>68</v>
      </c>
      <c r="ROE95" s="377" t="s">
        <v>68</v>
      </c>
      <c r="ROF95" s="377" t="s">
        <v>68</v>
      </c>
      <c r="ROG95" s="377" t="s">
        <v>68</v>
      </c>
      <c r="ROH95" s="377" t="s">
        <v>68</v>
      </c>
      <c r="ROI95" s="377" t="s">
        <v>68</v>
      </c>
      <c r="ROJ95" s="377" t="s">
        <v>68</v>
      </c>
      <c r="ROK95" s="377" t="s">
        <v>68</v>
      </c>
      <c r="ROL95" s="377" t="s">
        <v>68</v>
      </c>
      <c r="ROM95" s="377" t="s">
        <v>68</v>
      </c>
      <c r="RON95" s="377" t="s">
        <v>68</v>
      </c>
      <c r="ROO95" s="377" t="s">
        <v>68</v>
      </c>
      <c r="ROP95" s="377" t="s">
        <v>68</v>
      </c>
      <c r="ROQ95" s="377" t="s">
        <v>68</v>
      </c>
      <c r="ROR95" s="377" t="s">
        <v>68</v>
      </c>
      <c r="ROS95" s="377" t="s">
        <v>68</v>
      </c>
      <c r="ROT95" s="377" t="s">
        <v>68</v>
      </c>
      <c r="ROU95" s="377" t="s">
        <v>68</v>
      </c>
      <c r="ROV95" s="377" t="s">
        <v>68</v>
      </c>
      <c r="ROW95" s="377" t="s">
        <v>68</v>
      </c>
      <c r="ROX95" s="377" t="s">
        <v>68</v>
      </c>
      <c r="ROY95" s="377" t="s">
        <v>68</v>
      </c>
      <c r="ROZ95" s="377" t="s">
        <v>68</v>
      </c>
      <c r="RPA95" s="377" t="s">
        <v>68</v>
      </c>
      <c r="RPB95" s="377" t="s">
        <v>68</v>
      </c>
      <c r="RPC95" s="377" t="s">
        <v>68</v>
      </c>
      <c r="RPD95" s="377" t="s">
        <v>68</v>
      </c>
      <c r="RPE95" s="377" t="s">
        <v>68</v>
      </c>
      <c r="RPF95" s="377" t="s">
        <v>68</v>
      </c>
      <c r="RPG95" s="377" t="s">
        <v>68</v>
      </c>
      <c r="RPH95" s="377" t="s">
        <v>68</v>
      </c>
      <c r="RPI95" s="377" t="s">
        <v>68</v>
      </c>
      <c r="RPJ95" s="377" t="s">
        <v>68</v>
      </c>
      <c r="RPK95" s="377" t="s">
        <v>68</v>
      </c>
      <c r="RPL95" s="377" t="s">
        <v>68</v>
      </c>
      <c r="RPM95" s="377" t="s">
        <v>68</v>
      </c>
      <c r="RPN95" s="377" t="s">
        <v>68</v>
      </c>
      <c r="RPO95" s="377" t="s">
        <v>68</v>
      </c>
      <c r="RPP95" s="377" t="s">
        <v>68</v>
      </c>
      <c r="RPQ95" s="377" t="s">
        <v>68</v>
      </c>
      <c r="RPR95" s="377" t="s">
        <v>68</v>
      </c>
      <c r="RPS95" s="377" t="s">
        <v>68</v>
      </c>
      <c r="RPT95" s="377" t="s">
        <v>68</v>
      </c>
      <c r="RPU95" s="377" t="s">
        <v>68</v>
      </c>
      <c r="RPV95" s="377" t="s">
        <v>68</v>
      </c>
      <c r="RPW95" s="377" t="s">
        <v>68</v>
      </c>
      <c r="RPX95" s="377" t="s">
        <v>68</v>
      </c>
      <c r="RPY95" s="377" t="s">
        <v>68</v>
      </c>
      <c r="RPZ95" s="377" t="s">
        <v>68</v>
      </c>
      <c r="RQA95" s="377" t="s">
        <v>68</v>
      </c>
      <c r="RQB95" s="377" t="s">
        <v>68</v>
      </c>
      <c r="RQC95" s="377" t="s">
        <v>68</v>
      </c>
      <c r="RQD95" s="377" t="s">
        <v>68</v>
      </c>
      <c r="RQE95" s="377" t="s">
        <v>68</v>
      </c>
      <c r="RQF95" s="377" t="s">
        <v>68</v>
      </c>
      <c r="RQG95" s="377" t="s">
        <v>68</v>
      </c>
      <c r="RQH95" s="377" t="s">
        <v>68</v>
      </c>
      <c r="RQI95" s="377" t="s">
        <v>68</v>
      </c>
      <c r="RQJ95" s="377" t="s">
        <v>68</v>
      </c>
      <c r="RQK95" s="377" t="s">
        <v>68</v>
      </c>
      <c r="RQL95" s="377" t="s">
        <v>68</v>
      </c>
      <c r="RQM95" s="377" t="s">
        <v>68</v>
      </c>
      <c r="RQN95" s="377" t="s">
        <v>68</v>
      </c>
      <c r="RQO95" s="377" t="s">
        <v>68</v>
      </c>
      <c r="RQP95" s="377" t="s">
        <v>68</v>
      </c>
      <c r="RQQ95" s="377" t="s">
        <v>68</v>
      </c>
      <c r="RQR95" s="377" t="s">
        <v>68</v>
      </c>
      <c r="RQS95" s="377" t="s">
        <v>68</v>
      </c>
      <c r="RQT95" s="377" t="s">
        <v>68</v>
      </c>
      <c r="RQU95" s="377" t="s">
        <v>68</v>
      </c>
      <c r="RQV95" s="377" t="s">
        <v>68</v>
      </c>
      <c r="RQW95" s="377" t="s">
        <v>68</v>
      </c>
      <c r="RQX95" s="377" t="s">
        <v>68</v>
      </c>
      <c r="RQY95" s="377" t="s">
        <v>68</v>
      </c>
      <c r="RQZ95" s="377" t="s">
        <v>68</v>
      </c>
      <c r="RRA95" s="377" t="s">
        <v>68</v>
      </c>
      <c r="RRB95" s="377" t="s">
        <v>68</v>
      </c>
      <c r="RRC95" s="377" t="s">
        <v>68</v>
      </c>
      <c r="RRD95" s="377" t="s">
        <v>68</v>
      </c>
      <c r="RRE95" s="377" t="s">
        <v>68</v>
      </c>
      <c r="RRF95" s="377" t="s">
        <v>68</v>
      </c>
      <c r="RRG95" s="377" t="s">
        <v>68</v>
      </c>
      <c r="RRH95" s="377" t="s">
        <v>68</v>
      </c>
      <c r="RRI95" s="377" t="s">
        <v>68</v>
      </c>
      <c r="RRJ95" s="377" t="s">
        <v>68</v>
      </c>
      <c r="RRK95" s="377" t="s">
        <v>68</v>
      </c>
      <c r="RRL95" s="377" t="s">
        <v>68</v>
      </c>
      <c r="RRM95" s="377" t="s">
        <v>68</v>
      </c>
      <c r="RRN95" s="377" t="s">
        <v>68</v>
      </c>
      <c r="RRO95" s="377" t="s">
        <v>68</v>
      </c>
      <c r="RRP95" s="377" t="s">
        <v>68</v>
      </c>
      <c r="RRQ95" s="377" t="s">
        <v>68</v>
      </c>
      <c r="RRR95" s="377" t="s">
        <v>68</v>
      </c>
      <c r="RRS95" s="377" t="s">
        <v>68</v>
      </c>
      <c r="RRT95" s="377" t="s">
        <v>68</v>
      </c>
      <c r="RRU95" s="377" t="s">
        <v>68</v>
      </c>
      <c r="RRV95" s="377" t="s">
        <v>68</v>
      </c>
      <c r="RRW95" s="377" t="s">
        <v>68</v>
      </c>
      <c r="RRX95" s="377" t="s">
        <v>68</v>
      </c>
      <c r="RRY95" s="377" t="s">
        <v>68</v>
      </c>
      <c r="RRZ95" s="377" t="s">
        <v>68</v>
      </c>
      <c r="RSA95" s="377" t="s">
        <v>68</v>
      </c>
      <c r="RSB95" s="377" t="s">
        <v>68</v>
      </c>
      <c r="RSC95" s="377" t="s">
        <v>68</v>
      </c>
      <c r="RSD95" s="377" t="s">
        <v>68</v>
      </c>
      <c r="RSE95" s="377" t="s">
        <v>68</v>
      </c>
      <c r="RSF95" s="377" t="s">
        <v>68</v>
      </c>
      <c r="RSG95" s="377" t="s">
        <v>68</v>
      </c>
      <c r="RSH95" s="377" t="s">
        <v>68</v>
      </c>
      <c r="RSI95" s="377" t="s">
        <v>68</v>
      </c>
      <c r="RSJ95" s="377" t="s">
        <v>68</v>
      </c>
      <c r="RSK95" s="377" t="s">
        <v>68</v>
      </c>
      <c r="RSL95" s="377" t="s">
        <v>68</v>
      </c>
      <c r="RSM95" s="377" t="s">
        <v>68</v>
      </c>
      <c r="RSN95" s="377" t="s">
        <v>68</v>
      </c>
      <c r="RSO95" s="377" t="s">
        <v>68</v>
      </c>
      <c r="RSP95" s="377" t="s">
        <v>68</v>
      </c>
      <c r="RSQ95" s="377" t="s">
        <v>68</v>
      </c>
      <c r="RSR95" s="377" t="s">
        <v>68</v>
      </c>
      <c r="RSS95" s="377" t="s">
        <v>68</v>
      </c>
      <c r="RST95" s="377" t="s">
        <v>68</v>
      </c>
      <c r="RSU95" s="377" t="s">
        <v>68</v>
      </c>
      <c r="RSV95" s="377" t="s">
        <v>68</v>
      </c>
      <c r="RSW95" s="377" t="s">
        <v>68</v>
      </c>
      <c r="RSX95" s="377" t="s">
        <v>68</v>
      </c>
      <c r="RSY95" s="377" t="s">
        <v>68</v>
      </c>
      <c r="RSZ95" s="377" t="s">
        <v>68</v>
      </c>
      <c r="RTA95" s="377" t="s">
        <v>68</v>
      </c>
      <c r="RTB95" s="377" t="s">
        <v>68</v>
      </c>
      <c r="RTC95" s="377" t="s">
        <v>68</v>
      </c>
      <c r="RTD95" s="377" t="s">
        <v>68</v>
      </c>
      <c r="RTE95" s="377" t="s">
        <v>68</v>
      </c>
      <c r="RTF95" s="377" t="s">
        <v>68</v>
      </c>
      <c r="RTG95" s="377" t="s">
        <v>68</v>
      </c>
      <c r="RTH95" s="377" t="s">
        <v>68</v>
      </c>
      <c r="RTI95" s="377" t="s">
        <v>68</v>
      </c>
      <c r="RTJ95" s="377" t="s">
        <v>68</v>
      </c>
      <c r="RTK95" s="377" t="s">
        <v>68</v>
      </c>
      <c r="RTL95" s="377" t="s">
        <v>68</v>
      </c>
      <c r="RTM95" s="377" t="s">
        <v>68</v>
      </c>
      <c r="RTN95" s="377" t="s">
        <v>68</v>
      </c>
      <c r="RTO95" s="377" t="s">
        <v>68</v>
      </c>
      <c r="RTP95" s="377" t="s">
        <v>68</v>
      </c>
      <c r="RTQ95" s="377" t="s">
        <v>68</v>
      </c>
      <c r="RTR95" s="377" t="s">
        <v>68</v>
      </c>
      <c r="RTS95" s="377" t="s">
        <v>68</v>
      </c>
      <c r="RTT95" s="377" t="s">
        <v>68</v>
      </c>
      <c r="RTU95" s="377" t="s">
        <v>68</v>
      </c>
      <c r="RTV95" s="377" t="s">
        <v>68</v>
      </c>
      <c r="RTW95" s="377" t="s">
        <v>68</v>
      </c>
      <c r="RTX95" s="377" t="s">
        <v>68</v>
      </c>
      <c r="RTY95" s="377" t="s">
        <v>68</v>
      </c>
      <c r="RTZ95" s="377" t="s">
        <v>68</v>
      </c>
      <c r="RUA95" s="377" t="s">
        <v>68</v>
      </c>
      <c r="RUB95" s="377" t="s">
        <v>68</v>
      </c>
      <c r="RUC95" s="377" t="s">
        <v>68</v>
      </c>
      <c r="RUD95" s="377" t="s">
        <v>68</v>
      </c>
      <c r="RUE95" s="377" t="s">
        <v>68</v>
      </c>
      <c r="RUF95" s="377" t="s">
        <v>68</v>
      </c>
      <c r="RUG95" s="377" t="s">
        <v>68</v>
      </c>
      <c r="RUH95" s="377" t="s">
        <v>68</v>
      </c>
      <c r="RUI95" s="377" t="s">
        <v>68</v>
      </c>
      <c r="RUJ95" s="377" t="s">
        <v>68</v>
      </c>
      <c r="RUK95" s="377" t="s">
        <v>68</v>
      </c>
      <c r="RUL95" s="377" t="s">
        <v>68</v>
      </c>
      <c r="RUM95" s="377" t="s">
        <v>68</v>
      </c>
      <c r="RUN95" s="377" t="s">
        <v>68</v>
      </c>
      <c r="RUO95" s="377" t="s">
        <v>68</v>
      </c>
      <c r="RUP95" s="377" t="s">
        <v>68</v>
      </c>
      <c r="RUQ95" s="377" t="s">
        <v>68</v>
      </c>
      <c r="RUR95" s="377" t="s">
        <v>68</v>
      </c>
      <c r="RUS95" s="377" t="s">
        <v>68</v>
      </c>
      <c r="RUT95" s="377" t="s">
        <v>68</v>
      </c>
      <c r="RUU95" s="377" t="s">
        <v>68</v>
      </c>
      <c r="RUV95" s="377" t="s">
        <v>68</v>
      </c>
      <c r="RUW95" s="377" t="s">
        <v>68</v>
      </c>
      <c r="RUX95" s="377" t="s">
        <v>68</v>
      </c>
      <c r="RUY95" s="377" t="s">
        <v>68</v>
      </c>
      <c r="RUZ95" s="377" t="s">
        <v>68</v>
      </c>
      <c r="RVA95" s="377" t="s">
        <v>68</v>
      </c>
      <c r="RVB95" s="377" t="s">
        <v>68</v>
      </c>
      <c r="RVC95" s="377" t="s">
        <v>68</v>
      </c>
      <c r="RVD95" s="377" t="s">
        <v>68</v>
      </c>
      <c r="RVE95" s="377" t="s">
        <v>68</v>
      </c>
      <c r="RVF95" s="377" t="s">
        <v>68</v>
      </c>
      <c r="RVG95" s="377" t="s">
        <v>68</v>
      </c>
      <c r="RVH95" s="377" t="s">
        <v>68</v>
      </c>
      <c r="RVI95" s="377" t="s">
        <v>68</v>
      </c>
      <c r="RVJ95" s="377" t="s">
        <v>68</v>
      </c>
      <c r="RVK95" s="377" t="s">
        <v>68</v>
      </c>
      <c r="RVL95" s="377" t="s">
        <v>68</v>
      </c>
      <c r="RVM95" s="377" t="s">
        <v>68</v>
      </c>
      <c r="RVN95" s="377" t="s">
        <v>68</v>
      </c>
      <c r="RVO95" s="377" t="s">
        <v>68</v>
      </c>
      <c r="RVP95" s="377" t="s">
        <v>68</v>
      </c>
      <c r="RVQ95" s="377" t="s">
        <v>68</v>
      </c>
      <c r="RVR95" s="377" t="s">
        <v>68</v>
      </c>
      <c r="RVS95" s="377" t="s">
        <v>68</v>
      </c>
      <c r="RVT95" s="377" t="s">
        <v>68</v>
      </c>
      <c r="RVU95" s="377" t="s">
        <v>68</v>
      </c>
      <c r="RVV95" s="377" t="s">
        <v>68</v>
      </c>
      <c r="RVW95" s="377" t="s">
        <v>68</v>
      </c>
      <c r="RVX95" s="377" t="s">
        <v>68</v>
      </c>
      <c r="RVY95" s="377" t="s">
        <v>68</v>
      </c>
      <c r="RVZ95" s="377" t="s">
        <v>68</v>
      </c>
      <c r="RWA95" s="377" t="s">
        <v>68</v>
      </c>
      <c r="RWB95" s="377" t="s">
        <v>68</v>
      </c>
      <c r="RWC95" s="377" t="s">
        <v>68</v>
      </c>
      <c r="RWD95" s="377" t="s">
        <v>68</v>
      </c>
      <c r="RWE95" s="377" t="s">
        <v>68</v>
      </c>
      <c r="RWF95" s="377" t="s">
        <v>68</v>
      </c>
      <c r="RWG95" s="377" t="s">
        <v>68</v>
      </c>
      <c r="RWH95" s="377" t="s">
        <v>68</v>
      </c>
      <c r="RWI95" s="377" t="s">
        <v>68</v>
      </c>
      <c r="RWJ95" s="377" t="s">
        <v>68</v>
      </c>
      <c r="RWK95" s="377" t="s">
        <v>68</v>
      </c>
      <c r="RWL95" s="377" t="s">
        <v>68</v>
      </c>
      <c r="RWM95" s="377" t="s">
        <v>68</v>
      </c>
      <c r="RWN95" s="377" t="s">
        <v>68</v>
      </c>
      <c r="RWO95" s="377" t="s">
        <v>68</v>
      </c>
      <c r="RWP95" s="377" t="s">
        <v>68</v>
      </c>
      <c r="RWQ95" s="377" t="s">
        <v>68</v>
      </c>
      <c r="RWR95" s="377" t="s">
        <v>68</v>
      </c>
      <c r="RWS95" s="377" t="s">
        <v>68</v>
      </c>
      <c r="RWT95" s="377" t="s">
        <v>68</v>
      </c>
      <c r="RWU95" s="377" t="s">
        <v>68</v>
      </c>
      <c r="RWV95" s="377" t="s">
        <v>68</v>
      </c>
      <c r="RWW95" s="377" t="s">
        <v>68</v>
      </c>
      <c r="RWX95" s="377" t="s">
        <v>68</v>
      </c>
      <c r="RWY95" s="377" t="s">
        <v>68</v>
      </c>
      <c r="RWZ95" s="377" t="s">
        <v>68</v>
      </c>
      <c r="RXA95" s="377" t="s">
        <v>68</v>
      </c>
      <c r="RXB95" s="377" t="s">
        <v>68</v>
      </c>
      <c r="RXC95" s="377" t="s">
        <v>68</v>
      </c>
      <c r="RXD95" s="377" t="s">
        <v>68</v>
      </c>
      <c r="RXE95" s="377" t="s">
        <v>68</v>
      </c>
      <c r="RXF95" s="377" t="s">
        <v>68</v>
      </c>
      <c r="RXG95" s="377" t="s">
        <v>68</v>
      </c>
      <c r="RXH95" s="377" t="s">
        <v>68</v>
      </c>
      <c r="RXI95" s="377" t="s">
        <v>68</v>
      </c>
      <c r="RXJ95" s="377" t="s">
        <v>68</v>
      </c>
      <c r="RXK95" s="377" t="s">
        <v>68</v>
      </c>
      <c r="RXL95" s="377" t="s">
        <v>68</v>
      </c>
      <c r="RXM95" s="377" t="s">
        <v>68</v>
      </c>
      <c r="RXN95" s="377" t="s">
        <v>68</v>
      </c>
      <c r="RXO95" s="377" t="s">
        <v>68</v>
      </c>
      <c r="RXP95" s="377" t="s">
        <v>68</v>
      </c>
      <c r="RXQ95" s="377" t="s">
        <v>68</v>
      </c>
      <c r="RXR95" s="377" t="s">
        <v>68</v>
      </c>
      <c r="RXS95" s="377" t="s">
        <v>68</v>
      </c>
      <c r="RXT95" s="377" t="s">
        <v>68</v>
      </c>
      <c r="RXU95" s="377" t="s">
        <v>68</v>
      </c>
      <c r="RXV95" s="377" t="s">
        <v>68</v>
      </c>
      <c r="RXW95" s="377" t="s">
        <v>68</v>
      </c>
      <c r="RXX95" s="377" t="s">
        <v>68</v>
      </c>
      <c r="RXY95" s="377" t="s">
        <v>68</v>
      </c>
      <c r="RXZ95" s="377" t="s">
        <v>68</v>
      </c>
      <c r="RYA95" s="377" t="s">
        <v>68</v>
      </c>
      <c r="RYB95" s="377" t="s">
        <v>68</v>
      </c>
      <c r="RYC95" s="377" t="s">
        <v>68</v>
      </c>
      <c r="RYD95" s="377" t="s">
        <v>68</v>
      </c>
      <c r="RYE95" s="377" t="s">
        <v>68</v>
      </c>
      <c r="RYF95" s="377" t="s">
        <v>68</v>
      </c>
      <c r="RYG95" s="377" t="s">
        <v>68</v>
      </c>
      <c r="RYH95" s="377" t="s">
        <v>68</v>
      </c>
      <c r="RYI95" s="377" t="s">
        <v>68</v>
      </c>
      <c r="RYJ95" s="377" t="s">
        <v>68</v>
      </c>
      <c r="RYK95" s="377" t="s">
        <v>68</v>
      </c>
      <c r="RYL95" s="377" t="s">
        <v>68</v>
      </c>
      <c r="RYM95" s="377" t="s">
        <v>68</v>
      </c>
      <c r="RYN95" s="377" t="s">
        <v>68</v>
      </c>
      <c r="RYO95" s="377" t="s">
        <v>68</v>
      </c>
      <c r="RYP95" s="377" t="s">
        <v>68</v>
      </c>
      <c r="RYQ95" s="377" t="s">
        <v>68</v>
      </c>
      <c r="RYR95" s="377" t="s">
        <v>68</v>
      </c>
      <c r="RYS95" s="377" t="s">
        <v>68</v>
      </c>
      <c r="RYT95" s="377" t="s">
        <v>68</v>
      </c>
      <c r="RYU95" s="377" t="s">
        <v>68</v>
      </c>
      <c r="RYV95" s="377" t="s">
        <v>68</v>
      </c>
      <c r="RYW95" s="377" t="s">
        <v>68</v>
      </c>
      <c r="RYX95" s="377" t="s">
        <v>68</v>
      </c>
      <c r="RYY95" s="377" t="s">
        <v>68</v>
      </c>
      <c r="RYZ95" s="377" t="s">
        <v>68</v>
      </c>
      <c r="RZA95" s="377" t="s">
        <v>68</v>
      </c>
      <c r="RZB95" s="377" t="s">
        <v>68</v>
      </c>
      <c r="RZC95" s="377" t="s">
        <v>68</v>
      </c>
      <c r="RZD95" s="377" t="s">
        <v>68</v>
      </c>
      <c r="RZE95" s="377" t="s">
        <v>68</v>
      </c>
      <c r="RZF95" s="377" t="s">
        <v>68</v>
      </c>
      <c r="RZG95" s="377" t="s">
        <v>68</v>
      </c>
      <c r="RZH95" s="377" t="s">
        <v>68</v>
      </c>
      <c r="RZI95" s="377" t="s">
        <v>68</v>
      </c>
      <c r="RZJ95" s="377" t="s">
        <v>68</v>
      </c>
      <c r="RZK95" s="377" t="s">
        <v>68</v>
      </c>
      <c r="RZL95" s="377" t="s">
        <v>68</v>
      </c>
      <c r="RZM95" s="377" t="s">
        <v>68</v>
      </c>
      <c r="RZN95" s="377" t="s">
        <v>68</v>
      </c>
      <c r="RZO95" s="377" t="s">
        <v>68</v>
      </c>
      <c r="RZP95" s="377" t="s">
        <v>68</v>
      </c>
      <c r="RZQ95" s="377" t="s">
        <v>68</v>
      </c>
      <c r="RZR95" s="377" t="s">
        <v>68</v>
      </c>
      <c r="RZS95" s="377" t="s">
        <v>68</v>
      </c>
      <c r="RZT95" s="377" t="s">
        <v>68</v>
      </c>
      <c r="RZU95" s="377" t="s">
        <v>68</v>
      </c>
      <c r="RZV95" s="377" t="s">
        <v>68</v>
      </c>
      <c r="RZW95" s="377" t="s">
        <v>68</v>
      </c>
      <c r="RZX95" s="377" t="s">
        <v>68</v>
      </c>
      <c r="RZY95" s="377" t="s">
        <v>68</v>
      </c>
      <c r="RZZ95" s="377" t="s">
        <v>68</v>
      </c>
      <c r="SAA95" s="377" t="s">
        <v>68</v>
      </c>
      <c r="SAB95" s="377" t="s">
        <v>68</v>
      </c>
      <c r="SAC95" s="377" t="s">
        <v>68</v>
      </c>
      <c r="SAD95" s="377" t="s">
        <v>68</v>
      </c>
      <c r="SAE95" s="377" t="s">
        <v>68</v>
      </c>
      <c r="SAF95" s="377" t="s">
        <v>68</v>
      </c>
      <c r="SAG95" s="377" t="s">
        <v>68</v>
      </c>
      <c r="SAH95" s="377" t="s">
        <v>68</v>
      </c>
      <c r="SAI95" s="377" t="s">
        <v>68</v>
      </c>
      <c r="SAJ95" s="377" t="s">
        <v>68</v>
      </c>
      <c r="SAK95" s="377" t="s">
        <v>68</v>
      </c>
      <c r="SAL95" s="377" t="s">
        <v>68</v>
      </c>
      <c r="SAM95" s="377" t="s">
        <v>68</v>
      </c>
      <c r="SAN95" s="377" t="s">
        <v>68</v>
      </c>
      <c r="SAO95" s="377" t="s">
        <v>68</v>
      </c>
      <c r="SAP95" s="377" t="s">
        <v>68</v>
      </c>
      <c r="SAQ95" s="377" t="s">
        <v>68</v>
      </c>
      <c r="SAR95" s="377" t="s">
        <v>68</v>
      </c>
      <c r="SAS95" s="377" t="s">
        <v>68</v>
      </c>
      <c r="SAT95" s="377" t="s">
        <v>68</v>
      </c>
      <c r="SAU95" s="377" t="s">
        <v>68</v>
      </c>
      <c r="SAV95" s="377" t="s">
        <v>68</v>
      </c>
      <c r="SAW95" s="377" t="s">
        <v>68</v>
      </c>
      <c r="SAX95" s="377" t="s">
        <v>68</v>
      </c>
      <c r="SAY95" s="377" t="s">
        <v>68</v>
      </c>
      <c r="SAZ95" s="377" t="s">
        <v>68</v>
      </c>
      <c r="SBA95" s="377" t="s">
        <v>68</v>
      </c>
      <c r="SBB95" s="377" t="s">
        <v>68</v>
      </c>
      <c r="SBC95" s="377" t="s">
        <v>68</v>
      </c>
      <c r="SBD95" s="377" t="s">
        <v>68</v>
      </c>
      <c r="SBE95" s="377" t="s">
        <v>68</v>
      </c>
      <c r="SBF95" s="377" t="s">
        <v>68</v>
      </c>
      <c r="SBG95" s="377" t="s">
        <v>68</v>
      </c>
      <c r="SBH95" s="377" t="s">
        <v>68</v>
      </c>
      <c r="SBI95" s="377" t="s">
        <v>68</v>
      </c>
      <c r="SBJ95" s="377" t="s">
        <v>68</v>
      </c>
      <c r="SBK95" s="377" t="s">
        <v>68</v>
      </c>
      <c r="SBL95" s="377" t="s">
        <v>68</v>
      </c>
      <c r="SBM95" s="377" t="s">
        <v>68</v>
      </c>
      <c r="SBN95" s="377" t="s">
        <v>68</v>
      </c>
      <c r="SBO95" s="377" t="s">
        <v>68</v>
      </c>
      <c r="SBP95" s="377" t="s">
        <v>68</v>
      </c>
      <c r="SBQ95" s="377" t="s">
        <v>68</v>
      </c>
      <c r="SBR95" s="377" t="s">
        <v>68</v>
      </c>
      <c r="SBS95" s="377" t="s">
        <v>68</v>
      </c>
      <c r="SBT95" s="377" t="s">
        <v>68</v>
      </c>
      <c r="SBU95" s="377" t="s">
        <v>68</v>
      </c>
      <c r="SBV95" s="377" t="s">
        <v>68</v>
      </c>
      <c r="SBW95" s="377" t="s">
        <v>68</v>
      </c>
      <c r="SBX95" s="377" t="s">
        <v>68</v>
      </c>
      <c r="SBY95" s="377" t="s">
        <v>68</v>
      </c>
      <c r="SBZ95" s="377" t="s">
        <v>68</v>
      </c>
      <c r="SCA95" s="377" t="s">
        <v>68</v>
      </c>
      <c r="SCB95" s="377" t="s">
        <v>68</v>
      </c>
      <c r="SCC95" s="377" t="s">
        <v>68</v>
      </c>
      <c r="SCD95" s="377" t="s">
        <v>68</v>
      </c>
      <c r="SCE95" s="377" t="s">
        <v>68</v>
      </c>
      <c r="SCF95" s="377" t="s">
        <v>68</v>
      </c>
      <c r="SCG95" s="377" t="s">
        <v>68</v>
      </c>
      <c r="SCH95" s="377" t="s">
        <v>68</v>
      </c>
      <c r="SCI95" s="377" t="s">
        <v>68</v>
      </c>
      <c r="SCJ95" s="377" t="s">
        <v>68</v>
      </c>
      <c r="SCK95" s="377" t="s">
        <v>68</v>
      </c>
      <c r="SCL95" s="377" t="s">
        <v>68</v>
      </c>
      <c r="SCM95" s="377" t="s">
        <v>68</v>
      </c>
      <c r="SCN95" s="377" t="s">
        <v>68</v>
      </c>
      <c r="SCO95" s="377" t="s">
        <v>68</v>
      </c>
      <c r="SCP95" s="377" t="s">
        <v>68</v>
      </c>
      <c r="SCQ95" s="377" t="s">
        <v>68</v>
      </c>
      <c r="SCR95" s="377" t="s">
        <v>68</v>
      </c>
      <c r="SCS95" s="377" t="s">
        <v>68</v>
      </c>
      <c r="SCT95" s="377" t="s">
        <v>68</v>
      </c>
      <c r="SCU95" s="377" t="s">
        <v>68</v>
      </c>
      <c r="SCV95" s="377" t="s">
        <v>68</v>
      </c>
      <c r="SCW95" s="377" t="s">
        <v>68</v>
      </c>
      <c r="SCX95" s="377" t="s">
        <v>68</v>
      </c>
      <c r="SCY95" s="377" t="s">
        <v>68</v>
      </c>
      <c r="SCZ95" s="377" t="s">
        <v>68</v>
      </c>
      <c r="SDA95" s="377" t="s">
        <v>68</v>
      </c>
      <c r="SDB95" s="377" t="s">
        <v>68</v>
      </c>
      <c r="SDC95" s="377" t="s">
        <v>68</v>
      </c>
      <c r="SDD95" s="377" t="s">
        <v>68</v>
      </c>
      <c r="SDE95" s="377" t="s">
        <v>68</v>
      </c>
      <c r="SDF95" s="377" t="s">
        <v>68</v>
      </c>
      <c r="SDG95" s="377" t="s">
        <v>68</v>
      </c>
      <c r="SDH95" s="377" t="s">
        <v>68</v>
      </c>
      <c r="SDI95" s="377" t="s">
        <v>68</v>
      </c>
      <c r="SDJ95" s="377" t="s">
        <v>68</v>
      </c>
      <c r="SDK95" s="377" t="s">
        <v>68</v>
      </c>
      <c r="SDL95" s="377" t="s">
        <v>68</v>
      </c>
      <c r="SDM95" s="377" t="s">
        <v>68</v>
      </c>
      <c r="SDN95" s="377" t="s">
        <v>68</v>
      </c>
      <c r="SDO95" s="377" t="s">
        <v>68</v>
      </c>
      <c r="SDP95" s="377" t="s">
        <v>68</v>
      </c>
      <c r="SDQ95" s="377" t="s">
        <v>68</v>
      </c>
      <c r="SDR95" s="377" t="s">
        <v>68</v>
      </c>
      <c r="SDS95" s="377" t="s">
        <v>68</v>
      </c>
      <c r="SDT95" s="377" t="s">
        <v>68</v>
      </c>
      <c r="SDU95" s="377" t="s">
        <v>68</v>
      </c>
      <c r="SDV95" s="377" t="s">
        <v>68</v>
      </c>
      <c r="SDW95" s="377" t="s">
        <v>68</v>
      </c>
      <c r="SDX95" s="377" t="s">
        <v>68</v>
      </c>
      <c r="SDY95" s="377" t="s">
        <v>68</v>
      </c>
      <c r="SDZ95" s="377" t="s">
        <v>68</v>
      </c>
      <c r="SEA95" s="377" t="s">
        <v>68</v>
      </c>
      <c r="SEB95" s="377" t="s">
        <v>68</v>
      </c>
      <c r="SEC95" s="377" t="s">
        <v>68</v>
      </c>
      <c r="SED95" s="377" t="s">
        <v>68</v>
      </c>
      <c r="SEE95" s="377" t="s">
        <v>68</v>
      </c>
      <c r="SEF95" s="377" t="s">
        <v>68</v>
      </c>
      <c r="SEG95" s="377" t="s">
        <v>68</v>
      </c>
      <c r="SEH95" s="377" t="s">
        <v>68</v>
      </c>
      <c r="SEI95" s="377" t="s">
        <v>68</v>
      </c>
      <c r="SEJ95" s="377" t="s">
        <v>68</v>
      </c>
      <c r="SEK95" s="377" t="s">
        <v>68</v>
      </c>
      <c r="SEL95" s="377" t="s">
        <v>68</v>
      </c>
      <c r="SEM95" s="377" t="s">
        <v>68</v>
      </c>
      <c r="SEN95" s="377" t="s">
        <v>68</v>
      </c>
      <c r="SEO95" s="377" t="s">
        <v>68</v>
      </c>
      <c r="SEP95" s="377" t="s">
        <v>68</v>
      </c>
      <c r="SEQ95" s="377" t="s">
        <v>68</v>
      </c>
      <c r="SER95" s="377" t="s">
        <v>68</v>
      </c>
      <c r="SES95" s="377" t="s">
        <v>68</v>
      </c>
      <c r="SET95" s="377" t="s">
        <v>68</v>
      </c>
      <c r="SEU95" s="377" t="s">
        <v>68</v>
      </c>
      <c r="SEV95" s="377" t="s">
        <v>68</v>
      </c>
      <c r="SEW95" s="377" t="s">
        <v>68</v>
      </c>
      <c r="SEX95" s="377" t="s">
        <v>68</v>
      </c>
      <c r="SEY95" s="377" t="s">
        <v>68</v>
      </c>
      <c r="SEZ95" s="377" t="s">
        <v>68</v>
      </c>
      <c r="SFA95" s="377" t="s">
        <v>68</v>
      </c>
      <c r="SFB95" s="377" t="s">
        <v>68</v>
      </c>
      <c r="SFC95" s="377" t="s">
        <v>68</v>
      </c>
      <c r="SFD95" s="377" t="s">
        <v>68</v>
      </c>
      <c r="SFE95" s="377" t="s">
        <v>68</v>
      </c>
      <c r="SFF95" s="377" t="s">
        <v>68</v>
      </c>
      <c r="SFG95" s="377" t="s">
        <v>68</v>
      </c>
      <c r="SFH95" s="377" t="s">
        <v>68</v>
      </c>
      <c r="SFI95" s="377" t="s">
        <v>68</v>
      </c>
      <c r="SFJ95" s="377" t="s">
        <v>68</v>
      </c>
      <c r="SFK95" s="377" t="s">
        <v>68</v>
      </c>
      <c r="SFL95" s="377" t="s">
        <v>68</v>
      </c>
      <c r="SFM95" s="377" t="s">
        <v>68</v>
      </c>
      <c r="SFN95" s="377" t="s">
        <v>68</v>
      </c>
      <c r="SFO95" s="377" t="s">
        <v>68</v>
      </c>
      <c r="SFP95" s="377" t="s">
        <v>68</v>
      </c>
      <c r="SFQ95" s="377" t="s">
        <v>68</v>
      </c>
      <c r="SFR95" s="377" t="s">
        <v>68</v>
      </c>
      <c r="SFS95" s="377" t="s">
        <v>68</v>
      </c>
      <c r="SFT95" s="377" t="s">
        <v>68</v>
      </c>
      <c r="SFU95" s="377" t="s">
        <v>68</v>
      </c>
      <c r="SFV95" s="377" t="s">
        <v>68</v>
      </c>
      <c r="SFW95" s="377" t="s">
        <v>68</v>
      </c>
      <c r="SFX95" s="377" t="s">
        <v>68</v>
      </c>
      <c r="SFY95" s="377" t="s">
        <v>68</v>
      </c>
      <c r="SFZ95" s="377" t="s">
        <v>68</v>
      </c>
      <c r="SGA95" s="377" t="s">
        <v>68</v>
      </c>
      <c r="SGB95" s="377" t="s">
        <v>68</v>
      </c>
      <c r="SGC95" s="377" t="s">
        <v>68</v>
      </c>
      <c r="SGD95" s="377" t="s">
        <v>68</v>
      </c>
      <c r="SGE95" s="377" t="s">
        <v>68</v>
      </c>
      <c r="SGF95" s="377" t="s">
        <v>68</v>
      </c>
      <c r="SGG95" s="377" t="s">
        <v>68</v>
      </c>
      <c r="SGH95" s="377" t="s">
        <v>68</v>
      </c>
      <c r="SGI95" s="377" t="s">
        <v>68</v>
      </c>
      <c r="SGJ95" s="377" t="s">
        <v>68</v>
      </c>
      <c r="SGK95" s="377" t="s">
        <v>68</v>
      </c>
      <c r="SGL95" s="377" t="s">
        <v>68</v>
      </c>
      <c r="SGM95" s="377" t="s">
        <v>68</v>
      </c>
      <c r="SGN95" s="377" t="s">
        <v>68</v>
      </c>
      <c r="SGO95" s="377" t="s">
        <v>68</v>
      </c>
      <c r="SGP95" s="377" t="s">
        <v>68</v>
      </c>
      <c r="SGQ95" s="377" t="s">
        <v>68</v>
      </c>
      <c r="SGR95" s="377" t="s">
        <v>68</v>
      </c>
      <c r="SGS95" s="377" t="s">
        <v>68</v>
      </c>
      <c r="SGT95" s="377" t="s">
        <v>68</v>
      </c>
      <c r="SGU95" s="377" t="s">
        <v>68</v>
      </c>
      <c r="SGV95" s="377" t="s">
        <v>68</v>
      </c>
      <c r="SGW95" s="377" t="s">
        <v>68</v>
      </c>
      <c r="SGX95" s="377" t="s">
        <v>68</v>
      </c>
      <c r="SGY95" s="377" t="s">
        <v>68</v>
      </c>
      <c r="SGZ95" s="377" t="s">
        <v>68</v>
      </c>
      <c r="SHA95" s="377" t="s">
        <v>68</v>
      </c>
      <c r="SHB95" s="377" t="s">
        <v>68</v>
      </c>
      <c r="SHC95" s="377" t="s">
        <v>68</v>
      </c>
      <c r="SHD95" s="377" t="s">
        <v>68</v>
      </c>
      <c r="SHE95" s="377" t="s">
        <v>68</v>
      </c>
      <c r="SHF95" s="377" t="s">
        <v>68</v>
      </c>
      <c r="SHG95" s="377" t="s">
        <v>68</v>
      </c>
      <c r="SHH95" s="377" t="s">
        <v>68</v>
      </c>
      <c r="SHI95" s="377" t="s">
        <v>68</v>
      </c>
      <c r="SHJ95" s="377" t="s">
        <v>68</v>
      </c>
      <c r="SHK95" s="377" t="s">
        <v>68</v>
      </c>
      <c r="SHL95" s="377" t="s">
        <v>68</v>
      </c>
      <c r="SHM95" s="377" t="s">
        <v>68</v>
      </c>
      <c r="SHN95" s="377" t="s">
        <v>68</v>
      </c>
      <c r="SHO95" s="377" t="s">
        <v>68</v>
      </c>
      <c r="SHP95" s="377" t="s">
        <v>68</v>
      </c>
      <c r="SHQ95" s="377" t="s">
        <v>68</v>
      </c>
      <c r="SHR95" s="377" t="s">
        <v>68</v>
      </c>
      <c r="SHS95" s="377" t="s">
        <v>68</v>
      </c>
      <c r="SHT95" s="377" t="s">
        <v>68</v>
      </c>
      <c r="SHU95" s="377" t="s">
        <v>68</v>
      </c>
      <c r="SHV95" s="377" t="s">
        <v>68</v>
      </c>
      <c r="SHW95" s="377" t="s">
        <v>68</v>
      </c>
      <c r="SHX95" s="377" t="s">
        <v>68</v>
      </c>
      <c r="SHY95" s="377" t="s">
        <v>68</v>
      </c>
      <c r="SHZ95" s="377" t="s">
        <v>68</v>
      </c>
      <c r="SIA95" s="377" t="s">
        <v>68</v>
      </c>
      <c r="SIB95" s="377" t="s">
        <v>68</v>
      </c>
      <c r="SIC95" s="377" t="s">
        <v>68</v>
      </c>
      <c r="SID95" s="377" t="s">
        <v>68</v>
      </c>
      <c r="SIE95" s="377" t="s">
        <v>68</v>
      </c>
      <c r="SIF95" s="377" t="s">
        <v>68</v>
      </c>
      <c r="SIG95" s="377" t="s">
        <v>68</v>
      </c>
      <c r="SIH95" s="377" t="s">
        <v>68</v>
      </c>
      <c r="SII95" s="377" t="s">
        <v>68</v>
      </c>
      <c r="SIJ95" s="377" t="s">
        <v>68</v>
      </c>
      <c r="SIK95" s="377" t="s">
        <v>68</v>
      </c>
      <c r="SIL95" s="377" t="s">
        <v>68</v>
      </c>
      <c r="SIM95" s="377" t="s">
        <v>68</v>
      </c>
      <c r="SIN95" s="377" t="s">
        <v>68</v>
      </c>
      <c r="SIO95" s="377" t="s">
        <v>68</v>
      </c>
      <c r="SIP95" s="377" t="s">
        <v>68</v>
      </c>
      <c r="SIQ95" s="377" t="s">
        <v>68</v>
      </c>
      <c r="SIR95" s="377" t="s">
        <v>68</v>
      </c>
      <c r="SIS95" s="377" t="s">
        <v>68</v>
      </c>
      <c r="SIT95" s="377" t="s">
        <v>68</v>
      </c>
      <c r="SIU95" s="377" t="s">
        <v>68</v>
      </c>
      <c r="SIV95" s="377" t="s">
        <v>68</v>
      </c>
      <c r="SIW95" s="377" t="s">
        <v>68</v>
      </c>
      <c r="SIX95" s="377" t="s">
        <v>68</v>
      </c>
      <c r="SIY95" s="377" t="s">
        <v>68</v>
      </c>
      <c r="SIZ95" s="377" t="s">
        <v>68</v>
      </c>
      <c r="SJA95" s="377" t="s">
        <v>68</v>
      </c>
      <c r="SJB95" s="377" t="s">
        <v>68</v>
      </c>
      <c r="SJC95" s="377" t="s">
        <v>68</v>
      </c>
      <c r="SJD95" s="377" t="s">
        <v>68</v>
      </c>
      <c r="SJE95" s="377" t="s">
        <v>68</v>
      </c>
      <c r="SJF95" s="377" t="s">
        <v>68</v>
      </c>
      <c r="SJG95" s="377" t="s">
        <v>68</v>
      </c>
      <c r="SJH95" s="377" t="s">
        <v>68</v>
      </c>
      <c r="SJI95" s="377" t="s">
        <v>68</v>
      </c>
      <c r="SJJ95" s="377" t="s">
        <v>68</v>
      </c>
      <c r="SJK95" s="377" t="s">
        <v>68</v>
      </c>
      <c r="SJL95" s="377" t="s">
        <v>68</v>
      </c>
      <c r="SJM95" s="377" t="s">
        <v>68</v>
      </c>
      <c r="SJN95" s="377" t="s">
        <v>68</v>
      </c>
      <c r="SJO95" s="377" t="s">
        <v>68</v>
      </c>
      <c r="SJP95" s="377" t="s">
        <v>68</v>
      </c>
      <c r="SJQ95" s="377" t="s">
        <v>68</v>
      </c>
      <c r="SJR95" s="377" t="s">
        <v>68</v>
      </c>
      <c r="SJS95" s="377" t="s">
        <v>68</v>
      </c>
      <c r="SJT95" s="377" t="s">
        <v>68</v>
      </c>
      <c r="SJU95" s="377" t="s">
        <v>68</v>
      </c>
      <c r="SJV95" s="377" t="s">
        <v>68</v>
      </c>
      <c r="SJW95" s="377" t="s">
        <v>68</v>
      </c>
      <c r="SJX95" s="377" t="s">
        <v>68</v>
      </c>
      <c r="SJY95" s="377" t="s">
        <v>68</v>
      </c>
      <c r="SJZ95" s="377" t="s">
        <v>68</v>
      </c>
      <c r="SKA95" s="377" t="s">
        <v>68</v>
      </c>
      <c r="SKB95" s="377" t="s">
        <v>68</v>
      </c>
      <c r="SKC95" s="377" t="s">
        <v>68</v>
      </c>
      <c r="SKD95" s="377" t="s">
        <v>68</v>
      </c>
      <c r="SKE95" s="377" t="s">
        <v>68</v>
      </c>
      <c r="SKF95" s="377" t="s">
        <v>68</v>
      </c>
      <c r="SKG95" s="377" t="s">
        <v>68</v>
      </c>
      <c r="SKH95" s="377" t="s">
        <v>68</v>
      </c>
      <c r="SKI95" s="377" t="s">
        <v>68</v>
      </c>
      <c r="SKJ95" s="377" t="s">
        <v>68</v>
      </c>
      <c r="SKK95" s="377" t="s">
        <v>68</v>
      </c>
      <c r="SKL95" s="377" t="s">
        <v>68</v>
      </c>
      <c r="SKM95" s="377" t="s">
        <v>68</v>
      </c>
      <c r="SKN95" s="377" t="s">
        <v>68</v>
      </c>
      <c r="SKO95" s="377" t="s">
        <v>68</v>
      </c>
      <c r="SKP95" s="377" t="s">
        <v>68</v>
      </c>
      <c r="SKQ95" s="377" t="s">
        <v>68</v>
      </c>
      <c r="SKR95" s="377" t="s">
        <v>68</v>
      </c>
      <c r="SKS95" s="377" t="s">
        <v>68</v>
      </c>
      <c r="SKT95" s="377" t="s">
        <v>68</v>
      </c>
      <c r="SKU95" s="377" t="s">
        <v>68</v>
      </c>
      <c r="SKV95" s="377" t="s">
        <v>68</v>
      </c>
      <c r="SKW95" s="377" t="s">
        <v>68</v>
      </c>
      <c r="SKX95" s="377" t="s">
        <v>68</v>
      </c>
      <c r="SKY95" s="377" t="s">
        <v>68</v>
      </c>
      <c r="SKZ95" s="377" t="s">
        <v>68</v>
      </c>
      <c r="SLA95" s="377" t="s">
        <v>68</v>
      </c>
      <c r="SLB95" s="377" t="s">
        <v>68</v>
      </c>
      <c r="SLC95" s="377" t="s">
        <v>68</v>
      </c>
      <c r="SLD95" s="377" t="s">
        <v>68</v>
      </c>
      <c r="SLE95" s="377" t="s">
        <v>68</v>
      </c>
      <c r="SLF95" s="377" t="s">
        <v>68</v>
      </c>
      <c r="SLG95" s="377" t="s">
        <v>68</v>
      </c>
      <c r="SLH95" s="377" t="s">
        <v>68</v>
      </c>
      <c r="SLI95" s="377" t="s">
        <v>68</v>
      </c>
      <c r="SLJ95" s="377" t="s">
        <v>68</v>
      </c>
      <c r="SLK95" s="377" t="s">
        <v>68</v>
      </c>
      <c r="SLL95" s="377" t="s">
        <v>68</v>
      </c>
      <c r="SLM95" s="377" t="s">
        <v>68</v>
      </c>
      <c r="SLN95" s="377" t="s">
        <v>68</v>
      </c>
      <c r="SLO95" s="377" t="s">
        <v>68</v>
      </c>
      <c r="SLP95" s="377" t="s">
        <v>68</v>
      </c>
      <c r="SLQ95" s="377" t="s">
        <v>68</v>
      </c>
      <c r="SLR95" s="377" t="s">
        <v>68</v>
      </c>
      <c r="SLS95" s="377" t="s">
        <v>68</v>
      </c>
      <c r="SLT95" s="377" t="s">
        <v>68</v>
      </c>
      <c r="SLU95" s="377" t="s">
        <v>68</v>
      </c>
      <c r="SLV95" s="377" t="s">
        <v>68</v>
      </c>
      <c r="SLW95" s="377" t="s">
        <v>68</v>
      </c>
      <c r="SLX95" s="377" t="s">
        <v>68</v>
      </c>
      <c r="SLY95" s="377" t="s">
        <v>68</v>
      </c>
      <c r="SLZ95" s="377" t="s">
        <v>68</v>
      </c>
      <c r="SMA95" s="377" t="s">
        <v>68</v>
      </c>
      <c r="SMB95" s="377" t="s">
        <v>68</v>
      </c>
      <c r="SMC95" s="377" t="s">
        <v>68</v>
      </c>
      <c r="SMD95" s="377" t="s">
        <v>68</v>
      </c>
      <c r="SME95" s="377" t="s">
        <v>68</v>
      </c>
      <c r="SMF95" s="377" t="s">
        <v>68</v>
      </c>
      <c r="SMG95" s="377" t="s">
        <v>68</v>
      </c>
      <c r="SMH95" s="377" t="s">
        <v>68</v>
      </c>
      <c r="SMI95" s="377" t="s">
        <v>68</v>
      </c>
      <c r="SMJ95" s="377" t="s">
        <v>68</v>
      </c>
      <c r="SMK95" s="377" t="s">
        <v>68</v>
      </c>
      <c r="SML95" s="377" t="s">
        <v>68</v>
      </c>
      <c r="SMM95" s="377" t="s">
        <v>68</v>
      </c>
      <c r="SMN95" s="377" t="s">
        <v>68</v>
      </c>
      <c r="SMO95" s="377" t="s">
        <v>68</v>
      </c>
      <c r="SMP95" s="377" t="s">
        <v>68</v>
      </c>
      <c r="SMQ95" s="377" t="s">
        <v>68</v>
      </c>
      <c r="SMR95" s="377" t="s">
        <v>68</v>
      </c>
      <c r="SMS95" s="377" t="s">
        <v>68</v>
      </c>
      <c r="SMT95" s="377" t="s">
        <v>68</v>
      </c>
      <c r="SMU95" s="377" t="s">
        <v>68</v>
      </c>
      <c r="SMV95" s="377" t="s">
        <v>68</v>
      </c>
      <c r="SMW95" s="377" t="s">
        <v>68</v>
      </c>
      <c r="SMX95" s="377" t="s">
        <v>68</v>
      </c>
      <c r="SMY95" s="377" t="s">
        <v>68</v>
      </c>
      <c r="SMZ95" s="377" t="s">
        <v>68</v>
      </c>
      <c r="SNA95" s="377" t="s">
        <v>68</v>
      </c>
      <c r="SNB95" s="377" t="s">
        <v>68</v>
      </c>
      <c r="SNC95" s="377" t="s">
        <v>68</v>
      </c>
      <c r="SND95" s="377" t="s">
        <v>68</v>
      </c>
      <c r="SNE95" s="377" t="s">
        <v>68</v>
      </c>
      <c r="SNF95" s="377" t="s">
        <v>68</v>
      </c>
      <c r="SNG95" s="377" t="s">
        <v>68</v>
      </c>
      <c r="SNH95" s="377" t="s">
        <v>68</v>
      </c>
      <c r="SNI95" s="377" t="s">
        <v>68</v>
      </c>
      <c r="SNJ95" s="377" t="s">
        <v>68</v>
      </c>
      <c r="SNK95" s="377" t="s">
        <v>68</v>
      </c>
      <c r="SNL95" s="377" t="s">
        <v>68</v>
      </c>
      <c r="SNM95" s="377" t="s">
        <v>68</v>
      </c>
      <c r="SNN95" s="377" t="s">
        <v>68</v>
      </c>
      <c r="SNO95" s="377" t="s">
        <v>68</v>
      </c>
      <c r="SNP95" s="377" t="s">
        <v>68</v>
      </c>
      <c r="SNQ95" s="377" t="s">
        <v>68</v>
      </c>
      <c r="SNR95" s="377" t="s">
        <v>68</v>
      </c>
      <c r="SNS95" s="377" t="s">
        <v>68</v>
      </c>
      <c r="SNT95" s="377" t="s">
        <v>68</v>
      </c>
      <c r="SNU95" s="377" t="s">
        <v>68</v>
      </c>
      <c r="SNV95" s="377" t="s">
        <v>68</v>
      </c>
      <c r="SNW95" s="377" t="s">
        <v>68</v>
      </c>
      <c r="SNX95" s="377" t="s">
        <v>68</v>
      </c>
      <c r="SNY95" s="377" t="s">
        <v>68</v>
      </c>
      <c r="SNZ95" s="377" t="s">
        <v>68</v>
      </c>
      <c r="SOA95" s="377" t="s">
        <v>68</v>
      </c>
      <c r="SOB95" s="377" t="s">
        <v>68</v>
      </c>
      <c r="SOC95" s="377" t="s">
        <v>68</v>
      </c>
      <c r="SOD95" s="377" t="s">
        <v>68</v>
      </c>
      <c r="SOE95" s="377" t="s">
        <v>68</v>
      </c>
      <c r="SOF95" s="377" t="s">
        <v>68</v>
      </c>
      <c r="SOG95" s="377" t="s">
        <v>68</v>
      </c>
      <c r="SOH95" s="377" t="s">
        <v>68</v>
      </c>
      <c r="SOI95" s="377" t="s">
        <v>68</v>
      </c>
      <c r="SOJ95" s="377" t="s">
        <v>68</v>
      </c>
      <c r="SOK95" s="377" t="s">
        <v>68</v>
      </c>
      <c r="SOL95" s="377" t="s">
        <v>68</v>
      </c>
      <c r="SOM95" s="377" t="s">
        <v>68</v>
      </c>
      <c r="SON95" s="377" t="s">
        <v>68</v>
      </c>
      <c r="SOO95" s="377" t="s">
        <v>68</v>
      </c>
      <c r="SOP95" s="377" t="s">
        <v>68</v>
      </c>
      <c r="SOQ95" s="377" t="s">
        <v>68</v>
      </c>
      <c r="SOR95" s="377" t="s">
        <v>68</v>
      </c>
      <c r="SOS95" s="377" t="s">
        <v>68</v>
      </c>
      <c r="SOT95" s="377" t="s">
        <v>68</v>
      </c>
      <c r="SOU95" s="377" t="s">
        <v>68</v>
      </c>
      <c r="SOV95" s="377" t="s">
        <v>68</v>
      </c>
      <c r="SOW95" s="377" t="s">
        <v>68</v>
      </c>
      <c r="SOX95" s="377" t="s">
        <v>68</v>
      </c>
      <c r="SOY95" s="377" t="s">
        <v>68</v>
      </c>
      <c r="SOZ95" s="377" t="s">
        <v>68</v>
      </c>
      <c r="SPA95" s="377" t="s">
        <v>68</v>
      </c>
      <c r="SPB95" s="377" t="s">
        <v>68</v>
      </c>
      <c r="SPC95" s="377" t="s">
        <v>68</v>
      </c>
      <c r="SPD95" s="377" t="s">
        <v>68</v>
      </c>
      <c r="SPE95" s="377" t="s">
        <v>68</v>
      </c>
      <c r="SPF95" s="377" t="s">
        <v>68</v>
      </c>
      <c r="SPG95" s="377" t="s">
        <v>68</v>
      </c>
      <c r="SPH95" s="377" t="s">
        <v>68</v>
      </c>
      <c r="SPI95" s="377" t="s">
        <v>68</v>
      </c>
      <c r="SPJ95" s="377" t="s">
        <v>68</v>
      </c>
      <c r="SPK95" s="377" t="s">
        <v>68</v>
      </c>
      <c r="SPL95" s="377" t="s">
        <v>68</v>
      </c>
      <c r="SPM95" s="377" t="s">
        <v>68</v>
      </c>
      <c r="SPN95" s="377" t="s">
        <v>68</v>
      </c>
      <c r="SPO95" s="377" t="s">
        <v>68</v>
      </c>
      <c r="SPP95" s="377" t="s">
        <v>68</v>
      </c>
      <c r="SPQ95" s="377" t="s">
        <v>68</v>
      </c>
      <c r="SPR95" s="377" t="s">
        <v>68</v>
      </c>
      <c r="SPS95" s="377" t="s">
        <v>68</v>
      </c>
      <c r="SPT95" s="377" t="s">
        <v>68</v>
      </c>
      <c r="SPU95" s="377" t="s">
        <v>68</v>
      </c>
      <c r="SPV95" s="377" t="s">
        <v>68</v>
      </c>
      <c r="SPW95" s="377" t="s">
        <v>68</v>
      </c>
      <c r="SPX95" s="377" t="s">
        <v>68</v>
      </c>
      <c r="SPY95" s="377" t="s">
        <v>68</v>
      </c>
      <c r="SPZ95" s="377" t="s">
        <v>68</v>
      </c>
      <c r="SQA95" s="377" t="s">
        <v>68</v>
      </c>
      <c r="SQB95" s="377" t="s">
        <v>68</v>
      </c>
      <c r="SQC95" s="377" t="s">
        <v>68</v>
      </c>
      <c r="SQD95" s="377" t="s">
        <v>68</v>
      </c>
      <c r="SQE95" s="377" t="s">
        <v>68</v>
      </c>
      <c r="SQF95" s="377" t="s">
        <v>68</v>
      </c>
      <c r="SQG95" s="377" t="s">
        <v>68</v>
      </c>
      <c r="SQH95" s="377" t="s">
        <v>68</v>
      </c>
      <c r="SQI95" s="377" t="s">
        <v>68</v>
      </c>
      <c r="SQJ95" s="377" t="s">
        <v>68</v>
      </c>
      <c r="SQK95" s="377" t="s">
        <v>68</v>
      </c>
      <c r="SQL95" s="377" t="s">
        <v>68</v>
      </c>
      <c r="SQM95" s="377" t="s">
        <v>68</v>
      </c>
      <c r="SQN95" s="377" t="s">
        <v>68</v>
      </c>
      <c r="SQO95" s="377" t="s">
        <v>68</v>
      </c>
      <c r="SQP95" s="377" t="s">
        <v>68</v>
      </c>
      <c r="SQQ95" s="377" t="s">
        <v>68</v>
      </c>
      <c r="SQR95" s="377" t="s">
        <v>68</v>
      </c>
      <c r="SQS95" s="377" t="s">
        <v>68</v>
      </c>
      <c r="SQT95" s="377" t="s">
        <v>68</v>
      </c>
      <c r="SQU95" s="377" t="s">
        <v>68</v>
      </c>
      <c r="SQV95" s="377" t="s">
        <v>68</v>
      </c>
      <c r="SQW95" s="377" t="s">
        <v>68</v>
      </c>
      <c r="SQX95" s="377" t="s">
        <v>68</v>
      </c>
      <c r="SQY95" s="377" t="s">
        <v>68</v>
      </c>
      <c r="SQZ95" s="377" t="s">
        <v>68</v>
      </c>
      <c r="SRA95" s="377" t="s">
        <v>68</v>
      </c>
      <c r="SRB95" s="377" t="s">
        <v>68</v>
      </c>
      <c r="SRC95" s="377" t="s">
        <v>68</v>
      </c>
      <c r="SRD95" s="377" t="s">
        <v>68</v>
      </c>
      <c r="SRE95" s="377" t="s">
        <v>68</v>
      </c>
      <c r="SRF95" s="377" t="s">
        <v>68</v>
      </c>
      <c r="SRG95" s="377" t="s">
        <v>68</v>
      </c>
      <c r="SRH95" s="377" t="s">
        <v>68</v>
      </c>
      <c r="SRI95" s="377" t="s">
        <v>68</v>
      </c>
      <c r="SRJ95" s="377" t="s">
        <v>68</v>
      </c>
      <c r="SRK95" s="377" t="s">
        <v>68</v>
      </c>
      <c r="SRL95" s="377" t="s">
        <v>68</v>
      </c>
      <c r="SRM95" s="377" t="s">
        <v>68</v>
      </c>
      <c r="SRN95" s="377" t="s">
        <v>68</v>
      </c>
      <c r="SRO95" s="377" t="s">
        <v>68</v>
      </c>
      <c r="SRP95" s="377" t="s">
        <v>68</v>
      </c>
      <c r="SRQ95" s="377" t="s">
        <v>68</v>
      </c>
      <c r="SRR95" s="377" t="s">
        <v>68</v>
      </c>
      <c r="SRS95" s="377" t="s">
        <v>68</v>
      </c>
      <c r="SRT95" s="377" t="s">
        <v>68</v>
      </c>
      <c r="SRU95" s="377" t="s">
        <v>68</v>
      </c>
      <c r="SRV95" s="377" t="s">
        <v>68</v>
      </c>
      <c r="SRW95" s="377" t="s">
        <v>68</v>
      </c>
      <c r="SRX95" s="377" t="s">
        <v>68</v>
      </c>
      <c r="SRY95" s="377" t="s">
        <v>68</v>
      </c>
      <c r="SRZ95" s="377" t="s">
        <v>68</v>
      </c>
      <c r="SSA95" s="377" t="s">
        <v>68</v>
      </c>
      <c r="SSB95" s="377" t="s">
        <v>68</v>
      </c>
      <c r="SSC95" s="377" t="s">
        <v>68</v>
      </c>
      <c r="SSD95" s="377" t="s">
        <v>68</v>
      </c>
      <c r="SSE95" s="377" t="s">
        <v>68</v>
      </c>
      <c r="SSF95" s="377" t="s">
        <v>68</v>
      </c>
      <c r="SSG95" s="377" t="s">
        <v>68</v>
      </c>
      <c r="SSH95" s="377" t="s">
        <v>68</v>
      </c>
      <c r="SSI95" s="377" t="s">
        <v>68</v>
      </c>
      <c r="SSJ95" s="377" t="s">
        <v>68</v>
      </c>
      <c r="SSK95" s="377" t="s">
        <v>68</v>
      </c>
      <c r="SSL95" s="377" t="s">
        <v>68</v>
      </c>
      <c r="SSM95" s="377" t="s">
        <v>68</v>
      </c>
      <c r="SSN95" s="377" t="s">
        <v>68</v>
      </c>
      <c r="SSO95" s="377" t="s">
        <v>68</v>
      </c>
      <c r="SSP95" s="377" t="s">
        <v>68</v>
      </c>
      <c r="SSQ95" s="377" t="s">
        <v>68</v>
      </c>
      <c r="SSR95" s="377" t="s">
        <v>68</v>
      </c>
      <c r="SSS95" s="377" t="s">
        <v>68</v>
      </c>
      <c r="SST95" s="377" t="s">
        <v>68</v>
      </c>
      <c r="SSU95" s="377" t="s">
        <v>68</v>
      </c>
      <c r="SSV95" s="377" t="s">
        <v>68</v>
      </c>
      <c r="SSW95" s="377" t="s">
        <v>68</v>
      </c>
      <c r="SSX95" s="377" t="s">
        <v>68</v>
      </c>
      <c r="SSY95" s="377" t="s">
        <v>68</v>
      </c>
      <c r="SSZ95" s="377" t="s">
        <v>68</v>
      </c>
      <c r="STA95" s="377" t="s">
        <v>68</v>
      </c>
      <c r="STB95" s="377" t="s">
        <v>68</v>
      </c>
      <c r="STC95" s="377" t="s">
        <v>68</v>
      </c>
      <c r="STD95" s="377" t="s">
        <v>68</v>
      </c>
      <c r="STE95" s="377" t="s">
        <v>68</v>
      </c>
      <c r="STF95" s="377" t="s">
        <v>68</v>
      </c>
      <c r="STG95" s="377" t="s">
        <v>68</v>
      </c>
      <c r="STH95" s="377" t="s">
        <v>68</v>
      </c>
      <c r="STI95" s="377" t="s">
        <v>68</v>
      </c>
      <c r="STJ95" s="377" t="s">
        <v>68</v>
      </c>
      <c r="STK95" s="377" t="s">
        <v>68</v>
      </c>
      <c r="STL95" s="377" t="s">
        <v>68</v>
      </c>
      <c r="STM95" s="377" t="s">
        <v>68</v>
      </c>
      <c r="STN95" s="377" t="s">
        <v>68</v>
      </c>
      <c r="STO95" s="377" t="s">
        <v>68</v>
      </c>
      <c r="STP95" s="377" t="s">
        <v>68</v>
      </c>
      <c r="STQ95" s="377" t="s">
        <v>68</v>
      </c>
      <c r="STR95" s="377" t="s">
        <v>68</v>
      </c>
      <c r="STS95" s="377" t="s">
        <v>68</v>
      </c>
      <c r="STT95" s="377" t="s">
        <v>68</v>
      </c>
      <c r="STU95" s="377" t="s">
        <v>68</v>
      </c>
      <c r="STV95" s="377" t="s">
        <v>68</v>
      </c>
      <c r="STW95" s="377" t="s">
        <v>68</v>
      </c>
      <c r="STX95" s="377" t="s">
        <v>68</v>
      </c>
      <c r="STY95" s="377" t="s">
        <v>68</v>
      </c>
      <c r="STZ95" s="377" t="s">
        <v>68</v>
      </c>
      <c r="SUA95" s="377" t="s">
        <v>68</v>
      </c>
      <c r="SUB95" s="377" t="s">
        <v>68</v>
      </c>
      <c r="SUC95" s="377" t="s">
        <v>68</v>
      </c>
      <c r="SUD95" s="377" t="s">
        <v>68</v>
      </c>
      <c r="SUE95" s="377" t="s">
        <v>68</v>
      </c>
      <c r="SUF95" s="377" t="s">
        <v>68</v>
      </c>
      <c r="SUG95" s="377" t="s">
        <v>68</v>
      </c>
      <c r="SUH95" s="377" t="s">
        <v>68</v>
      </c>
      <c r="SUI95" s="377" t="s">
        <v>68</v>
      </c>
      <c r="SUJ95" s="377" t="s">
        <v>68</v>
      </c>
      <c r="SUK95" s="377" t="s">
        <v>68</v>
      </c>
      <c r="SUL95" s="377" t="s">
        <v>68</v>
      </c>
      <c r="SUM95" s="377" t="s">
        <v>68</v>
      </c>
      <c r="SUN95" s="377" t="s">
        <v>68</v>
      </c>
      <c r="SUO95" s="377" t="s">
        <v>68</v>
      </c>
      <c r="SUP95" s="377" t="s">
        <v>68</v>
      </c>
      <c r="SUQ95" s="377" t="s">
        <v>68</v>
      </c>
      <c r="SUR95" s="377" t="s">
        <v>68</v>
      </c>
      <c r="SUS95" s="377" t="s">
        <v>68</v>
      </c>
      <c r="SUT95" s="377" t="s">
        <v>68</v>
      </c>
      <c r="SUU95" s="377" t="s">
        <v>68</v>
      </c>
      <c r="SUV95" s="377" t="s">
        <v>68</v>
      </c>
      <c r="SUW95" s="377" t="s">
        <v>68</v>
      </c>
      <c r="SUX95" s="377" t="s">
        <v>68</v>
      </c>
      <c r="SUY95" s="377" t="s">
        <v>68</v>
      </c>
      <c r="SUZ95" s="377" t="s">
        <v>68</v>
      </c>
      <c r="SVA95" s="377" t="s">
        <v>68</v>
      </c>
      <c r="SVB95" s="377" t="s">
        <v>68</v>
      </c>
      <c r="SVC95" s="377" t="s">
        <v>68</v>
      </c>
      <c r="SVD95" s="377" t="s">
        <v>68</v>
      </c>
      <c r="SVE95" s="377" t="s">
        <v>68</v>
      </c>
      <c r="SVF95" s="377" t="s">
        <v>68</v>
      </c>
      <c r="SVG95" s="377" t="s">
        <v>68</v>
      </c>
      <c r="SVH95" s="377" t="s">
        <v>68</v>
      </c>
      <c r="SVI95" s="377" t="s">
        <v>68</v>
      </c>
      <c r="SVJ95" s="377" t="s">
        <v>68</v>
      </c>
      <c r="SVK95" s="377" t="s">
        <v>68</v>
      </c>
      <c r="SVL95" s="377" t="s">
        <v>68</v>
      </c>
      <c r="SVM95" s="377" t="s">
        <v>68</v>
      </c>
      <c r="SVN95" s="377" t="s">
        <v>68</v>
      </c>
      <c r="SVO95" s="377" t="s">
        <v>68</v>
      </c>
      <c r="SVP95" s="377" t="s">
        <v>68</v>
      </c>
      <c r="SVQ95" s="377" t="s">
        <v>68</v>
      </c>
      <c r="SVR95" s="377" t="s">
        <v>68</v>
      </c>
      <c r="SVS95" s="377" t="s">
        <v>68</v>
      </c>
      <c r="SVT95" s="377" t="s">
        <v>68</v>
      </c>
      <c r="SVU95" s="377" t="s">
        <v>68</v>
      </c>
      <c r="SVV95" s="377" t="s">
        <v>68</v>
      </c>
      <c r="SVW95" s="377" t="s">
        <v>68</v>
      </c>
      <c r="SVX95" s="377" t="s">
        <v>68</v>
      </c>
      <c r="SVY95" s="377" t="s">
        <v>68</v>
      </c>
      <c r="SVZ95" s="377" t="s">
        <v>68</v>
      </c>
      <c r="SWA95" s="377" t="s">
        <v>68</v>
      </c>
      <c r="SWB95" s="377" t="s">
        <v>68</v>
      </c>
      <c r="SWC95" s="377" t="s">
        <v>68</v>
      </c>
      <c r="SWD95" s="377" t="s">
        <v>68</v>
      </c>
      <c r="SWE95" s="377" t="s">
        <v>68</v>
      </c>
      <c r="SWF95" s="377" t="s">
        <v>68</v>
      </c>
      <c r="SWG95" s="377" t="s">
        <v>68</v>
      </c>
      <c r="SWH95" s="377" t="s">
        <v>68</v>
      </c>
      <c r="SWI95" s="377" t="s">
        <v>68</v>
      </c>
      <c r="SWJ95" s="377" t="s">
        <v>68</v>
      </c>
      <c r="SWK95" s="377" t="s">
        <v>68</v>
      </c>
      <c r="SWL95" s="377" t="s">
        <v>68</v>
      </c>
      <c r="SWM95" s="377" t="s">
        <v>68</v>
      </c>
      <c r="SWN95" s="377" t="s">
        <v>68</v>
      </c>
      <c r="SWO95" s="377" t="s">
        <v>68</v>
      </c>
      <c r="SWP95" s="377" t="s">
        <v>68</v>
      </c>
      <c r="SWQ95" s="377" t="s">
        <v>68</v>
      </c>
      <c r="SWR95" s="377" t="s">
        <v>68</v>
      </c>
      <c r="SWS95" s="377" t="s">
        <v>68</v>
      </c>
      <c r="SWT95" s="377" t="s">
        <v>68</v>
      </c>
      <c r="SWU95" s="377" t="s">
        <v>68</v>
      </c>
      <c r="SWV95" s="377" t="s">
        <v>68</v>
      </c>
      <c r="SWW95" s="377" t="s">
        <v>68</v>
      </c>
      <c r="SWX95" s="377" t="s">
        <v>68</v>
      </c>
      <c r="SWY95" s="377" t="s">
        <v>68</v>
      </c>
      <c r="SWZ95" s="377" t="s">
        <v>68</v>
      </c>
      <c r="SXA95" s="377" t="s">
        <v>68</v>
      </c>
      <c r="SXB95" s="377" t="s">
        <v>68</v>
      </c>
      <c r="SXC95" s="377" t="s">
        <v>68</v>
      </c>
      <c r="SXD95" s="377" t="s">
        <v>68</v>
      </c>
      <c r="SXE95" s="377" t="s">
        <v>68</v>
      </c>
      <c r="SXF95" s="377" t="s">
        <v>68</v>
      </c>
      <c r="SXG95" s="377" t="s">
        <v>68</v>
      </c>
      <c r="SXH95" s="377" t="s">
        <v>68</v>
      </c>
      <c r="SXI95" s="377" t="s">
        <v>68</v>
      </c>
      <c r="SXJ95" s="377" t="s">
        <v>68</v>
      </c>
      <c r="SXK95" s="377" t="s">
        <v>68</v>
      </c>
      <c r="SXL95" s="377" t="s">
        <v>68</v>
      </c>
      <c r="SXM95" s="377" t="s">
        <v>68</v>
      </c>
      <c r="SXN95" s="377" t="s">
        <v>68</v>
      </c>
      <c r="SXO95" s="377" t="s">
        <v>68</v>
      </c>
      <c r="SXP95" s="377" t="s">
        <v>68</v>
      </c>
      <c r="SXQ95" s="377" t="s">
        <v>68</v>
      </c>
      <c r="SXR95" s="377" t="s">
        <v>68</v>
      </c>
      <c r="SXS95" s="377" t="s">
        <v>68</v>
      </c>
      <c r="SXT95" s="377" t="s">
        <v>68</v>
      </c>
      <c r="SXU95" s="377" t="s">
        <v>68</v>
      </c>
      <c r="SXV95" s="377" t="s">
        <v>68</v>
      </c>
      <c r="SXW95" s="377" t="s">
        <v>68</v>
      </c>
      <c r="SXX95" s="377" t="s">
        <v>68</v>
      </c>
      <c r="SXY95" s="377" t="s">
        <v>68</v>
      </c>
      <c r="SXZ95" s="377" t="s">
        <v>68</v>
      </c>
      <c r="SYA95" s="377" t="s">
        <v>68</v>
      </c>
      <c r="SYB95" s="377" t="s">
        <v>68</v>
      </c>
      <c r="SYC95" s="377" t="s">
        <v>68</v>
      </c>
      <c r="SYD95" s="377" t="s">
        <v>68</v>
      </c>
      <c r="SYE95" s="377" t="s">
        <v>68</v>
      </c>
      <c r="SYF95" s="377" t="s">
        <v>68</v>
      </c>
      <c r="SYG95" s="377" t="s">
        <v>68</v>
      </c>
      <c r="SYH95" s="377" t="s">
        <v>68</v>
      </c>
      <c r="SYI95" s="377" t="s">
        <v>68</v>
      </c>
      <c r="SYJ95" s="377" t="s">
        <v>68</v>
      </c>
      <c r="SYK95" s="377" t="s">
        <v>68</v>
      </c>
      <c r="SYL95" s="377" t="s">
        <v>68</v>
      </c>
      <c r="SYM95" s="377" t="s">
        <v>68</v>
      </c>
      <c r="SYN95" s="377" t="s">
        <v>68</v>
      </c>
      <c r="SYO95" s="377" t="s">
        <v>68</v>
      </c>
      <c r="SYP95" s="377" t="s">
        <v>68</v>
      </c>
      <c r="SYQ95" s="377" t="s">
        <v>68</v>
      </c>
      <c r="SYR95" s="377" t="s">
        <v>68</v>
      </c>
      <c r="SYS95" s="377" t="s">
        <v>68</v>
      </c>
      <c r="SYT95" s="377" t="s">
        <v>68</v>
      </c>
      <c r="SYU95" s="377" t="s">
        <v>68</v>
      </c>
      <c r="SYV95" s="377" t="s">
        <v>68</v>
      </c>
      <c r="SYW95" s="377" t="s">
        <v>68</v>
      </c>
      <c r="SYX95" s="377" t="s">
        <v>68</v>
      </c>
      <c r="SYY95" s="377" t="s">
        <v>68</v>
      </c>
      <c r="SYZ95" s="377" t="s">
        <v>68</v>
      </c>
      <c r="SZA95" s="377" t="s">
        <v>68</v>
      </c>
      <c r="SZB95" s="377" t="s">
        <v>68</v>
      </c>
      <c r="SZC95" s="377" t="s">
        <v>68</v>
      </c>
      <c r="SZD95" s="377" t="s">
        <v>68</v>
      </c>
      <c r="SZE95" s="377" t="s">
        <v>68</v>
      </c>
      <c r="SZF95" s="377" t="s">
        <v>68</v>
      </c>
      <c r="SZG95" s="377" t="s">
        <v>68</v>
      </c>
      <c r="SZH95" s="377" t="s">
        <v>68</v>
      </c>
      <c r="SZI95" s="377" t="s">
        <v>68</v>
      </c>
      <c r="SZJ95" s="377" t="s">
        <v>68</v>
      </c>
      <c r="SZK95" s="377" t="s">
        <v>68</v>
      </c>
      <c r="SZL95" s="377" t="s">
        <v>68</v>
      </c>
      <c r="SZM95" s="377" t="s">
        <v>68</v>
      </c>
      <c r="SZN95" s="377" t="s">
        <v>68</v>
      </c>
      <c r="SZO95" s="377" t="s">
        <v>68</v>
      </c>
      <c r="SZP95" s="377" t="s">
        <v>68</v>
      </c>
      <c r="SZQ95" s="377" t="s">
        <v>68</v>
      </c>
      <c r="SZR95" s="377" t="s">
        <v>68</v>
      </c>
      <c r="SZS95" s="377" t="s">
        <v>68</v>
      </c>
      <c r="SZT95" s="377" t="s">
        <v>68</v>
      </c>
      <c r="SZU95" s="377" t="s">
        <v>68</v>
      </c>
      <c r="SZV95" s="377" t="s">
        <v>68</v>
      </c>
      <c r="SZW95" s="377" t="s">
        <v>68</v>
      </c>
      <c r="SZX95" s="377" t="s">
        <v>68</v>
      </c>
      <c r="SZY95" s="377" t="s">
        <v>68</v>
      </c>
      <c r="SZZ95" s="377" t="s">
        <v>68</v>
      </c>
      <c r="TAA95" s="377" t="s">
        <v>68</v>
      </c>
      <c r="TAB95" s="377" t="s">
        <v>68</v>
      </c>
      <c r="TAC95" s="377" t="s">
        <v>68</v>
      </c>
      <c r="TAD95" s="377" t="s">
        <v>68</v>
      </c>
      <c r="TAE95" s="377" t="s">
        <v>68</v>
      </c>
      <c r="TAF95" s="377" t="s">
        <v>68</v>
      </c>
      <c r="TAG95" s="377" t="s">
        <v>68</v>
      </c>
      <c r="TAH95" s="377" t="s">
        <v>68</v>
      </c>
      <c r="TAI95" s="377" t="s">
        <v>68</v>
      </c>
      <c r="TAJ95" s="377" t="s">
        <v>68</v>
      </c>
      <c r="TAK95" s="377" t="s">
        <v>68</v>
      </c>
      <c r="TAL95" s="377" t="s">
        <v>68</v>
      </c>
      <c r="TAM95" s="377" t="s">
        <v>68</v>
      </c>
      <c r="TAN95" s="377" t="s">
        <v>68</v>
      </c>
      <c r="TAO95" s="377" t="s">
        <v>68</v>
      </c>
      <c r="TAP95" s="377" t="s">
        <v>68</v>
      </c>
      <c r="TAQ95" s="377" t="s">
        <v>68</v>
      </c>
      <c r="TAR95" s="377" t="s">
        <v>68</v>
      </c>
      <c r="TAS95" s="377" t="s">
        <v>68</v>
      </c>
      <c r="TAT95" s="377" t="s">
        <v>68</v>
      </c>
      <c r="TAU95" s="377" t="s">
        <v>68</v>
      </c>
      <c r="TAV95" s="377" t="s">
        <v>68</v>
      </c>
      <c r="TAW95" s="377" t="s">
        <v>68</v>
      </c>
      <c r="TAX95" s="377" t="s">
        <v>68</v>
      </c>
      <c r="TAY95" s="377" t="s">
        <v>68</v>
      </c>
      <c r="TAZ95" s="377" t="s">
        <v>68</v>
      </c>
      <c r="TBA95" s="377" t="s">
        <v>68</v>
      </c>
      <c r="TBB95" s="377" t="s">
        <v>68</v>
      </c>
      <c r="TBC95" s="377" t="s">
        <v>68</v>
      </c>
      <c r="TBD95" s="377" t="s">
        <v>68</v>
      </c>
      <c r="TBE95" s="377" t="s">
        <v>68</v>
      </c>
      <c r="TBF95" s="377" t="s">
        <v>68</v>
      </c>
      <c r="TBG95" s="377" t="s">
        <v>68</v>
      </c>
      <c r="TBH95" s="377" t="s">
        <v>68</v>
      </c>
      <c r="TBI95" s="377" t="s">
        <v>68</v>
      </c>
      <c r="TBJ95" s="377" t="s">
        <v>68</v>
      </c>
      <c r="TBK95" s="377" t="s">
        <v>68</v>
      </c>
      <c r="TBL95" s="377" t="s">
        <v>68</v>
      </c>
      <c r="TBM95" s="377" t="s">
        <v>68</v>
      </c>
      <c r="TBN95" s="377" t="s">
        <v>68</v>
      </c>
      <c r="TBO95" s="377" t="s">
        <v>68</v>
      </c>
      <c r="TBP95" s="377" t="s">
        <v>68</v>
      </c>
      <c r="TBQ95" s="377" t="s">
        <v>68</v>
      </c>
      <c r="TBR95" s="377" t="s">
        <v>68</v>
      </c>
      <c r="TBS95" s="377" t="s">
        <v>68</v>
      </c>
      <c r="TBT95" s="377" t="s">
        <v>68</v>
      </c>
      <c r="TBU95" s="377" t="s">
        <v>68</v>
      </c>
      <c r="TBV95" s="377" t="s">
        <v>68</v>
      </c>
      <c r="TBW95" s="377" t="s">
        <v>68</v>
      </c>
      <c r="TBX95" s="377" t="s">
        <v>68</v>
      </c>
      <c r="TBY95" s="377" t="s">
        <v>68</v>
      </c>
      <c r="TBZ95" s="377" t="s">
        <v>68</v>
      </c>
      <c r="TCA95" s="377" t="s">
        <v>68</v>
      </c>
      <c r="TCB95" s="377" t="s">
        <v>68</v>
      </c>
      <c r="TCC95" s="377" t="s">
        <v>68</v>
      </c>
      <c r="TCD95" s="377" t="s">
        <v>68</v>
      </c>
      <c r="TCE95" s="377" t="s">
        <v>68</v>
      </c>
      <c r="TCF95" s="377" t="s">
        <v>68</v>
      </c>
      <c r="TCG95" s="377" t="s">
        <v>68</v>
      </c>
      <c r="TCH95" s="377" t="s">
        <v>68</v>
      </c>
      <c r="TCI95" s="377" t="s">
        <v>68</v>
      </c>
      <c r="TCJ95" s="377" t="s">
        <v>68</v>
      </c>
      <c r="TCK95" s="377" t="s">
        <v>68</v>
      </c>
      <c r="TCL95" s="377" t="s">
        <v>68</v>
      </c>
      <c r="TCM95" s="377" t="s">
        <v>68</v>
      </c>
      <c r="TCN95" s="377" t="s">
        <v>68</v>
      </c>
      <c r="TCO95" s="377" t="s">
        <v>68</v>
      </c>
      <c r="TCP95" s="377" t="s">
        <v>68</v>
      </c>
      <c r="TCQ95" s="377" t="s">
        <v>68</v>
      </c>
      <c r="TCR95" s="377" t="s">
        <v>68</v>
      </c>
      <c r="TCS95" s="377" t="s">
        <v>68</v>
      </c>
      <c r="TCT95" s="377" t="s">
        <v>68</v>
      </c>
      <c r="TCU95" s="377" t="s">
        <v>68</v>
      </c>
      <c r="TCV95" s="377" t="s">
        <v>68</v>
      </c>
      <c r="TCW95" s="377" t="s">
        <v>68</v>
      </c>
      <c r="TCX95" s="377" t="s">
        <v>68</v>
      </c>
      <c r="TCY95" s="377" t="s">
        <v>68</v>
      </c>
      <c r="TCZ95" s="377" t="s">
        <v>68</v>
      </c>
      <c r="TDA95" s="377" t="s">
        <v>68</v>
      </c>
      <c r="TDB95" s="377" t="s">
        <v>68</v>
      </c>
      <c r="TDC95" s="377" t="s">
        <v>68</v>
      </c>
      <c r="TDD95" s="377" t="s">
        <v>68</v>
      </c>
      <c r="TDE95" s="377" t="s">
        <v>68</v>
      </c>
      <c r="TDF95" s="377" t="s">
        <v>68</v>
      </c>
      <c r="TDG95" s="377" t="s">
        <v>68</v>
      </c>
      <c r="TDH95" s="377" t="s">
        <v>68</v>
      </c>
      <c r="TDI95" s="377" t="s">
        <v>68</v>
      </c>
      <c r="TDJ95" s="377" t="s">
        <v>68</v>
      </c>
      <c r="TDK95" s="377" t="s">
        <v>68</v>
      </c>
      <c r="TDL95" s="377" t="s">
        <v>68</v>
      </c>
      <c r="TDM95" s="377" t="s">
        <v>68</v>
      </c>
      <c r="TDN95" s="377" t="s">
        <v>68</v>
      </c>
      <c r="TDO95" s="377" t="s">
        <v>68</v>
      </c>
      <c r="TDP95" s="377" t="s">
        <v>68</v>
      </c>
      <c r="TDQ95" s="377" t="s">
        <v>68</v>
      </c>
      <c r="TDR95" s="377" t="s">
        <v>68</v>
      </c>
      <c r="TDS95" s="377" t="s">
        <v>68</v>
      </c>
      <c r="TDT95" s="377" t="s">
        <v>68</v>
      </c>
      <c r="TDU95" s="377" t="s">
        <v>68</v>
      </c>
      <c r="TDV95" s="377" t="s">
        <v>68</v>
      </c>
      <c r="TDW95" s="377" t="s">
        <v>68</v>
      </c>
      <c r="TDX95" s="377" t="s">
        <v>68</v>
      </c>
      <c r="TDY95" s="377" t="s">
        <v>68</v>
      </c>
      <c r="TDZ95" s="377" t="s">
        <v>68</v>
      </c>
      <c r="TEA95" s="377" t="s">
        <v>68</v>
      </c>
      <c r="TEB95" s="377" t="s">
        <v>68</v>
      </c>
      <c r="TEC95" s="377" t="s">
        <v>68</v>
      </c>
      <c r="TED95" s="377" t="s">
        <v>68</v>
      </c>
      <c r="TEE95" s="377" t="s">
        <v>68</v>
      </c>
      <c r="TEF95" s="377" t="s">
        <v>68</v>
      </c>
      <c r="TEG95" s="377" t="s">
        <v>68</v>
      </c>
      <c r="TEH95" s="377" t="s">
        <v>68</v>
      </c>
      <c r="TEI95" s="377" t="s">
        <v>68</v>
      </c>
      <c r="TEJ95" s="377" t="s">
        <v>68</v>
      </c>
      <c r="TEK95" s="377" t="s">
        <v>68</v>
      </c>
      <c r="TEL95" s="377" t="s">
        <v>68</v>
      </c>
      <c r="TEM95" s="377" t="s">
        <v>68</v>
      </c>
      <c r="TEN95" s="377" t="s">
        <v>68</v>
      </c>
      <c r="TEO95" s="377" t="s">
        <v>68</v>
      </c>
      <c r="TEP95" s="377" t="s">
        <v>68</v>
      </c>
      <c r="TEQ95" s="377" t="s">
        <v>68</v>
      </c>
      <c r="TER95" s="377" t="s">
        <v>68</v>
      </c>
      <c r="TES95" s="377" t="s">
        <v>68</v>
      </c>
      <c r="TET95" s="377" t="s">
        <v>68</v>
      </c>
      <c r="TEU95" s="377" t="s">
        <v>68</v>
      </c>
      <c r="TEV95" s="377" t="s">
        <v>68</v>
      </c>
      <c r="TEW95" s="377" t="s">
        <v>68</v>
      </c>
      <c r="TEX95" s="377" t="s">
        <v>68</v>
      </c>
      <c r="TEY95" s="377" t="s">
        <v>68</v>
      </c>
      <c r="TEZ95" s="377" t="s">
        <v>68</v>
      </c>
      <c r="TFA95" s="377" t="s">
        <v>68</v>
      </c>
      <c r="TFB95" s="377" t="s">
        <v>68</v>
      </c>
      <c r="TFC95" s="377" t="s">
        <v>68</v>
      </c>
      <c r="TFD95" s="377" t="s">
        <v>68</v>
      </c>
      <c r="TFE95" s="377" t="s">
        <v>68</v>
      </c>
      <c r="TFF95" s="377" t="s">
        <v>68</v>
      </c>
      <c r="TFG95" s="377" t="s">
        <v>68</v>
      </c>
      <c r="TFH95" s="377" t="s">
        <v>68</v>
      </c>
      <c r="TFI95" s="377" t="s">
        <v>68</v>
      </c>
      <c r="TFJ95" s="377" t="s">
        <v>68</v>
      </c>
      <c r="TFK95" s="377" t="s">
        <v>68</v>
      </c>
      <c r="TFL95" s="377" t="s">
        <v>68</v>
      </c>
      <c r="TFM95" s="377" t="s">
        <v>68</v>
      </c>
      <c r="TFN95" s="377" t="s">
        <v>68</v>
      </c>
      <c r="TFO95" s="377" t="s">
        <v>68</v>
      </c>
      <c r="TFP95" s="377" t="s">
        <v>68</v>
      </c>
      <c r="TFQ95" s="377" t="s">
        <v>68</v>
      </c>
      <c r="TFR95" s="377" t="s">
        <v>68</v>
      </c>
      <c r="TFS95" s="377" t="s">
        <v>68</v>
      </c>
      <c r="TFT95" s="377" t="s">
        <v>68</v>
      </c>
      <c r="TFU95" s="377" t="s">
        <v>68</v>
      </c>
      <c r="TFV95" s="377" t="s">
        <v>68</v>
      </c>
      <c r="TFW95" s="377" t="s">
        <v>68</v>
      </c>
      <c r="TFX95" s="377" t="s">
        <v>68</v>
      </c>
      <c r="TFY95" s="377" t="s">
        <v>68</v>
      </c>
      <c r="TFZ95" s="377" t="s">
        <v>68</v>
      </c>
      <c r="TGA95" s="377" t="s">
        <v>68</v>
      </c>
      <c r="TGB95" s="377" t="s">
        <v>68</v>
      </c>
      <c r="TGC95" s="377" t="s">
        <v>68</v>
      </c>
      <c r="TGD95" s="377" t="s">
        <v>68</v>
      </c>
      <c r="TGE95" s="377" t="s">
        <v>68</v>
      </c>
      <c r="TGF95" s="377" t="s">
        <v>68</v>
      </c>
      <c r="TGG95" s="377" t="s">
        <v>68</v>
      </c>
      <c r="TGH95" s="377" t="s">
        <v>68</v>
      </c>
      <c r="TGI95" s="377" t="s">
        <v>68</v>
      </c>
      <c r="TGJ95" s="377" t="s">
        <v>68</v>
      </c>
      <c r="TGK95" s="377" t="s">
        <v>68</v>
      </c>
      <c r="TGL95" s="377" t="s">
        <v>68</v>
      </c>
      <c r="TGM95" s="377" t="s">
        <v>68</v>
      </c>
      <c r="TGN95" s="377" t="s">
        <v>68</v>
      </c>
      <c r="TGO95" s="377" t="s">
        <v>68</v>
      </c>
      <c r="TGP95" s="377" t="s">
        <v>68</v>
      </c>
      <c r="TGQ95" s="377" t="s">
        <v>68</v>
      </c>
      <c r="TGR95" s="377" t="s">
        <v>68</v>
      </c>
      <c r="TGS95" s="377" t="s">
        <v>68</v>
      </c>
      <c r="TGT95" s="377" t="s">
        <v>68</v>
      </c>
      <c r="TGU95" s="377" t="s">
        <v>68</v>
      </c>
      <c r="TGV95" s="377" t="s">
        <v>68</v>
      </c>
      <c r="TGW95" s="377" t="s">
        <v>68</v>
      </c>
      <c r="TGX95" s="377" t="s">
        <v>68</v>
      </c>
      <c r="TGY95" s="377" t="s">
        <v>68</v>
      </c>
      <c r="TGZ95" s="377" t="s">
        <v>68</v>
      </c>
      <c r="THA95" s="377" t="s">
        <v>68</v>
      </c>
      <c r="THB95" s="377" t="s">
        <v>68</v>
      </c>
      <c r="THC95" s="377" t="s">
        <v>68</v>
      </c>
      <c r="THD95" s="377" t="s">
        <v>68</v>
      </c>
      <c r="THE95" s="377" t="s">
        <v>68</v>
      </c>
      <c r="THF95" s="377" t="s">
        <v>68</v>
      </c>
      <c r="THG95" s="377" t="s">
        <v>68</v>
      </c>
      <c r="THH95" s="377" t="s">
        <v>68</v>
      </c>
      <c r="THI95" s="377" t="s">
        <v>68</v>
      </c>
      <c r="THJ95" s="377" t="s">
        <v>68</v>
      </c>
      <c r="THK95" s="377" t="s">
        <v>68</v>
      </c>
      <c r="THL95" s="377" t="s">
        <v>68</v>
      </c>
      <c r="THM95" s="377" t="s">
        <v>68</v>
      </c>
      <c r="THN95" s="377" t="s">
        <v>68</v>
      </c>
      <c r="THO95" s="377" t="s">
        <v>68</v>
      </c>
      <c r="THP95" s="377" t="s">
        <v>68</v>
      </c>
      <c r="THQ95" s="377" t="s">
        <v>68</v>
      </c>
      <c r="THR95" s="377" t="s">
        <v>68</v>
      </c>
      <c r="THS95" s="377" t="s">
        <v>68</v>
      </c>
      <c r="THT95" s="377" t="s">
        <v>68</v>
      </c>
      <c r="THU95" s="377" t="s">
        <v>68</v>
      </c>
      <c r="THV95" s="377" t="s">
        <v>68</v>
      </c>
      <c r="THW95" s="377" t="s">
        <v>68</v>
      </c>
      <c r="THX95" s="377" t="s">
        <v>68</v>
      </c>
      <c r="THY95" s="377" t="s">
        <v>68</v>
      </c>
      <c r="THZ95" s="377" t="s">
        <v>68</v>
      </c>
      <c r="TIA95" s="377" t="s">
        <v>68</v>
      </c>
      <c r="TIB95" s="377" t="s">
        <v>68</v>
      </c>
      <c r="TIC95" s="377" t="s">
        <v>68</v>
      </c>
      <c r="TID95" s="377" t="s">
        <v>68</v>
      </c>
      <c r="TIE95" s="377" t="s">
        <v>68</v>
      </c>
      <c r="TIF95" s="377" t="s">
        <v>68</v>
      </c>
      <c r="TIG95" s="377" t="s">
        <v>68</v>
      </c>
      <c r="TIH95" s="377" t="s">
        <v>68</v>
      </c>
      <c r="TII95" s="377" t="s">
        <v>68</v>
      </c>
      <c r="TIJ95" s="377" t="s">
        <v>68</v>
      </c>
      <c r="TIK95" s="377" t="s">
        <v>68</v>
      </c>
      <c r="TIL95" s="377" t="s">
        <v>68</v>
      </c>
      <c r="TIM95" s="377" t="s">
        <v>68</v>
      </c>
      <c r="TIN95" s="377" t="s">
        <v>68</v>
      </c>
      <c r="TIO95" s="377" t="s">
        <v>68</v>
      </c>
      <c r="TIP95" s="377" t="s">
        <v>68</v>
      </c>
      <c r="TIQ95" s="377" t="s">
        <v>68</v>
      </c>
      <c r="TIR95" s="377" t="s">
        <v>68</v>
      </c>
      <c r="TIS95" s="377" t="s">
        <v>68</v>
      </c>
      <c r="TIT95" s="377" t="s">
        <v>68</v>
      </c>
      <c r="TIU95" s="377" t="s">
        <v>68</v>
      </c>
      <c r="TIV95" s="377" t="s">
        <v>68</v>
      </c>
      <c r="TIW95" s="377" t="s">
        <v>68</v>
      </c>
      <c r="TIX95" s="377" t="s">
        <v>68</v>
      </c>
      <c r="TIY95" s="377" t="s">
        <v>68</v>
      </c>
      <c r="TIZ95" s="377" t="s">
        <v>68</v>
      </c>
      <c r="TJA95" s="377" t="s">
        <v>68</v>
      </c>
      <c r="TJB95" s="377" t="s">
        <v>68</v>
      </c>
      <c r="TJC95" s="377" t="s">
        <v>68</v>
      </c>
      <c r="TJD95" s="377" t="s">
        <v>68</v>
      </c>
      <c r="TJE95" s="377" t="s">
        <v>68</v>
      </c>
      <c r="TJF95" s="377" t="s">
        <v>68</v>
      </c>
      <c r="TJG95" s="377" t="s">
        <v>68</v>
      </c>
      <c r="TJH95" s="377" t="s">
        <v>68</v>
      </c>
      <c r="TJI95" s="377" t="s">
        <v>68</v>
      </c>
      <c r="TJJ95" s="377" t="s">
        <v>68</v>
      </c>
      <c r="TJK95" s="377" t="s">
        <v>68</v>
      </c>
      <c r="TJL95" s="377" t="s">
        <v>68</v>
      </c>
      <c r="TJM95" s="377" t="s">
        <v>68</v>
      </c>
      <c r="TJN95" s="377" t="s">
        <v>68</v>
      </c>
      <c r="TJO95" s="377" t="s">
        <v>68</v>
      </c>
      <c r="TJP95" s="377" t="s">
        <v>68</v>
      </c>
      <c r="TJQ95" s="377" t="s">
        <v>68</v>
      </c>
      <c r="TJR95" s="377" t="s">
        <v>68</v>
      </c>
      <c r="TJS95" s="377" t="s">
        <v>68</v>
      </c>
      <c r="TJT95" s="377" t="s">
        <v>68</v>
      </c>
      <c r="TJU95" s="377" t="s">
        <v>68</v>
      </c>
      <c r="TJV95" s="377" t="s">
        <v>68</v>
      </c>
      <c r="TJW95" s="377" t="s">
        <v>68</v>
      </c>
      <c r="TJX95" s="377" t="s">
        <v>68</v>
      </c>
      <c r="TJY95" s="377" t="s">
        <v>68</v>
      </c>
      <c r="TJZ95" s="377" t="s">
        <v>68</v>
      </c>
      <c r="TKA95" s="377" t="s">
        <v>68</v>
      </c>
      <c r="TKB95" s="377" t="s">
        <v>68</v>
      </c>
      <c r="TKC95" s="377" t="s">
        <v>68</v>
      </c>
      <c r="TKD95" s="377" t="s">
        <v>68</v>
      </c>
      <c r="TKE95" s="377" t="s">
        <v>68</v>
      </c>
      <c r="TKF95" s="377" t="s">
        <v>68</v>
      </c>
      <c r="TKG95" s="377" t="s">
        <v>68</v>
      </c>
      <c r="TKH95" s="377" t="s">
        <v>68</v>
      </c>
      <c r="TKI95" s="377" t="s">
        <v>68</v>
      </c>
      <c r="TKJ95" s="377" t="s">
        <v>68</v>
      </c>
      <c r="TKK95" s="377" t="s">
        <v>68</v>
      </c>
      <c r="TKL95" s="377" t="s">
        <v>68</v>
      </c>
      <c r="TKM95" s="377" t="s">
        <v>68</v>
      </c>
      <c r="TKN95" s="377" t="s">
        <v>68</v>
      </c>
      <c r="TKO95" s="377" t="s">
        <v>68</v>
      </c>
      <c r="TKP95" s="377" t="s">
        <v>68</v>
      </c>
      <c r="TKQ95" s="377" t="s">
        <v>68</v>
      </c>
      <c r="TKR95" s="377" t="s">
        <v>68</v>
      </c>
      <c r="TKS95" s="377" t="s">
        <v>68</v>
      </c>
      <c r="TKT95" s="377" t="s">
        <v>68</v>
      </c>
      <c r="TKU95" s="377" t="s">
        <v>68</v>
      </c>
      <c r="TKV95" s="377" t="s">
        <v>68</v>
      </c>
      <c r="TKW95" s="377" t="s">
        <v>68</v>
      </c>
      <c r="TKX95" s="377" t="s">
        <v>68</v>
      </c>
      <c r="TKY95" s="377" t="s">
        <v>68</v>
      </c>
      <c r="TKZ95" s="377" t="s">
        <v>68</v>
      </c>
      <c r="TLA95" s="377" t="s">
        <v>68</v>
      </c>
      <c r="TLB95" s="377" t="s">
        <v>68</v>
      </c>
      <c r="TLC95" s="377" t="s">
        <v>68</v>
      </c>
      <c r="TLD95" s="377" t="s">
        <v>68</v>
      </c>
      <c r="TLE95" s="377" t="s">
        <v>68</v>
      </c>
      <c r="TLF95" s="377" t="s">
        <v>68</v>
      </c>
      <c r="TLG95" s="377" t="s">
        <v>68</v>
      </c>
      <c r="TLH95" s="377" t="s">
        <v>68</v>
      </c>
      <c r="TLI95" s="377" t="s">
        <v>68</v>
      </c>
      <c r="TLJ95" s="377" t="s">
        <v>68</v>
      </c>
      <c r="TLK95" s="377" t="s">
        <v>68</v>
      </c>
      <c r="TLL95" s="377" t="s">
        <v>68</v>
      </c>
      <c r="TLM95" s="377" t="s">
        <v>68</v>
      </c>
      <c r="TLN95" s="377" t="s">
        <v>68</v>
      </c>
      <c r="TLO95" s="377" t="s">
        <v>68</v>
      </c>
      <c r="TLP95" s="377" t="s">
        <v>68</v>
      </c>
      <c r="TLQ95" s="377" t="s">
        <v>68</v>
      </c>
      <c r="TLR95" s="377" t="s">
        <v>68</v>
      </c>
      <c r="TLS95" s="377" t="s">
        <v>68</v>
      </c>
      <c r="TLT95" s="377" t="s">
        <v>68</v>
      </c>
      <c r="TLU95" s="377" t="s">
        <v>68</v>
      </c>
      <c r="TLV95" s="377" t="s">
        <v>68</v>
      </c>
      <c r="TLW95" s="377" t="s">
        <v>68</v>
      </c>
      <c r="TLX95" s="377" t="s">
        <v>68</v>
      </c>
      <c r="TLY95" s="377" t="s">
        <v>68</v>
      </c>
      <c r="TLZ95" s="377" t="s">
        <v>68</v>
      </c>
      <c r="TMA95" s="377" t="s">
        <v>68</v>
      </c>
      <c r="TMB95" s="377" t="s">
        <v>68</v>
      </c>
      <c r="TMC95" s="377" t="s">
        <v>68</v>
      </c>
      <c r="TMD95" s="377" t="s">
        <v>68</v>
      </c>
      <c r="TME95" s="377" t="s">
        <v>68</v>
      </c>
      <c r="TMF95" s="377" t="s">
        <v>68</v>
      </c>
      <c r="TMG95" s="377" t="s">
        <v>68</v>
      </c>
      <c r="TMH95" s="377" t="s">
        <v>68</v>
      </c>
      <c r="TMI95" s="377" t="s">
        <v>68</v>
      </c>
      <c r="TMJ95" s="377" t="s">
        <v>68</v>
      </c>
      <c r="TMK95" s="377" t="s">
        <v>68</v>
      </c>
      <c r="TML95" s="377" t="s">
        <v>68</v>
      </c>
      <c r="TMM95" s="377" t="s">
        <v>68</v>
      </c>
      <c r="TMN95" s="377" t="s">
        <v>68</v>
      </c>
      <c r="TMO95" s="377" t="s">
        <v>68</v>
      </c>
      <c r="TMP95" s="377" t="s">
        <v>68</v>
      </c>
      <c r="TMQ95" s="377" t="s">
        <v>68</v>
      </c>
      <c r="TMR95" s="377" t="s">
        <v>68</v>
      </c>
      <c r="TMS95" s="377" t="s">
        <v>68</v>
      </c>
      <c r="TMT95" s="377" t="s">
        <v>68</v>
      </c>
      <c r="TMU95" s="377" t="s">
        <v>68</v>
      </c>
      <c r="TMV95" s="377" t="s">
        <v>68</v>
      </c>
      <c r="TMW95" s="377" t="s">
        <v>68</v>
      </c>
      <c r="TMX95" s="377" t="s">
        <v>68</v>
      </c>
      <c r="TMY95" s="377" t="s">
        <v>68</v>
      </c>
      <c r="TMZ95" s="377" t="s">
        <v>68</v>
      </c>
      <c r="TNA95" s="377" t="s">
        <v>68</v>
      </c>
      <c r="TNB95" s="377" t="s">
        <v>68</v>
      </c>
      <c r="TNC95" s="377" t="s">
        <v>68</v>
      </c>
      <c r="TND95" s="377" t="s">
        <v>68</v>
      </c>
      <c r="TNE95" s="377" t="s">
        <v>68</v>
      </c>
      <c r="TNF95" s="377" t="s">
        <v>68</v>
      </c>
      <c r="TNG95" s="377" t="s">
        <v>68</v>
      </c>
      <c r="TNH95" s="377" t="s">
        <v>68</v>
      </c>
      <c r="TNI95" s="377" t="s">
        <v>68</v>
      </c>
      <c r="TNJ95" s="377" t="s">
        <v>68</v>
      </c>
      <c r="TNK95" s="377" t="s">
        <v>68</v>
      </c>
      <c r="TNL95" s="377" t="s">
        <v>68</v>
      </c>
      <c r="TNM95" s="377" t="s">
        <v>68</v>
      </c>
      <c r="TNN95" s="377" t="s">
        <v>68</v>
      </c>
      <c r="TNO95" s="377" t="s">
        <v>68</v>
      </c>
      <c r="TNP95" s="377" t="s">
        <v>68</v>
      </c>
      <c r="TNQ95" s="377" t="s">
        <v>68</v>
      </c>
      <c r="TNR95" s="377" t="s">
        <v>68</v>
      </c>
      <c r="TNS95" s="377" t="s">
        <v>68</v>
      </c>
      <c r="TNT95" s="377" t="s">
        <v>68</v>
      </c>
      <c r="TNU95" s="377" t="s">
        <v>68</v>
      </c>
      <c r="TNV95" s="377" t="s">
        <v>68</v>
      </c>
      <c r="TNW95" s="377" t="s">
        <v>68</v>
      </c>
      <c r="TNX95" s="377" t="s">
        <v>68</v>
      </c>
      <c r="TNY95" s="377" t="s">
        <v>68</v>
      </c>
      <c r="TNZ95" s="377" t="s">
        <v>68</v>
      </c>
      <c r="TOA95" s="377" t="s">
        <v>68</v>
      </c>
      <c r="TOB95" s="377" t="s">
        <v>68</v>
      </c>
      <c r="TOC95" s="377" t="s">
        <v>68</v>
      </c>
      <c r="TOD95" s="377" t="s">
        <v>68</v>
      </c>
      <c r="TOE95" s="377" t="s">
        <v>68</v>
      </c>
      <c r="TOF95" s="377" t="s">
        <v>68</v>
      </c>
      <c r="TOG95" s="377" t="s">
        <v>68</v>
      </c>
      <c r="TOH95" s="377" t="s">
        <v>68</v>
      </c>
      <c r="TOI95" s="377" t="s">
        <v>68</v>
      </c>
      <c r="TOJ95" s="377" t="s">
        <v>68</v>
      </c>
      <c r="TOK95" s="377" t="s">
        <v>68</v>
      </c>
      <c r="TOL95" s="377" t="s">
        <v>68</v>
      </c>
      <c r="TOM95" s="377" t="s">
        <v>68</v>
      </c>
      <c r="TON95" s="377" t="s">
        <v>68</v>
      </c>
      <c r="TOO95" s="377" t="s">
        <v>68</v>
      </c>
      <c r="TOP95" s="377" t="s">
        <v>68</v>
      </c>
      <c r="TOQ95" s="377" t="s">
        <v>68</v>
      </c>
      <c r="TOR95" s="377" t="s">
        <v>68</v>
      </c>
      <c r="TOS95" s="377" t="s">
        <v>68</v>
      </c>
      <c r="TOT95" s="377" t="s">
        <v>68</v>
      </c>
      <c r="TOU95" s="377" t="s">
        <v>68</v>
      </c>
      <c r="TOV95" s="377" t="s">
        <v>68</v>
      </c>
      <c r="TOW95" s="377" t="s">
        <v>68</v>
      </c>
      <c r="TOX95" s="377" t="s">
        <v>68</v>
      </c>
      <c r="TOY95" s="377" t="s">
        <v>68</v>
      </c>
      <c r="TOZ95" s="377" t="s">
        <v>68</v>
      </c>
      <c r="TPA95" s="377" t="s">
        <v>68</v>
      </c>
      <c r="TPB95" s="377" t="s">
        <v>68</v>
      </c>
      <c r="TPC95" s="377" t="s">
        <v>68</v>
      </c>
      <c r="TPD95" s="377" t="s">
        <v>68</v>
      </c>
      <c r="TPE95" s="377" t="s">
        <v>68</v>
      </c>
      <c r="TPF95" s="377" t="s">
        <v>68</v>
      </c>
      <c r="TPG95" s="377" t="s">
        <v>68</v>
      </c>
      <c r="TPH95" s="377" t="s">
        <v>68</v>
      </c>
      <c r="TPI95" s="377" t="s">
        <v>68</v>
      </c>
      <c r="TPJ95" s="377" t="s">
        <v>68</v>
      </c>
      <c r="TPK95" s="377" t="s">
        <v>68</v>
      </c>
      <c r="TPL95" s="377" t="s">
        <v>68</v>
      </c>
      <c r="TPM95" s="377" t="s">
        <v>68</v>
      </c>
      <c r="TPN95" s="377" t="s">
        <v>68</v>
      </c>
      <c r="TPO95" s="377" t="s">
        <v>68</v>
      </c>
      <c r="TPP95" s="377" t="s">
        <v>68</v>
      </c>
      <c r="TPQ95" s="377" t="s">
        <v>68</v>
      </c>
      <c r="TPR95" s="377" t="s">
        <v>68</v>
      </c>
      <c r="TPS95" s="377" t="s">
        <v>68</v>
      </c>
      <c r="TPT95" s="377" t="s">
        <v>68</v>
      </c>
      <c r="TPU95" s="377" t="s">
        <v>68</v>
      </c>
      <c r="TPV95" s="377" t="s">
        <v>68</v>
      </c>
      <c r="TPW95" s="377" t="s">
        <v>68</v>
      </c>
      <c r="TPX95" s="377" t="s">
        <v>68</v>
      </c>
      <c r="TPY95" s="377" t="s">
        <v>68</v>
      </c>
      <c r="TPZ95" s="377" t="s">
        <v>68</v>
      </c>
      <c r="TQA95" s="377" t="s">
        <v>68</v>
      </c>
      <c r="TQB95" s="377" t="s">
        <v>68</v>
      </c>
      <c r="TQC95" s="377" t="s">
        <v>68</v>
      </c>
      <c r="TQD95" s="377" t="s">
        <v>68</v>
      </c>
      <c r="TQE95" s="377" t="s">
        <v>68</v>
      </c>
      <c r="TQF95" s="377" t="s">
        <v>68</v>
      </c>
      <c r="TQG95" s="377" t="s">
        <v>68</v>
      </c>
      <c r="TQH95" s="377" t="s">
        <v>68</v>
      </c>
      <c r="TQI95" s="377" t="s">
        <v>68</v>
      </c>
      <c r="TQJ95" s="377" t="s">
        <v>68</v>
      </c>
      <c r="TQK95" s="377" t="s">
        <v>68</v>
      </c>
      <c r="TQL95" s="377" t="s">
        <v>68</v>
      </c>
      <c r="TQM95" s="377" t="s">
        <v>68</v>
      </c>
      <c r="TQN95" s="377" t="s">
        <v>68</v>
      </c>
      <c r="TQO95" s="377" t="s">
        <v>68</v>
      </c>
      <c r="TQP95" s="377" t="s">
        <v>68</v>
      </c>
      <c r="TQQ95" s="377" t="s">
        <v>68</v>
      </c>
      <c r="TQR95" s="377" t="s">
        <v>68</v>
      </c>
      <c r="TQS95" s="377" t="s">
        <v>68</v>
      </c>
      <c r="TQT95" s="377" t="s">
        <v>68</v>
      </c>
      <c r="TQU95" s="377" t="s">
        <v>68</v>
      </c>
      <c r="TQV95" s="377" t="s">
        <v>68</v>
      </c>
      <c r="TQW95" s="377" t="s">
        <v>68</v>
      </c>
      <c r="TQX95" s="377" t="s">
        <v>68</v>
      </c>
      <c r="TQY95" s="377" t="s">
        <v>68</v>
      </c>
      <c r="TQZ95" s="377" t="s">
        <v>68</v>
      </c>
      <c r="TRA95" s="377" t="s">
        <v>68</v>
      </c>
      <c r="TRB95" s="377" t="s">
        <v>68</v>
      </c>
      <c r="TRC95" s="377" t="s">
        <v>68</v>
      </c>
      <c r="TRD95" s="377" t="s">
        <v>68</v>
      </c>
      <c r="TRE95" s="377" t="s">
        <v>68</v>
      </c>
      <c r="TRF95" s="377" t="s">
        <v>68</v>
      </c>
      <c r="TRG95" s="377" t="s">
        <v>68</v>
      </c>
      <c r="TRH95" s="377" t="s">
        <v>68</v>
      </c>
      <c r="TRI95" s="377" t="s">
        <v>68</v>
      </c>
      <c r="TRJ95" s="377" t="s">
        <v>68</v>
      </c>
      <c r="TRK95" s="377" t="s">
        <v>68</v>
      </c>
      <c r="TRL95" s="377" t="s">
        <v>68</v>
      </c>
      <c r="TRM95" s="377" t="s">
        <v>68</v>
      </c>
      <c r="TRN95" s="377" t="s">
        <v>68</v>
      </c>
      <c r="TRO95" s="377" t="s">
        <v>68</v>
      </c>
      <c r="TRP95" s="377" t="s">
        <v>68</v>
      </c>
      <c r="TRQ95" s="377" t="s">
        <v>68</v>
      </c>
      <c r="TRR95" s="377" t="s">
        <v>68</v>
      </c>
      <c r="TRS95" s="377" t="s">
        <v>68</v>
      </c>
      <c r="TRT95" s="377" t="s">
        <v>68</v>
      </c>
      <c r="TRU95" s="377" t="s">
        <v>68</v>
      </c>
      <c r="TRV95" s="377" t="s">
        <v>68</v>
      </c>
      <c r="TRW95" s="377" t="s">
        <v>68</v>
      </c>
      <c r="TRX95" s="377" t="s">
        <v>68</v>
      </c>
      <c r="TRY95" s="377" t="s">
        <v>68</v>
      </c>
      <c r="TRZ95" s="377" t="s">
        <v>68</v>
      </c>
      <c r="TSA95" s="377" t="s">
        <v>68</v>
      </c>
      <c r="TSB95" s="377" t="s">
        <v>68</v>
      </c>
      <c r="TSC95" s="377" t="s">
        <v>68</v>
      </c>
      <c r="TSD95" s="377" t="s">
        <v>68</v>
      </c>
      <c r="TSE95" s="377" t="s">
        <v>68</v>
      </c>
      <c r="TSF95" s="377" t="s">
        <v>68</v>
      </c>
      <c r="TSG95" s="377" t="s">
        <v>68</v>
      </c>
      <c r="TSH95" s="377" t="s">
        <v>68</v>
      </c>
      <c r="TSI95" s="377" t="s">
        <v>68</v>
      </c>
      <c r="TSJ95" s="377" t="s">
        <v>68</v>
      </c>
      <c r="TSK95" s="377" t="s">
        <v>68</v>
      </c>
      <c r="TSL95" s="377" t="s">
        <v>68</v>
      </c>
      <c r="TSM95" s="377" t="s">
        <v>68</v>
      </c>
      <c r="TSN95" s="377" t="s">
        <v>68</v>
      </c>
      <c r="TSO95" s="377" t="s">
        <v>68</v>
      </c>
      <c r="TSP95" s="377" t="s">
        <v>68</v>
      </c>
      <c r="TSQ95" s="377" t="s">
        <v>68</v>
      </c>
      <c r="TSR95" s="377" t="s">
        <v>68</v>
      </c>
      <c r="TSS95" s="377" t="s">
        <v>68</v>
      </c>
      <c r="TST95" s="377" t="s">
        <v>68</v>
      </c>
      <c r="TSU95" s="377" t="s">
        <v>68</v>
      </c>
      <c r="TSV95" s="377" t="s">
        <v>68</v>
      </c>
      <c r="TSW95" s="377" t="s">
        <v>68</v>
      </c>
      <c r="TSX95" s="377" t="s">
        <v>68</v>
      </c>
      <c r="TSY95" s="377" t="s">
        <v>68</v>
      </c>
      <c r="TSZ95" s="377" t="s">
        <v>68</v>
      </c>
      <c r="TTA95" s="377" t="s">
        <v>68</v>
      </c>
      <c r="TTB95" s="377" t="s">
        <v>68</v>
      </c>
      <c r="TTC95" s="377" t="s">
        <v>68</v>
      </c>
      <c r="TTD95" s="377" t="s">
        <v>68</v>
      </c>
      <c r="TTE95" s="377" t="s">
        <v>68</v>
      </c>
      <c r="TTF95" s="377" t="s">
        <v>68</v>
      </c>
      <c r="TTG95" s="377" t="s">
        <v>68</v>
      </c>
      <c r="TTH95" s="377" t="s">
        <v>68</v>
      </c>
      <c r="TTI95" s="377" t="s">
        <v>68</v>
      </c>
      <c r="TTJ95" s="377" t="s">
        <v>68</v>
      </c>
      <c r="TTK95" s="377" t="s">
        <v>68</v>
      </c>
      <c r="TTL95" s="377" t="s">
        <v>68</v>
      </c>
      <c r="TTM95" s="377" t="s">
        <v>68</v>
      </c>
      <c r="TTN95" s="377" t="s">
        <v>68</v>
      </c>
      <c r="TTO95" s="377" t="s">
        <v>68</v>
      </c>
      <c r="TTP95" s="377" t="s">
        <v>68</v>
      </c>
      <c r="TTQ95" s="377" t="s">
        <v>68</v>
      </c>
      <c r="TTR95" s="377" t="s">
        <v>68</v>
      </c>
      <c r="TTS95" s="377" t="s">
        <v>68</v>
      </c>
      <c r="TTT95" s="377" t="s">
        <v>68</v>
      </c>
      <c r="TTU95" s="377" t="s">
        <v>68</v>
      </c>
      <c r="TTV95" s="377" t="s">
        <v>68</v>
      </c>
      <c r="TTW95" s="377" t="s">
        <v>68</v>
      </c>
      <c r="TTX95" s="377" t="s">
        <v>68</v>
      </c>
      <c r="TTY95" s="377" t="s">
        <v>68</v>
      </c>
      <c r="TTZ95" s="377" t="s">
        <v>68</v>
      </c>
      <c r="TUA95" s="377" t="s">
        <v>68</v>
      </c>
      <c r="TUB95" s="377" t="s">
        <v>68</v>
      </c>
      <c r="TUC95" s="377" t="s">
        <v>68</v>
      </c>
      <c r="TUD95" s="377" t="s">
        <v>68</v>
      </c>
      <c r="TUE95" s="377" t="s">
        <v>68</v>
      </c>
      <c r="TUF95" s="377" t="s">
        <v>68</v>
      </c>
      <c r="TUG95" s="377" t="s">
        <v>68</v>
      </c>
      <c r="TUH95" s="377" t="s">
        <v>68</v>
      </c>
      <c r="TUI95" s="377" t="s">
        <v>68</v>
      </c>
      <c r="TUJ95" s="377" t="s">
        <v>68</v>
      </c>
      <c r="TUK95" s="377" t="s">
        <v>68</v>
      </c>
      <c r="TUL95" s="377" t="s">
        <v>68</v>
      </c>
      <c r="TUM95" s="377" t="s">
        <v>68</v>
      </c>
      <c r="TUN95" s="377" t="s">
        <v>68</v>
      </c>
      <c r="TUO95" s="377" t="s">
        <v>68</v>
      </c>
      <c r="TUP95" s="377" t="s">
        <v>68</v>
      </c>
      <c r="TUQ95" s="377" t="s">
        <v>68</v>
      </c>
      <c r="TUR95" s="377" t="s">
        <v>68</v>
      </c>
      <c r="TUS95" s="377" t="s">
        <v>68</v>
      </c>
      <c r="TUT95" s="377" t="s">
        <v>68</v>
      </c>
      <c r="TUU95" s="377" t="s">
        <v>68</v>
      </c>
      <c r="TUV95" s="377" t="s">
        <v>68</v>
      </c>
      <c r="TUW95" s="377" t="s">
        <v>68</v>
      </c>
      <c r="TUX95" s="377" t="s">
        <v>68</v>
      </c>
      <c r="TUY95" s="377" t="s">
        <v>68</v>
      </c>
      <c r="TUZ95" s="377" t="s">
        <v>68</v>
      </c>
      <c r="TVA95" s="377" t="s">
        <v>68</v>
      </c>
      <c r="TVB95" s="377" t="s">
        <v>68</v>
      </c>
      <c r="TVC95" s="377" t="s">
        <v>68</v>
      </c>
      <c r="TVD95" s="377" t="s">
        <v>68</v>
      </c>
      <c r="TVE95" s="377" t="s">
        <v>68</v>
      </c>
      <c r="TVF95" s="377" t="s">
        <v>68</v>
      </c>
      <c r="TVG95" s="377" t="s">
        <v>68</v>
      </c>
      <c r="TVH95" s="377" t="s">
        <v>68</v>
      </c>
      <c r="TVI95" s="377" t="s">
        <v>68</v>
      </c>
      <c r="TVJ95" s="377" t="s">
        <v>68</v>
      </c>
      <c r="TVK95" s="377" t="s">
        <v>68</v>
      </c>
      <c r="TVL95" s="377" t="s">
        <v>68</v>
      </c>
      <c r="TVM95" s="377" t="s">
        <v>68</v>
      </c>
      <c r="TVN95" s="377" t="s">
        <v>68</v>
      </c>
      <c r="TVO95" s="377" t="s">
        <v>68</v>
      </c>
      <c r="TVP95" s="377" t="s">
        <v>68</v>
      </c>
      <c r="TVQ95" s="377" t="s">
        <v>68</v>
      </c>
      <c r="TVR95" s="377" t="s">
        <v>68</v>
      </c>
      <c r="TVS95" s="377" t="s">
        <v>68</v>
      </c>
      <c r="TVT95" s="377" t="s">
        <v>68</v>
      </c>
      <c r="TVU95" s="377" t="s">
        <v>68</v>
      </c>
      <c r="TVV95" s="377" t="s">
        <v>68</v>
      </c>
      <c r="TVW95" s="377" t="s">
        <v>68</v>
      </c>
      <c r="TVX95" s="377" t="s">
        <v>68</v>
      </c>
      <c r="TVY95" s="377" t="s">
        <v>68</v>
      </c>
      <c r="TVZ95" s="377" t="s">
        <v>68</v>
      </c>
      <c r="TWA95" s="377" t="s">
        <v>68</v>
      </c>
      <c r="TWB95" s="377" t="s">
        <v>68</v>
      </c>
      <c r="TWC95" s="377" t="s">
        <v>68</v>
      </c>
      <c r="TWD95" s="377" t="s">
        <v>68</v>
      </c>
      <c r="TWE95" s="377" t="s">
        <v>68</v>
      </c>
      <c r="TWF95" s="377" t="s">
        <v>68</v>
      </c>
      <c r="TWG95" s="377" t="s">
        <v>68</v>
      </c>
      <c r="TWH95" s="377" t="s">
        <v>68</v>
      </c>
      <c r="TWI95" s="377" t="s">
        <v>68</v>
      </c>
      <c r="TWJ95" s="377" t="s">
        <v>68</v>
      </c>
      <c r="TWK95" s="377" t="s">
        <v>68</v>
      </c>
      <c r="TWL95" s="377" t="s">
        <v>68</v>
      </c>
      <c r="TWM95" s="377" t="s">
        <v>68</v>
      </c>
      <c r="TWN95" s="377" t="s">
        <v>68</v>
      </c>
      <c r="TWO95" s="377" t="s">
        <v>68</v>
      </c>
      <c r="TWP95" s="377" t="s">
        <v>68</v>
      </c>
      <c r="TWQ95" s="377" t="s">
        <v>68</v>
      </c>
      <c r="TWR95" s="377" t="s">
        <v>68</v>
      </c>
      <c r="TWS95" s="377" t="s">
        <v>68</v>
      </c>
      <c r="TWT95" s="377" t="s">
        <v>68</v>
      </c>
      <c r="TWU95" s="377" t="s">
        <v>68</v>
      </c>
      <c r="TWV95" s="377" t="s">
        <v>68</v>
      </c>
      <c r="TWW95" s="377" t="s">
        <v>68</v>
      </c>
      <c r="TWX95" s="377" t="s">
        <v>68</v>
      </c>
      <c r="TWY95" s="377" t="s">
        <v>68</v>
      </c>
      <c r="TWZ95" s="377" t="s">
        <v>68</v>
      </c>
      <c r="TXA95" s="377" t="s">
        <v>68</v>
      </c>
      <c r="TXB95" s="377" t="s">
        <v>68</v>
      </c>
      <c r="TXC95" s="377" t="s">
        <v>68</v>
      </c>
      <c r="TXD95" s="377" t="s">
        <v>68</v>
      </c>
      <c r="TXE95" s="377" t="s">
        <v>68</v>
      </c>
      <c r="TXF95" s="377" t="s">
        <v>68</v>
      </c>
      <c r="TXG95" s="377" t="s">
        <v>68</v>
      </c>
      <c r="TXH95" s="377" t="s">
        <v>68</v>
      </c>
      <c r="TXI95" s="377" t="s">
        <v>68</v>
      </c>
      <c r="TXJ95" s="377" t="s">
        <v>68</v>
      </c>
      <c r="TXK95" s="377" t="s">
        <v>68</v>
      </c>
      <c r="TXL95" s="377" t="s">
        <v>68</v>
      </c>
      <c r="TXM95" s="377" t="s">
        <v>68</v>
      </c>
      <c r="TXN95" s="377" t="s">
        <v>68</v>
      </c>
      <c r="TXO95" s="377" t="s">
        <v>68</v>
      </c>
      <c r="TXP95" s="377" t="s">
        <v>68</v>
      </c>
      <c r="TXQ95" s="377" t="s">
        <v>68</v>
      </c>
      <c r="TXR95" s="377" t="s">
        <v>68</v>
      </c>
      <c r="TXS95" s="377" t="s">
        <v>68</v>
      </c>
      <c r="TXT95" s="377" t="s">
        <v>68</v>
      </c>
      <c r="TXU95" s="377" t="s">
        <v>68</v>
      </c>
      <c r="TXV95" s="377" t="s">
        <v>68</v>
      </c>
      <c r="TXW95" s="377" t="s">
        <v>68</v>
      </c>
      <c r="TXX95" s="377" t="s">
        <v>68</v>
      </c>
      <c r="TXY95" s="377" t="s">
        <v>68</v>
      </c>
      <c r="TXZ95" s="377" t="s">
        <v>68</v>
      </c>
      <c r="TYA95" s="377" t="s">
        <v>68</v>
      </c>
      <c r="TYB95" s="377" t="s">
        <v>68</v>
      </c>
      <c r="TYC95" s="377" t="s">
        <v>68</v>
      </c>
      <c r="TYD95" s="377" t="s">
        <v>68</v>
      </c>
      <c r="TYE95" s="377" t="s">
        <v>68</v>
      </c>
      <c r="TYF95" s="377" t="s">
        <v>68</v>
      </c>
      <c r="TYG95" s="377" t="s">
        <v>68</v>
      </c>
      <c r="TYH95" s="377" t="s">
        <v>68</v>
      </c>
      <c r="TYI95" s="377" t="s">
        <v>68</v>
      </c>
      <c r="TYJ95" s="377" t="s">
        <v>68</v>
      </c>
      <c r="TYK95" s="377" t="s">
        <v>68</v>
      </c>
      <c r="TYL95" s="377" t="s">
        <v>68</v>
      </c>
      <c r="TYM95" s="377" t="s">
        <v>68</v>
      </c>
      <c r="TYN95" s="377" t="s">
        <v>68</v>
      </c>
      <c r="TYO95" s="377" t="s">
        <v>68</v>
      </c>
      <c r="TYP95" s="377" t="s">
        <v>68</v>
      </c>
      <c r="TYQ95" s="377" t="s">
        <v>68</v>
      </c>
      <c r="TYR95" s="377" t="s">
        <v>68</v>
      </c>
      <c r="TYS95" s="377" t="s">
        <v>68</v>
      </c>
      <c r="TYT95" s="377" t="s">
        <v>68</v>
      </c>
      <c r="TYU95" s="377" t="s">
        <v>68</v>
      </c>
      <c r="TYV95" s="377" t="s">
        <v>68</v>
      </c>
      <c r="TYW95" s="377" t="s">
        <v>68</v>
      </c>
      <c r="TYX95" s="377" t="s">
        <v>68</v>
      </c>
      <c r="TYY95" s="377" t="s">
        <v>68</v>
      </c>
      <c r="TYZ95" s="377" t="s">
        <v>68</v>
      </c>
      <c r="TZA95" s="377" t="s">
        <v>68</v>
      </c>
      <c r="TZB95" s="377" t="s">
        <v>68</v>
      </c>
      <c r="TZC95" s="377" t="s">
        <v>68</v>
      </c>
      <c r="TZD95" s="377" t="s">
        <v>68</v>
      </c>
      <c r="TZE95" s="377" t="s">
        <v>68</v>
      </c>
      <c r="TZF95" s="377" t="s">
        <v>68</v>
      </c>
      <c r="TZG95" s="377" t="s">
        <v>68</v>
      </c>
      <c r="TZH95" s="377" t="s">
        <v>68</v>
      </c>
      <c r="TZI95" s="377" t="s">
        <v>68</v>
      </c>
      <c r="TZJ95" s="377" t="s">
        <v>68</v>
      </c>
      <c r="TZK95" s="377" t="s">
        <v>68</v>
      </c>
      <c r="TZL95" s="377" t="s">
        <v>68</v>
      </c>
      <c r="TZM95" s="377" t="s">
        <v>68</v>
      </c>
      <c r="TZN95" s="377" t="s">
        <v>68</v>
      </c>
      <c r="TZO95" s="377" t="s">
        <v>68</v>
      </c>
      <c r="TZP95" s="377" t="s">
        <v>68</v>
      </c>
      <c r="TZQ95" s="377" t="s">
        <v>68</v>
      </c>
      <c r="TZR95" s="377" t="s">
        <v>68</v>
      </c>
      <c r="TZS95" s="377" t="s">
        <v>68</v>
      </c>
      <c r="TZT95" s="377" t="s">
        <v>68</v>
      </c>
      <c r="TZU95" s="377" t="s">
        <v>68</v>
      </c>
      <c r="TZV95" s="377" t="s">
        <v>68</v>
      </c>
      <c r="TZW95" s="377" t="s">
        <v>68</v>
      </c>
      <c r="TZX95" s="377" t="s">
        <v>68</v>
      </c>
      <c r="TZY95" s="377" t="s">
        <v>68</v>
      </c>
      <c r="TZZ95" s="377" t="s">
        <v>68</v>
      </c>
      <c r="UAA95" s="377" t="s">
        <v>68</v>
      </c>
      <c r="UAB95" s="377" t="s">
        <v>68</v>
      </c>
      <c r="UAC95" s="377" t="s">
        <v>68</v>
      </c>
      <c r="UAD95" s="377" t="s">
        <v>68</v>
      </c>
      <c r="UAE95" s="377" t="s">
        <v>68</v>
      </c>
      <c r="UAF95" s="377" t="s">
        <v>68</v>
      </c>
      <c r="UAG95" s="377" t="s">
        <v>68</v>
      </c>
      <c r="UAH95" s="377" t="s">
        <v>68</v>
      </c>
      <c r="UAI95" s="377" t="s">
        <v>68</v>
      </c>
      <c r="UAJ95" s="377" t="s">
        <v>68</v>
      </c>
      <c r="UAK95" s="377" t="s">
        <v>68</v>
      </c>
      <c r="UAL95" s="377" t="s">
        <v>68</v>
      </c>
      <c r="UAM95" s="377" t="s">
        <v>68</v>
      </c>
      <c r="UAN95" s="377" t="s">
        <v>68</v>
      </c>
      <c r="UAO95" s="377" t="s">
        <v>68</v>
      </c>
      <c r="UAP95" s="377" t="s">
        <v>68</v>
      </c>
      <c r="UAQ95" s="377" t="s">
        <v>68</v>
      </c>
      <c r="UAR95" s="377" t="s">
        <v>68</v>
      </c>
      <c r="UAS95" s="377" t="s">
        <v>68</v>
      </c>
      <c r="UAT95" s="377" t="s">
        <v>68</v>
      </c>
      <c r="UAU95" s="377" t="s">
        <v>68</v>
      </c>
      <c r="UAV95" s="377" t="s">
        <v>68</v>
      </c>
      <c r="UAW95" s="377" t="s">
        <v>68</v>
      </c>
      <c r="UAX95" s="377" t="s">
        <v>68</v>
      </c>
      <c r="UAY95" s="377" t="s">
        <v>68</v>
      </c>
      <c r="UAZ95" s="377" t="s">
        <v>68</v>
      </c>
      <c r="UBA95" s="377" t="s">
        <v>68</v>
      </c>
      <c r="UBB95" s="377" t="s">
        <v>68</v>
      </c>
      <c r="UBC95" s="377" t="s">
        <v>68</v>
      </c>
      <c r="UBD95" s="377" t="s">
        <v>68</v>
      </c>
      <c r="UBE95" s="377" t="s">
        <v>68</v>
      </c>
      <c r="UBF95" s="377" t="s">
        <v>68</v>
      </c>
      <c r="UBG95" s="377" t="s">
        <v>68</v>
      </c>
      <c r="UBH95" s="377" t="s">
        <v>68</v>
      </c>
      <c r="UBI95" s="377" t="s">
        <v>68</v>
      </c>
      <c r="UBJ95" s="377" t="s">
        <v>68</v>
      </c>
      <c r="UBK95" s="377" t="s">
        <v>68</v>
      </c>
      <c r="UBL95" s="377" t="s">
        <v>68</v>
      </c>
      <c r="UBM95" s="377" t="s">
        <v>68</v>
      </c>
      <c r="UBN95" s="377" t="s">
        <v>68</v>
      </c>
      <c r="UBO95" s="377" t="s">
        <v>68</v>
      </c>
      <c r="UBP95" s="377" t="s">
        <v>68</v>
      </c>
      <c r="UBQ95" s="377" t="s">
        <v>68</v>
      </c>
      <c r="UBR95" s="377" t="s">
        <v>68</v>
      </c>
      <c r="UBS95" s="377" t="s">
        <v>68</v>
      </c>
      <c r="UBT95" s="377" t="s">
        <v>68</v>
      </c>
      <c r="UBU95" s="377" t="s">
        <v>68</v>
      </c>
      <c r="UBV95" s="377" t="s">
        <v>68</v>
      </c>
      <c r="UBW95" s="377" t="s">
        <v>68</v>
      </c>
      <c r="UBX95" s="377" t="s">
        <v>68</v>
      </c>
      <c r="UBY95" s="377" t="s">
        <v>68</v>
      </c>
      <c r="UBZ95" s="377" t="s">
        <v>68</v>
      </c>
      <c r="UCA95" s="377" t="s">
        <v>68</v>
      </c>
      <c r="UCB95" s="377" t="s">
        <v>68</v>
      </c>
      <c r="UCC95" s="377" t="s">
        <v>68</v>
      </c>
      <c r="UCD95" s="377" t="s">
        <v>68</v>
      </c>
      <c r="UCE95" s="377" t="s">
        <v>68</v>
      </c>
      <c r="UCF95" s="377" t="s">
        <v>68</v>
      </c>
      <c r="UCG95" s="377" t="s">
        <v>68</v>
      </c>
      <c r="UCH95" s="377" t="s">
        <v>68</v>
      </c>
      <c r="UCI95" s="377" t="s">
        <v>68</v>
      </c>
      <c r="UCJ95" s="377" t="s">
        <v>68</v>
      </c>
      <c r="UCK95" s="377" t="s">
        <v>68</v>
      </c>
      <c r="UCL95" s="377" t="s">
        <v>68</v>
      </c>
      <c r="UCM95" s="377" t="s">
        <v>68</v>
      </c>
      <c r="UCN95" s="377" t="s">
        <v>68</v>
      </c>
      <c r="UCO95" s="377" t="s">
        <v>68</v>
      </c>
      <c r="UCP95" s="377" t="s">
        <v>68</v>
      </c>
      <c r="UCQ95" s="377" t="s">
        <v>68</v>
      </c>
      <c r="UCR95" s="377" t="s">
        <v>68</v>
      </c>
      <c r="UCS95" s="377" t="s">
        <v>68</v>
      </c>
      <c r="UCT95" s="377" t="s">
        <v>68</v>
      </c>
      <c r="UCU95" s="377" t="s">
        <v>68</v>
      </c>
      <c r="UCV95" s="377" t="s">
        <v>68</v>
      </c>
      <c r="UCW95" s="377" t="s">
        <v>68</v>
      </c>
      <c r="UCX95" s="377" t="s">
        <v>68</v>
      </c>
      <c r="UCY95" s="377" t="s">
        <v>68</v>
      </c>
      <c r="UCZ95" s="377" t="s">
        <v>68</v>
      </c>
      <c r="UDA95" s="377" t="s">
        <v>68</v>
      </c>
      <c r="UDB95" s="377" t="s">
        <v>68</v>
      </c>
      <c r="UDC95" s="377" t="s">
        <v>68</v>
      </c>
      <c r="UDD95" s="377" t="s">
        <v>68</v>
      </c>
      <c r="UDE95" s="377" t="s">
        <v>68</v>
      </c>
      <c r="UDF95" s="377" t="s">
        <v>68</v>
      </c>
      <c r="UDG95" s="377" t="s">
        <v>68</v>
      </c>
      <c r="UDH95" s="377" t="s">
        <v>68</v>
      </c>
      <c r="UDI95" s="377" t="s">
        <v>68</v>
      </c>
      <c r="UDJ95" s="377" t="s">
        <v>68</v>
      </c>
      <c r="UDK95" s="377" t="s">
        <v>68</v>
      </c>
      <c r="UDL95" s="377" t="s">
        <v>68</v>
      </c>
      <c r="UDM95" s="377" t="s">
        <v>68</v>
      </c>
      <c r="UDN95" s="377" t="s">
        <v>68</v>
      </c>
      <c r="UDO95" s="377" t="s">
        <v>68</v>
      </c>
      <c r="UDP95" s="377" t="s">
        <v>68</v>
      </c>
      <c r="UDQ95" s="377" t="s">
        <v>68</v>
      </c>
      <c r="UDR95" s="377" t="s">
        <v>68</v>
      </c>
      <c r="UDS95" s="377" t="s">
        <v>68</v>
      </c>
      <c r="UDT95" s="377" t="s">
        <v>68</v>
      </c>
      <c r="UDU95" s="377" t="s">
        <v>68</v>
      </c>
      <c r="UDV95" s="377" t="s">
        <v>68</v>
      </c>
      <c r="UDW95" s="377" t="s">
        <v>68</v>
      </c>
      <c r="UDX95" s="377" t="s">
        <v>68</v>
      </c>
      <c r="UDY95" s="377" t="s">
        <v>68</v>
      </c>
      <c r="UDZ95" s="377" t="s">
        <v>68</v>
      </c>
      <c r="UEA95" s="377" t="s">
        <v>68</v>
      </c>
      <c r="UEB95" s="377" t="s">
        <v>68</v>
      </c>
      <c r="UEC95" s="377" t="s">
        <v>68</v>
      </c>
      <c r="UED95" s="377" t="s">
        <v>68</v>
      </c>
      <c r="UEE95" s="377" t="s">
        <v>68</v>
      </c>
      <c r="UEF95" s="377" t="s">
        <v>68</v>
      </c>
      <c r="UEG95" s="377" t="s">
        <v>68</v>
      </c>
      <c r="UEH95" s="377" t="s">
        <v>68</v>
      </c>
      <c r="UEI95" s="377" t="s">
        <v>68</v>
      </c>
      <c r="UEJ95" s="377" t="s">
        <v>68</v>
      </c>
      <c r="UEK95" s="377" t="s">
        <v>68</v>
      </c>
      <c r="UEL95" s="377" t="s">
        <v>68</v>
      </c>
      <c r="UEM95" s="377" t="s">
        <v>68</v>
      </c>
      <c r="UEN95" s="377" t="s">
        <v>68</v>
      </c>
      <c r="UEO95" s="377" t="s">
        <v>68</v>
      </c>
      <c r="UEP95" s="377" t="s">
        <v>68</v>
      </c>
      <c r="UEQ95" s="377" t="s">
        <v>68</v>
      </c>
      <c r="UER95" s="377" t="s">
        <v>68</v>
      </c>
      <c r="UES95" s="377" t="s">
        <v>68</v>
      </c>
      <c r="UET95" s="377" t="s">
        <v>68</v>
      </c>
      <c r="UEU95" s="377" t="s">
        <v>68</v>
      </c>
      <c r="UEV95" s="377" t="s">
        <v>68</v>
      </c>
      <c r="UEW95" s="377" t="s">
        <v>68</v>
      </c>
      <c r="UEX95" s="377" t="s">
        <v>68</v>
      </c>
      <c r="UEY95" s="377" t="s">
        <v>68</v>
      </c>
      <c r="UEZ95" s="377" t="s">
        <v>68</v>
      </c>
      <c r="UFA95" s="377" t="s">
        <v>68</v>
      </c>
      <c r="UFB95" s="377" t="s">
        <v>68</v>
      </c>
      <c r="UFC95" s="377" t="s">
        <v>68</v>
      </c>
      <c r="UFD95" s="377" t="s">
        <v>68</v>
      </c>
      <c r="UFE95" s="377" t="s">
        <v>68</v>
      </c>
      <c r="UFF95" s="377" t="s">
        <v>68</v>
      </c>
      <c r="UFG95" s="377" t="s">
        <v>68</v>
      </c>
      <c r="UFH95" s="377" t="s">
        <v>68</v>
      </c>
      <c r="UFI95" s="377" t="s">
        <v>68</v>
      </c>
      <c r="UFJ95" s="377" t="s">
        <v>68</v>
      </c>
      <c r="UFK95" s="377" t="s">
        <v>68</v>
      </c>
      <c r="UFL95" s="377" t="s">
        <v>68</v>
      </c>
      <c r="UFM95" s="377" t="s">
        <v>68</v>
      </c>
      <c r="UFN95" s="377" t="s">
        <v>68</v>
      </c>
      <c r="UFO95" s="377" t="s">
        <v>68</v>
      </c>
      <c r="UFP95" s="377" t="s">
        <v>68</v>
      </c>
      <c r="UFQ95" s="377" t="s">
        <v>68</v>
      </c>
      <c r="UFR95" s="377" t="s">
        <v>68</v>
      </c>
      <c r="UFS95" s="377" t="s">
        <v>68</v>
      </c>
      <c r="UFT95" s="377" t="s">
        <v>68</v>
      </c>
      <c r="UFU95" s="377" t="s">
        <v>68</v>
      </c>
      <c r="UFV95" s="377" t="s">
        <v>68</v>
      </c>
      <c r="UFW95" s="377" t="s">
        <v>68</v>
      </c>
      <c r="UFX95" s="377" t="s">
        <v>68</v>
      </c>
      <c r="UFY95" s="377" t="s">
        <v>68</v>
      </c>
      <c r="UFZ95" s="377" t="s">
        <v>68</v>
      </c>
      <c r="UGA95" s="377" t="s">
        <v>68</v>
      </c>
      <c r="UGB95" s="377" t="s">
        <v>68</v>
      </c>
      <c r="UGC95" s="377" t="s">
        <v>68</v>
      </c>
      <c r="UGD95" s="377" t="s">
        <v>68</v>
      </c>
      <c r="UGE95" s="377" t="s">
        <v>68</v>
      </c>
      <c r="UGF95" s="377" t="s">
        <v>68</v>
      </c>
      <c r="UGG95" s="377" t="s">
        <v>68</v>
      </c>
      <c r="UGH95" s="377" t="s">
        <v>68</v>
      </c>
      <c r="UGI95" s="377" t="s">
        <v>68</v>
      </c>
      <c r="UGJ95" s="377" t="s">
        <v>68</v>
      </c>
      <c r="UGK95" s="377" t="s">
        <v>68</v>
      </c>
      <c r="UGL95" s="377" t="s">
        <v>68</v>
      </c>
      <c r="UGM95" s="377" t="s">
        <v>68</v>
      </c>
      <c r="UGN95" s="377" t="s">
        <v>68</v>
      </c>
      <c r="UGO95" s="377" t="s">
        <v>68</v>
      </c>
      <c r="UGP95" s="377" t="s">
        <v>68</v>
      </c>
      <c r="UGQ95" s="377" t="s">
        <v>68</v>
      </c>
      <c r="UGR95" s="377" t="s">
        <v>68</v>
      </c>
      <c r="UGS95" s="377" t="s">
        <v>68</v>
      </c>
      <c r="UGT95" s="377" t="s">
        <v>68</v>
      </c>
      <c r="UGU95" s="377" t="s">
        <v>68</v>
      </c>
      <c r="UGV95" s="377" t="s">
        <v>68</v>
      </c>
      <c r="UGW95" s="377" t="s">
        <v>68</v>
      </c>
      <c r="UGX95" s="377" t="s">
        <v>68</v>
      </c>
      <c r="UGY95" s="377" t="s">
        <v>68</v>
      </c>
      <c r="UGZ95" s="377" t="s">
        <v>68</v>
      </c>
      <c r="UHA95" s="377" t="s">
        <v>68</v>
      </c>
      <c r="UHB95" s="377" t="s">
        <v>68</v>
      </c>
      <c r="UHC95" s="377" t="s">
        <v>68</v>
      </c>
      <c r="UHD95" s="377" t="s">
        <v>68</v>
      </c>
      <c r="UHE95" s="377" t="s">
        <v>68</v>
      </c>
      <c r="UHF95" s="377" t="s">
        <v>68</v>
      </c>
      <c r="UHG95" s="377" t="s">
        <v>68</v>
      </c>
      <c r="UHH95" s="377" t="s">
        <v>68</v>
      </c>
      <c r="UHI95" s="377" t="s">
        <v>68</v>
      </c>
      <c r="UHJ95" s="377" t="s">
        <v>68</v>
      </c>
      <c r="UHK95" s="377" t="s">
        <v>68</v>
      </c>
      <c r="UHL95" s="377" t="s">
        <v>68</v>
      </c>
      <c r="UHM95" s="377" t="s">
        <v>68</v>
      </c>
      <c r="UHN95" s="377" t="s">
        <v>68</v>
      </c>
      <c r="UHO95" s="377" t="s">
        <v>68</v>
      </c>
      <c r="UHP95" s="377" t="s">
        <v>68</v>
      </c>
      <c r="UHQ95" s="377" t="s">
        <v>68</v>
      </c>
      <c r="UHR95" s="377" t="s">
        <v>68</v>
      </c>
      <c r="UHS95" s="377" t="s">
        <v>68</v>
      </c>
      <c r="UHT95" s="377" t="s">
        <v>68</v>
      </c>
      <c r="UHU95" s="377" t="s">
        <v>68</v>
      </c>
      <c r="UHV95" s="377" t="s">
        <v>68</v>
      </c>
      <c r="UHW95" s="377" t="s">
        <v>68</v>
      </c>
      <c r="UHX95" s="377" t="s">
        <v>68</v>
      </c>
      <c r="UHY95" s="377" t="s">
        <v>68</v>
      </c>
      <c r="UHZ95" s="377" t="s">
        <v>68</v>
      </c>
      <c r="UIA95" s="377" t="s">
        <v>68</v>
      </c>
      <c r="UIB95" s="377" t="s">
        <v>68</v>
      </c>
      <c r="UIC95" s="377" t="s">
        <v>68</v>
      </c>
      <c r="UID95" s="377" t="s">
        <v>68</v>
      </c>
      <c r="UIE95" s="377" t="s">
        <v>68</v>
      </c>
      <c r="UIF95" s="377" t="s">
        <v>68</v>
      </c>
      <c r="UIG95" s="377" t="s">
        <v>68</v>
      </c>
      <c r="UIH95" s="377" t="s">
        <v>68</v>
      </c>
      <c r="UII95" s="377" t="s">
        <v>68</v>
      </c>
      <c r="UIJ95" s="377" t="s">
        <v>68</v>
      </c>
      <c r="UIK95" s="377" t="s">
        <v>68</v>
      </c>
      <c r="UIL95" s="377" t="s">
        <v>68</v>
      </c>
      <c r="UIM95" s="377" t="s">
        <v>68</v>
      </c>
      <c r="UIN95" s="377" t="s">
        <v>68</v>
      </c>
      <c r="UIO95" s="377" t="s">
        <v>68</v>
      </c>
      <c r="UIP95" s="377" t="s">
        <v>68</v>
      </c>
      <c r="UIQ95" s="377" t="s">
        <v>68</v>
      </c>
      <c r="UIR95" s="377" t="s">
        <v>68</v>
      </c>
      <c r="UIS95" s="377" t="s">
        <v>68</v>
      </c>
      <c r="UIT95" s="377" t="s">
        <v>68</v>
      </c>
      <c r="UIU95" s="377" t="s">
        <v>68</v>
      </c>
      <c r="UIV95" s="377" t="s">
        <v>68</v>
      </c>
      <c r="UIW95" s="377" t="s">
        <v>68</v>
      </c>
      <c r="UIX95" s="377" t="s">
        <v>68</v>
      </c>
      <c r="UIY95" s="377" t="s">
        <v>68</v>
      </c>
      <c r="UIZ95" s="377" t="s">
        <v>68</v>
      </c>
      <c r="UJA95" s="377" t="s">
        <v>68</v>
      </c>
      <c r="UJB95" s="377" t="s">
        <v>68</v>
      </c>
      <c r="UJC95" s="377" t="s">
        <v>68</v>
      </c>
      <c r="UJD95" s="377" t="s">
        <v>68</v>
      </c>
      <c r="UJE95" s="377" t="s">
        <v>68</v>
      </c>
      <c r="UJF95" s="377" t="s">
        <v>68</v>
      </c>
      <c r="UJG95" s="377" t="s">
        <v>68</v>
      </c>
      <c r="UJH95" s="377" t="s">
        <v>68</v>
      </c>
      <c r="UJI95" s="377" t="s">
        <v>68</v>
      </c>
      <c r="UJJ95" s="377" t="s">
        <v>68</v>
      </c>
      <c r="UJK95" s="377" t="s">
        <v>68</v>
      </c>
      <c r="UJL95" s="377" t="s">
        <v>68</v>
      </c>
      <c r="UJM95" s="377" t="s">
        <v>68</v>
      </c>
      <c r="UJN95" s="377" t="s">
        <v>68</v>
      </c>
      <c r="UJO95" s="377" t="s">
        <v>68</v>
      </c>
      <c r="UJP95" s="377" t="s">
        <v>68</v>
      </c>
      <c r="UJQ95" s="377" t="s">
        <v>68</v>
      </c>
      <c r="UJR95" s="377" t="s">
        <v>68</v>
      </c>
      <c r="UJS95" s="377" t="s">
        <v>68</v>
      </c>
      <c r="UJT95" s="377" t="s">
        <v>68</v>
      </c>
      <c r="UJU95" s="377" t="s">
        <v>68</v>
      </c>
      <c r="UJV95" s="377" t="s">
        <v>68</v>
      </c>
      <c r="UJW95" s="377" t="s">
        <v>68</v>
      </c>
      <c r="UJX95" s="377" t="s">
        <v>68</v>
      </c>
      <c r="UJY95" s="377" t="s">
        <v>68</v>
      </c>
      <c r="UJZ95" s="377" t="s">
        <v>68</v>
      </c>
      <c r="UKA95" s="377" t="s">
        <v>68</v>
      </c>
      <c r="UKB95" s="377" t="s">
        <v>68</v>
      </c>
      <c r="UKC95" s="377" t="s">
        <v>68</v>
      </c>
      <c r="UKD95" s="377" t="s">
        <v>68</v>
      </c>
      <c r="UKE95" s="377" t="s">
        <v>68</v>
      </c>
      <c r="UKF95" s="377" t="s">
        <v>68</v>
      </c>
      <c r="UKG95" s="377" t="s">
        <v>68</v>
      </c>
      <c r="UKH95" s="377" t="s">
        <v>68</v>
      </c>
      <c r="UKI95" s="377" t="s">
        <v>68</v>
      </c>
      <c r="UKJ95" s="377" t="s">
        <v>68</v>
      </c>
      <c r="UKK95" s="377" t="s">
        <v>68</v>
      </c>
      <c r="UKL95" s="377" t="s">
        <v>68</v>
      </c>
      <c r="UKM95" s="377" t="s">
        <v>68</v>
      </c>
      <c r="UKN95" s="377" t="s">
        <v>68</v>
      </c>
      <c r="UKO95" s="377" t="s">
        <v>68</v>
      </c>
      <c r="UKP95" s="377" t="s">
        <v>68</v>
      </c>
      <c r="UKQ95" s="377" t="s">
        <v>68</v>
      </c>
      <c r="UKR95" s="377" t="s">
        <v>68</v>
      </c>
      <c r="UKS95" s="377" t="s">
        <v>68</v>
      </c>
      <c r="UKT95" s="377" t="s">
        <v>68</v>
      </c>
      <c r="UKU95" s="377" t="s">
        <v>68</v>
      </c>
      <c r="UKV95" s="377" t="s">
        <v>68</v>
      </c>
      <c r="UKW95" s="377" t="s">
        <v>68</v>
      </c>
      <c r="UKX95" s="377" t="s">
        <v>68</v>
      </c>
      <c r="UKY95" s="377" t="s">
        <v>68</v>
      </c>
      <c r="UKZ95" s="377" t="s">
        <v>68</v>
      </c>
      <c r="ULA95" s="377" t="s">
        <v>68</v>
      </c>
      <c r="ULB95" s="377" t="s">
        <v>68</v>
      </c>
      <c r="ULC95" s="377" t="s">
        <v>68</v>
      </c>
      <c r="ULD95" s="377" t="s">
        <v>68</v>
      </c>
      <c r="ULE95" s="377" t="s">
        <v>68</v>
      </c>
      <c r="ULF95" s="377" t="s">
        <v>68</v>
      </c>
      <c r="ULG95" s="377" t="s">
        <v>68</v>
      </c>
      <c r="ULH95" s="377" t="s">
        <v>68</v>
      </c>
      <c r="ULI95" s="377" t="s">
        <v>68</v>
      </c>
      <c r="ULJ95" s="377" t="s">
        <v>68</v>
      </c>
      <c r="ULK95" s="377" t="s">
        <v>68</v>
      </c>
      <c r="ULL95" s="377" t="s">
        <v>68</v>
      </c>
      <c r="ULM95" s="377" t="s">
        <v>68</v>
      </c>
      <c r="ULN95" s="377" t="s">
        <v>68</v>
      </c>
      <c r="ULO95" s="377" t="s">
        <v>68</v>
      </c>
      <c r="ULP95" s="377" t="s">
        <v>68</v>
      </c>
      <c r="ULQ95" s="377" t="s">
        <v>68</v>
      </c>
      <c r="ULR95" s="377" t="s">
        <v>68</v>
      </c>
      <c r="ULS95" s="377" t="s">
        <v>68</v>
      </c>
      <c r="ULT95" s="377" t="s">
        <v>68</v>
      </c>
      <c r="ULU95" s="377" t="s">
        <v>68</v>
      </c>
      <c r="ULV95" s="377" t="s">
        <v>68</v>
      </c>
      <c r="ULW95" s="377" t="s">
        <v>68</v>
      </c>
      <c r="ULX95" s="377" t="s">
        <v>68</v>
      </c>
      <c r="ULY95" s="377" t="s">
        <v>68</v>
      </c>
      <c r="ULZ95" s="377" t="s">
        <v>68</v>
      </c>
      <c r="UMA95" s="377" t="s">
        <v>68</v>
      </c>
      <c r="UMB95" s="377" t="s">
        <v>68</v>
      </c>
      <c r="UMC95" s="377" t="s">
        <v>68</v>
      </c>
      <c r="UMD95" s="377" t="s">
        <v>68</v>
      </c>
      <c r="UME95" s="377" t="s">
        <v>68</v>
      </c>
      <c r="UMF95" s="377" t="s">
        <v>68</v>
      </c>
      <c r="UMG95" s="377" t="s">
        <v>68</v>
      </c>
      <c r="UMH95" s="377" t="s">
        <v>68</v>
      </c>
      <c r="UMI95" s="377" t="s">
        <v>68</v>
      </c>
      <c r="UMJ95" s="377" t="s">
        <v>68</v>
      </c>
      <c r="UMK95" s="377" t="s">
        <v>68</v>
      </c>
      <c r="UML95" s="377" t="s">
        <v>68</v>
      </c>
      <c r="UMM95" s="377" t="s">
        <v>68</v>
      </c>
      <c r="UMN95" s="377" t="s">
        <v>68</v>
      </c>
      <c r="UMO95" s="377" t="s">
        <v>68</v>
      </c>
      <c r="UMP95" s="377" t="s">
        <v>68</v>
      </c>
      <c r="UMQ95" s="377" t="s">
        <v>68</v>
      </c>
      <c r="UMR95" s="377" t="s">
        <v>68</v>
      </c>
      <c r="UMS95" s="377" t="s">
        <v>68</v>
      </c>
      <c r="UMT95" s="377" t="s">
        <v>68</v>
      </c>
      <c r="UMU95" s="377" t="s">
        <v>68</v>
      </c>
      <c r="UMV95" s="377" t="s">
        <v>68</v>
      </c>
      <c r="UMW95" s="377" t="s">
        <v>68</v>
      </c>
      <c r="UMX95" s="377" t="s">
        <v>68</v>
      </c>
      <c r="UMY95" s="377" t="s">
        <v>68</v>
      </c>
      <c r="UMZ95" s="377" t="s">
        <v>68</v>
      </c>
      <c r="UNA95" s="377" t="s">
        <v>68</v>
      </c>
      <c r="UNB95" s="377" t="s">
        <v>68</v>
      </c>
      <c r="UNC95" s="377" t="s">
        <v>68</v>
      </c>
      <c r="UND95" s="377" t="s">
        <v>68</v>
      </c>
      <c r="UNE95" s="377" t="s">
        <v>68</v>
      </c>
      <c r="UNF95" s="377" t="s">
        <v>68</v>
      </c>
      <c r="UNG95" s="377" t="s">
        <v>68</v>
      </c>
      <c r="UNH95" s="377" t="s">
        <v>68</v>
      </c>
      <c r="UNI95" s="377" t="s">
        <v>68</v>
      </c>
      <c r="UNJ95" s="377" t="s">
        <v>68</v>
      </c>
      <c r="UNK95" s="377" t="s">
        <v>68</v>
      </c>
      <c r="UNL95" s="377" t="s">
        <v>68</v>
      </c>
      <c r="UNM95" s="377" t="s">
        <v>68</v>
      </c>
      <c r="UNN95" s="377" t="s">
        <v>68</v>
      </c>
      <c r="UNO95" s="377" t="s">
        <v>68</v>
      </c>
      <c r="UNP95" s="377" t="s">
        <v>68</v>
      </c>
      <c r="UNQ95" s="377" t="s">
        <v>68</v>
      </c>
      <c r="UNR95" s="377" t="s">
        <v>68</v>
      </c>
      <c r="UNS95" s="377" t="s">
        <v>68</v>
      </c>
      <c r="UNT95" s="377" t="s">
        <v>68</v>
      </c>
      <c r="UNU95" s="377" t="s">
        <v>68</v>
      </c>
      <c r="UNV95" s="377" t="s">
        <v>68</v>
      </c>
      <c r="UNW95" s="377" t="s">
        <v>68</v>
      </c>
      <c r="UNX95" s="377" t="s">
        <v>68</v>
      </c>
      <c r="UNY95" s="377" t="s">
        <v>68</v>
      </c>
      <c r="UNZ95" s="377" t="s">
        <v>68</v>
      </c>
      <c r="UOA95" s="377" t="s">
        <v>68</v>
      </c>
      <c r="UOB95" s="377" t="s">
        <v>68</v>
      </c>
      <c r="UOC95" s="377" t="s">
        <v>68</v>
      </c>
      <c r="UOD95" s="377" t="s">
        <v>68</v>
      </c>
      <c r="UOE95" s="377" t="s">
        <v>68</v>
      </c>
      <c r="UOF95" s="377" t="s">
        <v>68</v>
      </c>
      <c r="UOG95" s="377" t="s">
        <v>68</v>
      </c>
      <c r="UOH95" s="377" t="s">
        <v>68</v>
      </c>
      <c r="UOI95" s="377" t="s">
        <v>68</v>
      </c>
      <c r="UOJ95" s="377" t="s">
        <v>68</v>
      </c>
      <c r="UOK95" s="377" t="s">
        <v>68</v>
      </c>
      <c r="UOL95" s="377" t="s">
        <v>68</v>
      </c>
      <c r="UOM95" s="377" t="s">
        <v>68</v>
      </c>
      <c r="UON95" s="377" t="s">
        <v>68</v>
      </c>
      <c r="UOO95" s="377" t="s">
        <v>68</v>
      </c>
      <c r="UOP95" s="377" t="s">
        <v>68</v>
      </c>
      <c r="UOQ95" s="377" t="s">
        <v>68</v>
      </c>
      <c r="UOR95" s="377" t="s">
        <v>68</v>
      </c>
      <c r="UOS95" s="377" t="s">
        <v>68</v>
      </c>
      <c r="UOT95" s="377" t="s">
        <v>68</v>
      </c>
      <c r="UOU95" s="377" t="s">
        <v>68</v>
      </c>
      <c r="UOV95" s="377" t="s">
        <v>68</v>
      </c>
      <c r="UOW95" s="377" t="s">
        <v>68</v>
      </c>
      <c r="UOX95" s="377" t="s">
        <v>68</v>
      </c>
      <c r="UOY95" s="377" t="s">
        <v>68</v>
      </c>
      <c r="UOZ95" s="377" t="s">
        <v>68</v>
      </c>
      <c r="UPA95" s="377" t="s">
        <v>68</v>
      </c>
      <c r="UPB95" s="377" t="s">
        <v>68</v>
      </c>
      <c r="UPC95" s="377" t="s">
        <v>68</v>
      </c>
      <c r="UPD95" s="377" t="s">
        <v>68</v>
      </c>
      <c r="UPE95" s="377" t="s">
        <v>68</v>
      </c>
      <c r="UPF95" s="377" t="s">
        <v>68</v>
      </c>
      <c r="UPG95" s="377" t="s">
        <v>68</v>
      </c>
      <c r="UPH95" s="377" t="s">
        <v>68</v>
      </c>
      <c r="UPI95" s="377" t="s">
        <v>68</v>
      </c>
      <c r="UPJ95" s="377" t="s">
        <v>68</v>
      </c>
      <c r="UPK95" s="377" t="s">
        <v>68</v>
      </c>
      <c r="UPL95" s="377" t="s">
        <v>68</v>
      </c>
      <c r="UPM95" s="377" t="s">
        <v>68</v>
      </c>
      <c r="UPN95" s="377" t="s">
        <v>68</v>
      </c>
      <c r="UPO95" s="377" t="s">
        <v>68</v>
      </c>
      <c r="UPP95" s="377" t="s">
        <v>68</v>
      </c>
      <c r="UPQ95" s="377" t="s">
        <v>68</v>
      </c>
      <c r="UPR95" s="377" t="s">
        <v>68</v>
      </c>
      <c r="UPS95" s="377" t="s">
        <v>68</v>
      </c>
      <c r="UPT95" s="377" t="s">
        <v>68</v>
      </c>
      <c r="UPU95" s="377" t="s">
        <v>68</v>
      </c>
      <c r="UPV95" s="377" t="s">
        <v>68</v>
      </c>
      <c r="UPW95" s="377" t="s">
        <v>68</v>
      </c>
      <c r="UPX95" s="377" t="s">
        <v>68</v>
      </c>
      <c r="UPY95" s="377" t="s">
        <v>68</v>
      </c>
      <c r="UPZ95" s="377" t="s">
        <v>68</v>
      </c>
      <c r="UQA95" s="377" t="s">
        <v>68</v>
      </c>
      <c r="UQB95" s="377" t="s">
        <v>68</v>
      </c>
      <c r="UQC95" s="377" t="s">
        <v>68</v>
      </c>
      <c r="UQD95" s="377" t="s">
        <v>68</v>
      </c>
      <c r="UQE95" s="377" t="s">
        <v>68</v>
      </c>
      <c r="UQF95" s="377" t="s">
        <v>68</v>
      </c>
      <c r="UQG95" s="377" t="s">
        <v>68</v>
      </c>
      <c r="UQH95" s="377" t="s">
        <v>68</v>
      </c>
      <c r="UQI95" s="377" t="s">
        <v>68</v>
      </c>
      <c r="UQJ95" s="377" t="s">
        <v>68</v>
      </c>
      <c r="UQK95" s="377" t="s">
        <v>68</v>
      </c>
      <c r="UQL95" s="377" t="s">
        <v>68</v>
      </c>
      <c r="UQM95" s="377" t="s">
        <v>68</v>
      </c>
      <c r="UQN95" s="377" t="s">
        <v>68</v>
      </c>
      <c r="UQO95" s="377" t="s">
        <v>68</v>
      </c>
      <c r="UQP95" s="377" t="s">
        <v>68</v>
      </c>
      <c r="UQQ95" s="377" t="s">
        <v>68</v>
      </c>
      <c r="UQR95" s="377" t="s">
        <v>68</v>
      </c>
      <c r="UQS95" s="377" t="s">
        <v>68</v>
      </c>
      <c r="UQT95" s="377" t="s">
        <v>68</v>
      </c>
      <c r="UQU95" s="377" t="s">
        <v>68</v>
      </c>
      <c r="UQV95" s="377" t="s">
        <v>68</v>
      </c>
      <c r="UQW95" s="377" t="s">
        <v>68</v>
      </c>
      <c r="UQX95" s="377" t="s">
        <v>68</v>
      </c>
      <c r="UQY95" s="377" t="s">
        <v>68</v>
      </c>
      <c r="UQZ95" s="377" t="s">
        <v>68</v>
      </c>
      <c r="URA95" s="377" t="s">
        <v>68</v>
      </c>
      <c r="URB95" s="377" t="s">
        <v>68</v>
      </c>
      <c r="URC95" s="377" t="s">
        <v>68</v>
      </c>
      <c r="URD95" s="377" t="s">
        <v>68</v>
      </c>
      <c r="URE95" s="377" t="s">
        <v>68</v>
      </c>
      <c r="URF95" s="377" t="s">
        <v>68</v>
      </c>
      <c r="URG95" s="377" t="s">
        <v>68</v>
      </c>
      <c r="URH95" s="377" t="s">
        <v>68</v>
      </c>
      <c r="URI95" s="377" t="s">
        <v>68</v>
      </c>
      <c r="URJ95" s="377" t="s">
        <v>68</v>
      </c>
      <c r="URK95" s="377" t="s">
        <v>68</v>
      </c>
      <c r="URL95" s="377" t="s">
        <v>68</v>
      </c>
      <c r="URM95" s="377" t="s">
        <v>68</v>
      </c>
      <c r="URN95" s="377" t="s">
        <v>68</v>
      </c>
      <c r="URO95" s="377" t="s">
        <v>68</v>
      </c>
      <c r="URP95" s="377" t="s">
        <v>68</v>
      </c>
      <c r="URQ95" s="377" t="s">
        <v>68</v>
      </c>
      <c r="URR95" s="377" t="s">
        <v>68</v>
      </c>
      <c r="URS95" s="377" t="s">
        <v>68</v>
      </c>
      <c r="URT95" s="377" t="s">
        <v>68</v>
      </c>
      <c r="URU95" s="377" t="s">
        <v>68</v>
      </c>
      <c r="URV95" s="377" t="s">
        <v>68</v>
      </c>
      <c r="URW95" s="377" t="s">
        <v>68</v>
      </c>
      <c r="URX95" s="377" t="s">
        <v>68</v>
      </c>
      <c r="URY95" s="377" t="s">
        <v>68</v>
      </c>
      <c r="URZ95" s="377" t="s">
        <v>68</v>
      </c>
      <c r="USA95" s="377" t="s">
        <v>68</v>
      </c>
      <c r="USB95" s="377" t="s">
        <v>68</v>
      </c>
      <c r="USC95" s="377" t="s">
        <v>68</v>
      </c>
      <c r="USD95" s="377" t="s">
        <v>68</v>
      </c>
      <c r="USE95" s="377" t="s">
        <v>68</v>
      </c>
      <c r="USF95" s="377" t="s">
        <v>68</v>
      </c>
      <c r="USG95" s="377" t="s">
        <v>68</v>
      </c>
      <c r="USH95" s="377" t="s">
        <v>68</v>
      </c>
      <c r="USI95" s="377" t="s">
        <v>68</v>
      </c>
      <c r="USJ95" s="377" t="s">
        <v>68</v>
      </c>
      <c r="USK95" s="377" t="s">
        <v>68</v>
      </c>
      <c r="USL95" s="377" t="s">
        <v>68</v>
      </c>
      <c r="USM95" s="377" t="s">
        <v>68</v>
      </c>
      <c r="USN95" s="377" t="s">
        <v>68</v>
      </c>
      <c r="USO95" s="377" t="s">
        <v>68</v>
      </c>
      <c r="USP95" s="377" t="s">
        <v>68</v>
      </c>
      <c r="USQ95" s="377" t="s">
        <v>68</v>
      </c>
      <c r="USR95" s="377" t="s">
        <v>68</v>
      </c>
      <c r="USS95" s="377" t="s">
        <v>68</v>
      </c>
      <c r="UST95" s="377" t="s">
        <v>68</v>
      </c>
      <c r="USU95" s="377" t="s">
        <v>68</v>
      </c>
      <c r="USV95" s="377" t="s">
        <v>68</v>
      </c>
      <c r="USW95" s="377" t="s">
        <v>68</v>
      </c>
      <c r="USX95" s="377" t="s">
        <v>68</v>
      </c>
      <c r="USY95" s="377" t="s">
        <v>68</v>
      </c>
      <c r="USZ95" s="377" t="s">
        <v>68</v>
      </c>
      <c r="UTA95" s="377" t="s">
        <v>68</v>
      </c>
      <c r="UTB95" s="377" t="s">
        <v>68</v>
      </c>
      <c r="UTC95" s="377" t="s">
        <v>68</v>
      </c>
      <c r="UTD95" s="377" t="s">
        <v>68</v>
      </c>
      <c r="UTE95" s="377" t="s">
        <v>68</v>
      </c>
      <c r="UTF95" s="377" t="s">
        <v>68</v>
      </c>
      <c r="UTG95" s="377" t="s">
        <v>68</v>
      </c>
      <c r="UTH95" s="377" t="s">
        <v>68</v>
      </c>
      <c r="UTI95" s="377" t="s">
        <v>68</v>
      </c>
      <c r="UTJ95" s="377" t="s">
        <v>68</v>
      </c>
      <c r="UTK95" s="377" t="s">
        <v>68</v>
      </c>
      <c r="UTL95" s="377" t="s">
        <v>68</v>
      </c>
      <c r="UTM95" s="377" t="s">
        <v>68</v>
      </c>
      <c r="UTN95" s="377" t="s">
        <v>68</v>
      </c>
      <c r="UTO95" s="377" t="s">
        <v>68</v>
      </c>
      <c r="UTP95" s="377" t="s">
        <v>68</v>
      </c>
      <c r="UTQ95" s="377" t="s">
        <v>68</v>
      </c>
      <c r="UTR95" s="377" t="s">
        <v>68</v>
      </c>
      <c r="UTS95" s="377" t="s">
        <v>68</v>
      </c>
      <c r="UTT95" s="377" t="s">
        <v>68</v>
      </c>
      <c r="UTU95" s="377" t="s">
        <v>68</v>
      </c>
      <c r="UTV95" s="377" t="s">
        <v>68</v>
      </c>
      <c r="UTW95" s="377" t="s">
        <v>68</v>
      </c>
      <c r="UTX95" s="377" t="s">
        <v>68</v>
      </c>
      <c r="UTY95" s="377" t="s">
        <v>68</v>
      </c>
      <c r="UTZ95" s="377" t="s">
        <v>68</v>
      </c>
      <c r="UUA95" s="377" t="s">
        <v>68</v>
      </c>
      <c r="UUB95" s="377" t="s">
        <v>68</v>
      </c>
      <c r="UUC95" s="377" t="s">
        <v>68</v>
      </c>
      <c r="UUD95" s="377" t="s">
        <v>68</v>
      </c>
      <c r="UUE95" s="377" t="s">
        <v>68</v>
      </c>
      <c r="UUF95" s="377" t="s">
        <v>68</v>
      </c>
      <c r="UUG95" s="377" t="s">
        <v>68</v>
      </c>
      <c r="UUH95" s="377" t="s">
        <v>68</v>
      </c>
      <c r="UUI95" s="377" t="s">
        <v>68</v>
      </c>
      <c r="UUJ95" s="377" t="s">
        <v>68</v>
      </c>
      <c r="UUK95" s="377" t="s">
        <v>68</v>
      </c>
      <c r="UUL95" s="377" t="s">
        <v>68</v>
      </c>
      <c r="UUM95" s="377" t="s">
        <v>68</v>
      </c>
      <c r="UUN95" s="377" t="s">
        <v>68</v>
      </c>
      <c r="UUO95" s="377" t="s">
        <v>68</v>
      </c>
      <c r="UUP95" s="377" t="s">
        <v>68</v>
      </c>
      <c r="UUQ95" s="377" t="s">
        <v>68</v>
      </c>
      <c r="UUR95" s="377" t="s">
        <v>68</v>
      </c>
      <c r="UUS95" s="377" t="s">
        <v>68</v>
      </c>
      <c r="UUT95" s="377" t="s">
        <v>68</v>
      </c>
      <c r="UUU95" s="377" t="s">
        <v>68</v>
      </c>
      <c r="UUV95" s="377" t="s">
        <v>68</v>
      </c>
      <c r="UUW95" s="377" t="s">
        <v>68</v>
      </c>
      <c r="UUX95" s="377" t="s">
        <v>68</v>
      </c>
      <c r="UUY95" s="377" t="s">
        <v>68</v>
      </c>
      <c r="UUZ95" s="377" t="s">
        <v>68</v>
      </c>
      <c r="UVA95" s="377" t="s">
        <v>68</v>
      </c>
      <c r="UVB95" s="377" t="s">
        <v>68</v>
      </c>
      <c r="UVC95" s="377" t="s">
        <v>68</v>
      </c>
      <c r="UVD95" s="377" t="s">
        <v>68</v>
      </c>
      <c r="UVE95" s="377" t="s">
        <v>68</v>
      </c>
      <c r="UVF95" s="377" t="s">
        <v>68</v>
      </c>
      <c r="UVG95" s="377" t="s">
        <v>68</v>
      </c>
      <c r="UVH95" s="377" t="s">
        <v>68</v>
      </c>
      <c r="UVI95" s="377" t="s">
        <v>68</v>
      </c>
      <c r="UVJ95" s="377" t="s">
        <v>68</v>
      </c>
      <c r="UVK95" s="377" t="s">
        <v>68</v>
      </c>
      <c r="UVL95" s="377" t="s">
        <v>68</v>
      </c>
      <c r="UVM95" s="377" t="s">
        <v>68</v>
      </c>
      <c r="UVN95" s="377" t="s">
        <v>68</v>
      </c>
      <c r="UVO95" s="377" t="s">
        <v>68</v>
      </c>
      <c r="UVP95" s="377" t="s">
        <v>68</v>
      </c>
      <c r="UVQ95" s="377" t="s">
        <v>68</v>
      </c>
      <c r="UVR95" s="377" t="s">
        <v>68</v>
      </c>
      <c r="UVS95" s="377" t="s">
        <v>68</v>
      </c>
      <c r="UVT95" s="377" t="s">
        <v>68</v>
      </c>
      <c r="UVU95" s="377" t="s">
        <v>68</v>
      </c>
      <c r="UVV95" s="377" t="s">
        <v>68</v>
      </c>
      <c r="UVW95" s="377" t="s">
        <v>68</v>
      </c>
      <c r="UVX95" s="377" t="s">
        <v>68</v>
      </c>
      <c r="UVY95" s="377" t="s">
        <v>68</v>
      </c>
      <c r="UVZ95" s="377" t="s">
        <v>68</v>
      </c>
      <c r="UWA95" s="377" t="s">
        <v>68</v>
      </c>
      <c r="UWB95" s="377" t="s">
        <v>68</v>
      </c>
      <c r="UWC95" s="377" t="s">
        <v>68</v>
      </c>
      <c r="UWD95" s="377" t="s">
        <v>68</v>
      </c>
      <c r="UWE95" s="377" t="s">
        <v>68</v>
      </c>
      <c r="UWF95" s="377" t="s">
        <v>68</v>
      </c>
      <c r="UWG95" s="377" t="s">
        <v>68</v>
      </c>
      <c r="UWH95" s="377" t="s">
        <v>68</v>
      </c>
      <c r="UWI95" s="377" t="s">
        <v>68</v>
      </c>
      <c r="UWJ95" s="377" t="s">
        <v>68</v>
      </c>
      <c r="UWK95" s="377" t="s">
        <v>68</v>
      </c>
      <c r="UWL95" s="377" t="s">
        <v>68</v>
      </c>
      <c r="UWM95" s="377" t="s">
        <v>68</v>
      </c>
      <c r="UWN95" s="377" t="s">
        <v>68</v>
      </c>
      <c r="UWO95" s="377" t="s">
        <v>68</v>
      </c>
      <c r="UWP95" s="377" t="s">
        <v>68</v>
      </c>
      <c r="UWQ95" s="377" t="s">
        <v>68</v>
      </c>
      <c r="UWR95" s="377" t="s">
        <v>68</v>
      </c>
      <c r="UWS95" s="377" t="s">
        <v>68</v>
      </c>
      <c r="UWT95" s="377" t="s">
        <v>68</v>
      </c>
      <c r="UWU95" s="377" t="s">
        <v>68</v>
      </c>
      <c r="UWV95" s="377" t="s">
        <v>68</v>
      </c>
      <c r="UWW95" s="377" t="s">
        <v>68</v>
      </c>
      <c r="UWX95" s="377" t="s">
        <v>68</v>
      </c>
      <c r="UWY95" s="377" t="s">
        <v>68</v>
      </c>
      <c r="UWZ95" s="377" t="s">
        <v>68</v>
      </c>
      <c r="UXA95" s="377" t="s">
        <v>68</v>
      </c>
      <c r="UXB95" s="377" t="s">
        <v>68</v>
      </c>
      <c r="UXC95" s="377" t="s">
        <v>68</v>
      </c>
      <c r="UXD95" s="377" t="s">
        <v>68</v>
      </c>
      <c r="UXE95" s="377" t="s">
        <v>68</v>
      </c>
      <c r="UXF95" s="377" t="s">
        <v>68</v>
      </c>
      <c r="UXG95" s="377" t="s">
        <v>68</v>
      </c>
      <c r="UXH95" s="377" t="s">
        <v>68</v>
      </c>
      <c r="UXI95" s="377" t="s">
        <v>68</v>
      </c>
      <c r="UXJ95" s="377" t="s">
        <v>68</v>
      </c>
      <c r="UXK95" s="377" t="s">
        <v>68</v>
      </c>
      <c r="UXL95" s="377" t="s">
        <v>68</v>
      </c>
      <c r="UXM95" s="377" t="s">
        <v>68</v>
      </c>
      <c r="UXN95" s="377" t="s">
        <v>68</v>
      </c>
      <c r="UXO95" s="377" t="s">
        <v>68</v>
      </c>
      <c r="UXP95" s="377" t="s">
        <v>68</v>
      </c>
      <c r="UXQ95" s="377" t="s">
        <v>68</v>
      </c>
      <c r="UXR95" s="377" t="s">
        <v>68</v>
      </c>
      <c r="UXS95" s="377" t="s">
        <v>68</v>
      </c>
      <c r="UXT95" s="377" t="s">
        <v>68</v>
      </c>
      <c r="UXU95" s="377" t="s">
        <v>68</v>
      </c>
      <c r="UXV95" s="377" t="s">
        <v>68</v>
      </c>
      <c r="UXW95" s="377" t="s">
        <v>68</v>
      </c>
      <c r="UXX95" s="377" t="s">
        <v>68</v>
      </c>
      <c r="UXY95" s="377" t="s">
        <v>68</v>
      </c>
      <c r="UXZ95" s="377" t="s">
        <v>68</v>
      </c>
      <c r="UYA95" s="377" t="s">
        <v>68</v>
      </c>
      <c r="UYB95" s="377" t="s">
        <v>68</v>
      </c>
      <c r="UYC95" s="377" t="s">
        <v>68</v>
      </c>
      <c r="UYD95" s="377" t="s">
        <v>68</v>
      </c>
      <c r="UYE95" s="377" t="s">
        <v>68</v>
      </c>
      <c r="UYF95" s="377" t="s">
        <v>68</v>
      </c>
      <c r="UYG95" s="377" t="s">
        <v>68</v>
      </c>
      <c r="UYH95" s="377" t="s">
        <v>68</v>
      </c>
      <c r="UYI95" s="377" t="s">
        <v>68</v>
      </c>
      <c r="UYJ95" s="377" t="s">
        <v>68</v>
      </c>
      <c r="UYK95" s="377" t="s">
        <v>68</v>
      </c>
      <c r="UYL95" s="377" t="s">
        <v>68</v>
      </c>
      <c r="UYM95" s="377" t="s">
        <v>68</v>
      </c>
      <c r="UYN95" s="377" t="s">
        <v>68</v>
      </c>
      <c r="UYO95" s="377" t="s">
        <v>68</v>
      </c>
      <c r="UYP95" s="377" t="s">
        <v>68</v>
      </c>
      <c r="UYQ95" s="377" t="s">
        <v>68</v>
      </c>
      <c r="UYR95" s="377" t="s">
        <v>68</v>
      </c>
      <c r="UYS95" s="377" t="s">
        <v>68</v>
      </c>
      <c r="UYT95" s="377" t="s">
        <v>68</v>
      </c>
      <c r="UYU95" s="377" t="s">
        <v>68</v>
      </c>
      <c r="UYV95" s="377" t="s">
        <v>68</v>
      </c>
      <c r="UYW95" s="377" t="s">
        <v>68</v>
      </c>
      <c r="UYX95" s="377" t="s">
        <v>68</v>
      </c>
      <c r="UYY95" s="377" t="s">
        <v>68</v>
      </c>
      <c r="UYZ95" s="377" t="s">
        <v>68</v>
      </c>
      <c r="UZA95" s="377" t="s">
        <v>68</v>
      </c>
      <c r="UZB95" s="377" t="s">
        <v>68</v>
      </c>
      <c r="UZC95" s="377" t="s">
        <v>68</v>
      </c>
      <c r="UZD95" s="377" t="s">
        <v>68</v>
      </c>
      <c r="UZE95" s="377" t="s">
        <v>68</v>
      </c>
      <c r="UZF95" s="377" t="s">
        <v>68</v>
      </c>
      <c r="UZG95" s="377" t="s">
        <v>68</v>
      </c>
      <c r="UZH95" s="377" t="s">
        <v>68</v>
      </c>
      <c r="UZI95" s="377" t="s">
        <v>68</v>
      </c>
      <c r="UZJ95" s="377" t="s">
        <v>68</v>
      </c>
      <c r="UZK95" s="377" t="s">
        <v>68</v>
      </c>
      <c r="UZL95" s="377" t="s">
        <v>68</v>
      </c>
      <c r="UZM95" s="377" t="s">
        <v>68</v>
      </c>
      <c r="UZN95" s="377" t="s">
        <v>68</v>
      </c>
      <c r="UZO95" s="377" t="s">
        <v>68</v>
      </c>
      <c r="UZP95" s="377" t="s">
        <v>68</v>
      </c>
      <c r="UZQ95" s="377" t="s">
        <v>68</v>
      </c>
      <c r="UZR95" s="377" t="s">
        <v>68</v>
      </c>
      <c r="UZS95" s="377" t="s">
        <v>68</v>
      </c>
      <c r="UZT95" s="377" t="s">
        <v>68</v>
      </c>
      <c r="UZU95" s="377" t="s">
        <v>68</v>
      </c>
      <c r="UZV95" s="377" t="s">
        <v>68</v>
      </c>
      <c r="UZW95" s="377" t="s">
        <v>68</v>
      </c>
      <c r="UZX95" s="377" t="s">
        <v>68</v>
      </c>
      <c r="UZY95" s="377" t="s">
        <v>68</v>
      </c>
      <c r="UZZ95" s="377" t="s">
        <v>68</v>
      </c>
      <c r="VAA95" s="377" t="s">
        <v>68</v>
      </c>
      <c r="VAB95" s="377" t="s">
        <v>68</v>
      </c>
      <c r="VAC95" s="377" t="s">
        <v>68</v>
      </c>
      <c r="VAD95" s="377" t="s">
        <v>68</v>
      </c>
      <c r="VAE95" s="377" t="s">
        <v>68</v>
      </c>
      <c r="VAF95" s="377" t="s">
        <v>68</v>
      </c>
      <c r="VAG95" s="377" t="s">
        <v>68</v>
      </c>
      <c r="VAH95" s="377" t="s">
        <v>68</v>
      </c>
      <c r="VAI95" s="377" t="s">
        <v>68</v>
      </c>
      <c r="VAJ95" s="377" t="s">
        <v>68</v>
      </c>
      <c r="VAK95" s="377" t="s">
        <v>68</v>
      </c>
      <c r="VAL95" s="377" t="s">
        <v>68</v>
      </c>
      <c r="VAM95" s="377" t="s">
        <v>68</v>
      </c>
      <c r="VAN95" s="377" t="s">
        <v>68</v>
      </c>
      <c r="VAO95" s="377" t="s">
        <v>68</v>
      </c>
      <c r="VAP95" s="377" t="s">
        <v>68</v>
      </c>
      <c r="VAQ95" s="377" t="s">
        <v>68</v>
      </c>
      <c r="VAR95" s="377" t="s">
        <v>68</v>
      </c>
      <c r="VAS95" s="377" t="s">
        <v>68</v>
      </c>
      <c r="VAT95" s="377" t="s">
        <v>68</v>
      </c>
      <c r="VAU95" s="377" t="s">
        <v>68</v>
      </c>
      <c r="VAV95" s="377" t="s">
        <v>68</v>
      </c>
      <c r="VAW95" s="377" t="s">
        <v>68</v>
      </c>
      <c r="VAX95" s="377" t="s">
        <v>68</v>
      </c>
      <c r="VAY95" s="377" t="s">
        <v>68</v>
      </c>
      <c r="VAZ95" s="377" t="s">
        <v>68</v>
      </c>
      <c r="VBA95" s="377" t="s">
        <v>68</v>
      </c>
      <c r="VBB95" s="377" t="s">
        <v>68</v>
      </c>
      <c r="VBC95" s="377" t="s">
        <v>68</v>
      </c>
      <c r="VBD95" s="377" t="s">
        <v>68</v>
      </c>
      <c r="VBE95" s="377" t="s">
        <v>68</v>
      </c>
      <c r="VBF95" s="377" t="s">
        <v>68</v>
      </c>
      <c r="VBG95" s="377" t="s">
        <v>68</v>
      </c>
      <c r="VBH95" s="377" t="s">
        <v>68</v>
      </c>
      <c r="VBI95" s="377" t="s">
        <v>68</v>
      </c>
      <c r="VBJ95" s="377" t="s">
        <v>68</v>
      </c>
      <c r="VBK95" s="377" t="s">
        <v>68</v>
      </c>
      <c r="VBL95" s="377" t="s">
        <v>68</v>
      </c>
      <c r="VBM95" s="377" t="s">
        <v>68</v>
      </c>
      <c r="VBN95" s="377" t="s">
        <v>68</v>
      </c>
      <c r="VBO95" s="377" t="s">
        <v>68</v>
      </c>
      <c r="VBP95" s="377" t="s">
        <v>68</v>
      </c>
      <c r="VBQ95" s="377" t="s">
        <v>68</v>
      </c>
      <c r="VBR95" s="377" t="s">
        <v>68</v>
      </c>
      <c r="VBS95" s="377" t="s">
        <v>68</v>
      </c>
      <c r="VBT95" s="377" t="s">
        <v>68</v>
      </c>
      <c r="VBU95" s="377" t="s">
        <v>68</v>
      </c>
      <c r="VBV95" s="377" t="s">
        <v>68</v>
      </c>
      <c r="VBW95" s="377" t="s">
        <v>68</v>
      </c>
      <c r="VBX95" s="377" t="s">
        <v>68</v>
      </c>
      <c r="VBY95" s="377" t="s">
        <v>68</v>
      </c>
      <c r="VBZ95" s="377" t="s">
        <v>68</v>
      </c>
      <c r="VCA95" s="377" t="s">
        <v>68</v>
      </c>
      <c r="VCB95" s="377" t="s">
        <v>68</v>
      </c>
      <c r="VCC95" s="377" t="s">
        <v>68</v>
      </c>
      <c r="VCD95" s="377" t="s">
        <v>68</v>
      </c>
      <c r="VCE95" s="377" t="s">
        <v>68</v>
      </c>
      <c r="VCF95" s="377" t="s">
        <v>68</v>
      </c>
      <c r="VCG95" s="377" t="s">
        <v>68</v>
      </c>
      <c r="VCH95" s="377" t="s">
        <v>68</v>
      </c>
      <c r="VCI95" s="377" t="s">
        <v>68</v>
      </c>
      <c r="VCJ95" s="377" t="s">
        <v>68</v>
      </c>
      <c r="VCK95" s="377" t="s">
        <v>68</v>
      </c>
      <c r="VCL95" s="377" t="s">
        <v>68</v>
      </c>
      <c r="VCM95" s="377" t="s">
        <v>68</v>
      </c>
      <c r="VCN95" s="377" t="s">
        <v>68</v>
      </c>
      <c r="VCO95" s="377" t="s">
        <v>68</v>
      </c>
      <c r="VCP95" s="377" t="s">
        <v>68</v>
      </c>
      <c r="VCQ95" s="377" t="s">
        <v>68</v>
      </c>
      <c r="VCR95" s="377" t="s">
        <v>68</v>
      </c>
      <c r="VCS95" s="377" t="s">
        <v>68</v>
      </c>
      <c r="VCT95" s="377" t="s">
        <v>68</v>
      </c>
      <c r="VCU95" s="377" t="s">
        <v>68</v>
      </c>
      <c r="VCV95" s="377" t="s">
        <v>68</v>
      </c>
      <c r="VCW95" s="377" t="s">
        <v>68</v>
      </c>
      <c r="VCX95" s="377" t="s">
        <v>68</v>
      </c>
      <c r="VCY95" s="377" t="s">
        <v>68</v>
      </c>
      <c r="VCZ95" s="377" t="s">
        <v>68</v>
      </c>
      <c r="VDA95" s="377" t="s">
        <v>68</v>
      </c>
      <c r="VDB95" s="377" t="s">
        <v>68</v>
      </c>
      <c r="VDC95" s="377" t="s">
        <v>68</v>
      </c>
      <c r="VDD95" s="377" t="s">
        <v>68</v>
      </c>
      <c r="VDE95" s="377" t="s">
        <v>68</v>
      </c>
      <c r="VDF95" s="377" t="s">
        <v>68</v>
      </c>
      <c r="VDG95" s="377" t="s">
        <v>68</v>
      </c>
      <c r="VDH95" s="377" t="s">
        <v>68</v>
      </c>
      <c r="VDI95" s="377" t="s">
        <v>68</v>
      </c>
      <c r="VDJ95" s="377" t="s">
        <v>68</v>
      </c>
      <c r="VDK95" s="377" t="s">
        <v>68</v>
      </c>
      <c r="VDL95" s="377" t="s">
        <v>68</v>
      </c>
      <c r="VDM95" s="377" t="s">
        <v>68</v>
      </c>
      <c r="VDN95" s="377" t="s">
        <v>68</v>
      </c>
      <c r="VDO95" s="377" t="s">
        <v>68</v>
      </c>
      <c r="VDP95" s="377" t="s">
        <v>68</v>
      </c>
      <c r="VDQ95" s="377" t="s">
        <v>68</v>
      </c>
      <c r="VDR95" s="377" t="s">
        <v>68</v>
      </c>
      <c r="VDS95" s="377" t="s">
        <v>68</v>
      </c>
      <c r="VDT95" s="377" t="s">
        <v>68</v>
      </c>
      <c r="VDU95" s="377" t="s">
        <v>68</v>
      </c>
      <c r="VDV95" s="377" t="s">
        <v>68</v>
      </c>
      <c r="VDW95" s="377" t="s">
        <v>68</v>
      </c>
      <c r="VDX95" s="377" t="s">
        <v>68</v>
      </c>
      <c r="VDY95" s="377" t="s">
        <v>68</v>
      </c>
      <c r="VDZ95" s="377" t="s">
        <v>68</v>
      </c>
      <c r="VEA95" s="377" t="s">
        <v>68</v>
      </c>
      <c r="VEB95" s="377" t="s">
        <v>68</v>
      </c>
      <c r="VEC95" s="377" t="s">
        <v>68</v>
      </c>
      <c r="VED95" s="377" t="s">
        <v>68</v>
      </c>
      <c r="VEE95" s="377" t="s">
        <v>68</v>
      </c>
      <c r="VEF95" s="377" t="s">
        <v>68</v>
      </c>
      <c r="VEG95" s="377" t="s">
        <v>68</v>
      </c>
      <c r="VEH95" s="377" t="s">
        <v>68</v>
      </c>
      <c r="VEI95" s="377" t="s">
        <v>68</v>
      </c>
      <c r="VEJ95" s="377" t="s">
        <v>68</v>
      </c>
      <c r="VEK95" s="377" t="s">
        <v>68</v>
      </c>
      <c r="VEL95" s="377" t="s">
        <v>68</v>
      </c>
      <c r="VEM95" s="377" t="s">
        <v>68</v>
      </c>
      <c r="VEN95" s="377" t="s">
        <v>68</v>
      </c>
      <c r="VEO95" s="377" t="s">
        <v>68</v>
      </c>
      <c r="VEP95" s="377" t="s">
        <v>68</v>
      </c>
      <c r="VEQ95" s="377" t="s">
        <v>68</v>
      </c>
      <c r="VER95" s="377" t="s">
        <v>68</v>
      </c>
      <c r="VES95" s="377" t="s">
        <v>68</v>
      </c>
      <c r="VET95" s="377" t="s">
        <v>68</v>
      </c>
      <c r="VEU95" s="377" t="s">
        <v>68</v>
      </c>
      <c r="VEV95" s="377" t="s">
        <v>68</v>
      </c>
      <c r="VEW95" s="377" t="s">
        <v>68</v>
      </c>
      <c r="VEX95" s="377" t="s">
        <v>68</v>
      </c>
      <c r="VEY95" s="377" t="s">
        <v>68</v>
      </c>
      <c r="VEZ95" s="377" t="s">
        <v>68</v>
      </c>
      <c r="VFA95" s="377" t="s">
        <v>68</v>
      </c>
      <c r="VFB95" s="377" t="s">
        <v>68</v>
      </c>
      <c r="VFC95" s="377" t="s">
        <v>68</v>
      </c>
      <c r="VFD95" s="377" t="s">
        <v>68</v>
      </c>
      <c r="VFE95" s="377" t="s">
        <v>68</v>
      </c>
      <c r="VFF95" s="377" t="s">
        <v>68</v>
      </c>
      <c r="VFG95" s="377" t="s">
        <v>68</v>
      </c>
      <c r="VFH95" s="377" t="s">
        <v>68</v>
      </c>
      <c r="VFI95" s="377" t="s">
        <v>68</v>
      </c>
      <c r="VFJ95" s="377" t="s">
        <v>68</v>
      </c>
      <c r="VFK95" s="377" t="s">
        <v>68</v>
      </c>
      <c r="VFL95" s="377" t="s">
        <v>68</v>
      </c>
      <c r="VFM95" s="377" t="s">
        <v>68</v>
      </c>
      <c r="VFN95" s="377" t="s">
        <v>68</v>
      </c>
      <c r="VFO95" s="377" t="s">
        <v>68</v>
      </c>
      <c r="VFP95" s="377" t="s">
        <v>68</v>
      </c>
      <c r="VFQ95" s="377" t="s">
        <v>68</v>
      </c>
      <c r="VFR95" s="377" t="s">
        <v>68</v>
      </c>
      <c r="VFS95" s="377" t="s">
        <v>68</v>
      </c>
      <c r="VFT95" s="377" t="s">
        <v>68</v>
      </c>
      <c r="VFU95" s="377" t="s">
        <v>68</v>
      </c>
      <c r="VFV95" s="377" t="s">
        <v>68</v>
      </c>
      <c r="VFW95" s="377" t="s">
        <v>68</v>
      </c>
      <c r="VFX95" s="377" t="s">
        <v>68</v>
      </c>
      <c r="VFY95" s="377" t="s">
        <v>68</v>
      </c>
      <c r="VFZ95" s="377" t="s">
        <v>68</v>
      </c>
      <c r="VGA95" s="377" t="s">
        <v>68</v>
      </c>
      <c r="VGB95" s="377" t="s">
        <v>68</v>
      </c>
      <c r="VGC95" s="377" t="s">
        <v>68</v>
      </c>
      <c r="VGD95" s="377" t="s">
        <v>68</v>
      </c>
      <c r="VGE95" s="377" t="s">
        <v>68</v>
      </c>
      <c r="VGF95" s="377" t="s">
        <v>68</v>
      </c>
      <c r="VGG95" s="377" t="s">
        <v>68</v>
      </c>
      <c r="VGH95" s="377" t="s">
        <v>68</v>
      </c>
      <c r="VGI95" s="377" t="s">
        <v>68</v>
      </c>
      <c r="VGJ95" s="377" t="s">
        <v>68</v>
      </c>
      <c r="VGK95" s="377" t="s">
        <v>68</v>
      </c>
      <c r="VGL95" s="377" t="s">
        <v>68</v>
      </c>
      <c r="VGM95" s="377" t="s">
        <v>68</v>
      </c>
      <c r="VGN95" s="377" t="s">
        <v>68</v>
      </c>
      <c r="VGO95" s="377" t="s">
        <v>68</v>
      </c>
      <c r="VGP95" s="377" t="s">
        <v>68</v>
      </c>
      <c r="VGQ95" s="377" t="s">
        <v>68</v>
      </c>
      <c r="VGR95" s="377" t="s">
        <v>68</v>
      </c>
      <c r="VGS95" s="377" t="s">
        <v>68</v>
      </c>
      <c r="VGT95" s="377" t="s">
        <v>68</v>
      </c>
      <c r="VGU95" s="377" t="s">
        <v>68</v>
      </c>
      <c r="VGV95" s="377" t="s">
        <v>68</v>
      </c>
      <c r="VGW95" s="377" t="s">
        <v>68</v>
      </c>
      <c r="VGX95" s="377" t="s">
        <v>68</v>
      </c>
      <c r="VGY95" s="377" t="s">
        <v>68</v>
      </c>
      <c r="VGZ95" s="377" t="s">
        <v>68</v>
      </c>
      <c r="VHA95" s="377" t="s">
        <v>68</v>
      </c>
      <c r="VHB95" s="377" t="s">
        <v>68</v>
      </c>
      <c r="VHC95" s="377" t="s">
        <v>68</v>
      </c>
      <c r="VHD95" s="377" t="s">
        <v>68</v>
      </c>
      <c r="VHE95" s="377" t="s">
        <v>68</v>
      </c>
      <c r="VHF95" s="377" t="s">
        <v>68</v>
      </c>
      <c r="VHG95" s="377" t="s">
        <v>68</v>
      </c>
      <c r="VHH95" s="377" t="s">
        <v>68</v>
      </c>
      <c r="VHI95" s="377" t="s">
        <v>68</v>
      </c>
      <c r="VHJ95" s="377" t="s">
        <v>68</v>
      </c>
      <c r="VHK95" s="377" t="s">
        <v>68</v>
      </c>
      <c r="VHL95" s="377" t="s">
        <v>68</v>
      </c>
      <c r="VHM95" s="377" t="s">
        <v>68</v>
      </c>
      <c r="VHN95" s="377" t="s">
        <v>68</v>
      </c>
      <c r="VHO95" s="377" t="s">
        <v>68</v>
      </c>
      <c r="VHP95" s="377" t="s">
        <v>68</v>
      </c>
      <c r="VHQ95" s="377" t="s">
        <v>68</v>
      </c>
      <c r="VHR95" s="377" t="s">
        <v>68</v>
      </c>
      <c r="VHS95" s="377" t="s">
        <v>68</v>
      </c>
      <c r="VHT95" s="377" t="s">
        <v>68</v>
      </c>
      <c r="VHU95" s="377" t="s">
        <v>68</v>
      </c>
      <c r="VHV95" s="377" t="s">
        <v>68</v>
      </c>
      <c r="VHW95" s="377" t="s">
        <v>68</v>
      </c>
      <c r="VHX95" s="377" t="s">
        <v>68</v>
      </c>
      <c r="VHY95" s="377" t="s">
        <v>68</v>
      </c>
      <c r="VHZ95" s="377" t="s">
        <v>68</v>
      </c>
      <c r="VIA95" s="377" t="s">
        <v>68</v>
      </c>
      <c r="VIB95" s="377" t="s">
        <v>68</v>
      </c>
      <c r="VIC95" s="377" t="s">
        <v>68</v>
      </c>
      <c r="VID95" s="377" t="s">
        <v>68</v>
      </c>
      <c r="VIE95" s="377" t="s">
        <v>68</v>
      </c>
      <c r="VIF95" s="377" t="s">
        <v>68</v>
      </c>
      <c r="VIG95" s="377" t="s">
        <v>68</v>
      </c>
      <c r="VIH95" s="377" t="s">
        <v>68</v>
      </c>
      <c r="VII95" s="377" t="s">
        <v>68</v>
      </c>
      <c r="VIJ95" s="377" t="s">
        <v>68</v>
      </c>
      <c r="VIK95" s="377" t="s">
        <v>68</v>
      </c>
      <c r="VIL95" s="377" t="s">
        <v>68</v>
      </c>
      <c r="VIM95" s="377" t="s">
        <v>68</v>
      </c>
      <c r="VIN95" s="377" t="s">
        <v>68</v>
      </c>
      <c r="VIO95" s="377" t="s">
        <v>68</v>
      </c>
      <c r="VIP95" s="377" t="s">
        <v>68</v>
      </c>
      <c r="VIQ95" s="377" t="s">
        <v>68</v>
      </c>
      <c r="VIR95" s="377" t="s">
        <v>68</v>
      </c>
      <c r="VIS95" s="377" t="s">
        <v>68</v>
      </c>
      <c r="VIT95" s="377" t="s">
        <v>68</v>
      </c>
      <c r="VIU95" s="377" t="s">
        <v>68</v>
      </c>
      <c r="VIV95" s="377" t="s">
        <v>68</v>
      </c>
      <c r="VIW95" s="377" t="s">
        <v>68</v>
      </c>
      <c r="VIX95" s="377" t="s">
        <v>68</v>
      </c>
      <c r="VIY95" s="377" t="s">
        <v>68</v>
      </c>
      <c r="VIZ95" s="377" t="s">
        <v>68</v>
      </c>
      <c r="VJA95" s="377" t="s">
        <v>68</v>
      </c>
      <c r="VJB95" s="377" t="s">
        <v>68</v>
      </c>
      <c r="VJC95" s="377" t="s">
        <v>68</v>
      </c>
      <c r="VJD95" s="377" t="s">
        <v>68</v>
      </c>
      <c r="VJE95" s="377" t="s">
        <v>68</v>
      </c>
      <c r="VJF95" s="377" t="s">
        <v>68</v>
      </c>
      <c r="VJG95" s="377" t="s">
        <v>68</v>
      </c>
      <c r="VJH95" s="377" t="s">
        <v>68</v>
      </c>
      <c r="VJI95" s="377" t="s">
        <v>68</v>
      </c>
      <c r="VJJ95" s="377" t="s">
        <v>68</v>
      </c>
      <c r="VJK95" s="377" t="s">
        <v>68</v>
      </c>
      <c r="VJL95" s="377" t="s">
        <v>68</v>
      </c>
      <c r="VJM95" s="377" t="s">
        <v>68</v>
      </c>
      <c r="VJN95" s="377" t="s">
        <v>68</v>
      </c>
      <c r="VJO95" s="377" t="s">
        <v>68</v>
      </c>
      <c r="VJP95" s="377" t="s">
        <v>68</v>
      </c>
      <c r="VJQ95" s="377" t="s">
        <v>68</v>
      </c>
      <c r="VJR95" s="377" t="s">
        <v>68</v>
      </c>
      <c r="VJS95" s="377" t="s">
        <v>68</v>
      </c>
      <c r="VJT95" s="377" t="s">
        <v>68</v>
      </c>
      <c r="VJU95" s="377" t="s">
        <v>68</v>
      </c>
      <c r="VJV95" s="377" t="s">
        <v>68</v>
      </c>
      <c r="VJW95" s="377" t="s">
        <v>68</v>
      </c>
      <c r="VJX95" s="377" t="s">
        <v>68</v>
      </c>
      <c r="VJY95" s="377" t="s">
        <v>68</v>
      </c>
      <c r="VJZ95" s="377" t="s">
        <v>68</v>
      </c>
      <c r="VKA95" s="377" t="s">
        <v>68</v>
      </c>
      <c r="VKB95" s="377" t="s">
        <v>68</v>
      </c>
      <c r="VKC95" s="377" t="s">
        <v>68</v>
      </c>
      <c r="VKD95" s="377" t="s">
        <v>68</v>
      </c>
      <c r="VKE95" s="377" t="s">
        <v>68</v>
      </c>
      <c r="VKF95" s="377" t="s">
        <v>68</v>
      </c>
      <c r="VKG95" s="377" t="s">
        <v>68</v>
      </c>
      <c r="VKH95" s="377" t="s">
        <v>68</v>
      </c>
      <c r="VKI95" s="377" t="s">
        <v>68</v>
      </c>
      <c r="VKJ95" s="377" t="s">
        <v>68</v>
      </c>
      <c r="VKK95" s="377" t="s">
        <v>68</v>
      </c>
      <c r="VKL95" s="377" t="s">
        <v>68</v>
      </c>
      <c r="VKM95" s="377" t="s">
        <v>68</v>
      </c>
      <c r="VKN95" s="377" t="s">
        <v>68</v>
      </c>
      <c r="VKO95" s="377" t="s">
        <v>68</v>
      </c>
      <c r="VKP95" s="377" t="s">
        <v>68</v>
      </c>
      <c r="VKQ95" s="377" t="s">
        <v>68</v>
      </c>
      <c r="VKR95" s="377" t="s">
        <v>68</v>
      </c>
      <c r="VKS95" s="377" t="s">
        <v>68</v>
      </c>
      <c r="VKT95" s="377" t="s">
        <v>68</v>
      </c>
      <c r="VKU95" s="377" t="s">
        <v>68</v>
      </c>
      <c r="VKV95" s="377" t="s">
        <v>68</v>
      </c>
      <c r="VKW95" s="377" t="s">
        <v>68</v>
      </c>
      <c r="VKX95" s="377" t="s">
        <v>68</v>
      </c>
      <c r="VKY95" s="377" t="s">
        <v>68</v>
      </c>
      <c r="VKZ95" s="377" t="s">
        <v>68</v>
      </c>
      <c r="VLA95" s="377" t="s">
        <v>68</v>
      </c>
      <c r="VLB95" s="377" t="s">
        <v>68</v>
      </c>
      <c r="VLC95" s="377" t="s">
        <v>68</v>
      </c>
      <c r="VLD95" s="377" t="s">
        <v>68</v>
      </c>
      <c r="VLE95" s="377" t="s">
        <v>68</v>
      </c>
      <c r="VLF95" s="377" t="s">
        <v>68</v>
      </c>
      <c r="VLG95" s="377" t="s">
        <v>68</v>
      </c>
      <c r="VLH95" s="377" t="s">
        <v>68</v>
      </c>
      <c r="VLI95" s="377" t="s">
        <v>68</v>
      </c>
      <c r="VLJ95" s="377" t="s">
        <v>68</v>
      </c>
      <c r="VLK95" s="377" t="s">
        <v>68</v>
      </c>
      <c r="VLL95" s="377" t="s">
        <v>68</v>
      </c>
      <c r="VLM95" s="377" t="s">
        <v>68</v>
      </c>
      <c r="VLN95" s="377" t="s">
        <v>68</v>
      </c>
      <c r="VLO95" s="377" t="s">
        <v>68</v>
      </c>
      <c r="VLP95" s="377" t="s">
        <v>68</v>
      </c>
      <c r="VLQ95" s="377" t="s">
        <v>68</v>
      </c>
      <c r="VLR95" s="377" t="s">
        <v>68</v>
      </c>
      <c r="VLS95" s="377" t="s">
        <v>68</v>
      </c>
      <c r="VLT95" s="377" t="s">
        <v>68</v>
      </c>
      <c r="VLU95" s="377" t="s">
        <v>68</v>
      </c>
      <c r="VLV95" s="377" t="s">
        <v>68</v>
      </c>
      <c r="VLW95" s="377" t="s">
        <v>68</v>
      </c>
      <c r="VLX95" s="377" t="s">
        <v>68</v>
      </c>
      <c r="VLY95" s="377" t="s">
        <v>68</v>
      </c>
      <c r="VLZ95" s="377" t="s">
        <v>68</v>
      </c>
      <c r="VMA95" s="377" t="s">
        <v>68</v>
      </c>
      <c r="VMB95" s="377" t="s">
        <v>68</v>
      </c>
      <c r="VMC95" s="377" t="s">
        <v>68</v>
      </c>
      <c r="VMD95" s="377" t="s">
        <v>68</v>
      </c>
      <c r="VME95" s="377" t="s">
        <v>68</v>
      </c>
      <c r="VMF95" s="377" t="s">
        <v>68</v>
      </c>
      <c r="VMG95" s="377" t="s">
        <v>68</v>
      </c>
      <c r="VMH95" s="377" t="s">
        <v>68</v>
      </c>
      <c r="VMI95" s="377" t="s">
        <v>68</v>
      </c>
      <c r="VMJ95" s="377" t="s">
        <v>68</v>
      </c>
      <c r="VMK95" s="377" t="s">
        <v>68</v>
      </c>
      <c r="VML95" s="377" t="s">
        <v>68</v>
      </c>
      <c r="VMM95" s="377" t="s">
        <v>68</v>
      </c>
      <c r="VMN95" s="377" t="s">
        <v>68</v>
      </c>
      <c r="VMO95" s="377" t="s">
        <v>68</v>
      </c>
      <c r="VMP95" s="377" t="s">
        <v>68</v>
      </c>
      <c r="VMQ95" s="377" t="s">
        <v>68</v>
      </c>
      <c r="VMR95" s="377" t="s">
        <v>68</v>
      </c>
      <c r="VMS95" s="377" t="s">
        <v>68</v>
      </c>
      <c r="VMT95" s="377" t="s">
        <v>68</v>
      </c>
      <c r="VMU95" s="377" t="s">
        <v>68</v>
      </c>
      <c r="VMV95" s="377" t="s">
        <v>68</v>
      </c>
      <c r="VMW95" s="377" t="s">
        <v>68</v>
      </c>
      <c r="VMX95" s="377" t="s">
        <v>68</v>
      </c>
      <c r="VMY95" s="377" t="s">
        <v>68</v>
      </c>
      <c r="VMZ95" s="377" t="s">
        <v>68</v>
      </c>
      <c r="VNA95" s="377" t="s">
        <v>68</v>
      </c>
      <c r="VNB95" s="377" t="s">
        <v>68</v>
      </c>
      <c r="VNC95" s="377" t="s">
        <v>68</v>
      </c>
      <c r="VND95" s="377" t="s">
        <v>68</v>
      </c>
      <c r="VNE95" s="377" t="s">
        <v>68</v>
      </c>
      <c r="VNF95" s="377" t="s">
        <v>68</v>
      </c>
      <c r="VNG95" s="377" t="s">
        <v>68</v>
      </c>
      <c r="VNH95" s="377" t="s">
        <v>68</v>
      </c>
      <c r="VNI95" s="377" t="s">
        <v>68</v>
      </c>
      <c r="VNJ95" s="377" t="s">
        <v>68</v>
      </c>
      <c r="VNK95" s="377" t="s">
        <v>68</v>
      </c>
      <c r="VNL95" s="377" t="s">
        <v>68</v>
      </c>
      <c r="VNM95" s="377" t="s">
        <v>68</v>
      </c>
      <c r="VNN95" s="377" t="s">
        <v>68</v>
      </c>
      <c r="VNO95" s="377" t="s">
        <v>68</v>
      </c>
      <c r="VNP95" s="377" t="s">
        <v>68</v>
      </c>
      <c r="VNQ95" s="377" t="s">
        <v>68</v>
      </c>
      <c r="VNR95" s="377" t="s">
        <v>68</v>
      </c>
      <c r="VNS95" s="377" t="s">
        <v>68</v>
      </c>
      <c r="VNT95" s="377" t="s">
        <v>68</v>
      </c>
      <c r="VNU95" s="377" t="s">
        <v>68</v>
      </c>
      <c r="VNV95" s="377" t="s">
        <v>68</v>
      </c>
      <c r="VNW95" s="377" t="s">
        <v>68</v>
      </c>
      <c r="VNX95" s="377" t="s">
        <v>68</v>
      </c>
      <c r="VNY95" s="377" t="s">
        <v>68</v>
      </c>
      <c r="VNZ95" s="377" t="s">
        <v>68</v>
      </c>
      <c r="VOA95" s="377" t="s">
        <v>68</v>
      </c>
      <c r="VOB95" s="377" t="s">
        <v>68</v>
      </c>
      <c r="VOC95" s="377" t="s">
        <v>68</v>
      </c>
      <c r="VOD95" s="377" t="s">
        <v>68</v>
      </c>
      <c r="VOE95" s="377" t="s">
        <v>68</v>
      </c>
      <c r="VOF95" s="377" t="s">
        <v>68</v>
      </c>
      <c r="VOG95" s="377" t="s">
        <v>68</v>
      </c>
      <c r="VOH95" s="377" t="s">
        <v>68</v>
      </c>
      <c r="VOI95" s="377" t="s">
        <v>68</v>
      </c>
      <c r="VOJ95" s="377" t="s">
        <v>68</v>
      </c>
      <c r="VOK95" s="377" t="s">
        <v>68</v>
      </c>
      <c r="VOL95" s="377" t="s">
        <v>68</v>
      </c>
      <c r="VOM95" s="377" t="s">
        <v>68</v>
      </c>
      <c r="VON95" s="377" t="s">
        <v>68</v>
      </c>
      <c r="VOO95" s="377" t="s">
        <v>68</v>
      </c>
      <c r="VOP95" s="377" t="s">
        <v>68</v>
      </c>
      <c r="VOQ95" s="377" t="s">
        <v>68</v>
      </c>
      <c r="VOR95" s="377" t="s">
        <v>68</v>
      </c>
      <c r="VOS95" s="377" t="s">
        <v>68</v>
      </c>
      <c r="VOT95" s="377" t="s">
        <v>68</v>
      </c>
      <c r="VOU95" s="377" t="s">
        <v>68</v>
      </c>
      <c r="VOV95" s="377" t="s">
        <v>68</v>
      </c>
      <c r="VOW95" s="377" t="s">
        <v>68</v>
      </c>
      <c r="VOX95" s="377" t="s">
        <v>68</v>
      </c>
      <c r="VOY95" s="377" t="s">
        <v>68</v>
      </c>
      <c r="VOZ95" s="377" t="s">
        <v>68</v>
      </c>
      <c r="VPA95" s="377" t="s">
        <v>68</v>
      </c>
      <c r="VPB95" s="377" t="s">
        <v>68</v>
      </c>
      <c r="VPC95" s="377" t="s">
        <v>68</v>
      </c>
      <c r="VPD95" s="377" t="s">
        <v>68</v>
      </c>
      <c r="VPE95" s="377" t="s">
        <v>68</v>
      </c>
      <c r="VPF95" s="377" t="s">
        <v>68</v>
      </c>
      <c r="VPG95" s="377" t="s">
        <v>68</v>
      </c>
      <c r="VPH95" s="377" t="s">
        <v>68</v>
      </c>
      <c r="VPI95" s="377" t="s">
        <v>68</v>
      </c>
      <c r="VPJ95" s="377" t="s">
        <v>68</v>
      </c>
      <c r="VPK95" s="377" t="s">
        <v>68</v>
      </c>
      <c r="VPL95" s="377" t="s">
        <v>68</v>
      </c>
      <c r="VPM95" s="377" t="s">
        <v>68</v>
      </c>
      <c r="VPN95" s="377" t="s">
        <v>68</v>
      </c>
      <c r="VPO95" s="377" t="s">
        <v>68</v>
      </c>
      <c r="VPP95" s="377" t="s">
        <v>68</v>
      </c>
      <c r="VPQ95" s="377" t="s">
        <v>68</v>
      </c>
      <c r="VPR95" s="377" t="s">
        <v>68</v>
      </c>
      <c r="VPS95" s="377" t="s">
        <v>68</v>
      </c>
      <c r="VPT95" s="377" t="s">
        <v>68</v>
      </c>
      <c r="VPU95" s="377" t="s">
        <v>68</v>
      </c>
      <c r="VPV95" s="377" t="s">
        <v>68</v>
      </c>
      <c r="VPW95" s="377" t="s">
        <v>68</v>
      </c>
      <c r="VPX95" s="377" t="s">
        <v>68</v>
      </c>
      <c r="VPY95" s="377" t="s">
        <v>68</v>
      </c>
      <c r="VPZ95" s="377" t="s">
        <v>68</v>
      </c>
      <c r="VQA95" s="377" t="s">
        <v>68</v>
      </c>
      <c r="VQB95" s="377" t="s">
        <v>68</v>
      </c>
      <c r="VQC95" s="377" t="s">
        <v>68</v>
      </c>
      <c r="VQD95" s="377" t="s">
        <v>68</v>
      </c>
      <c r="VQE95" s="377" t="s">
        <v>68</v>
      </c>
      <c r="VQF95" s="377" t="s">
        <v>68</v>
      </c>
      <c r="VQG95" s="377" t="s">
        <v>68</v>
      </c>
      <c r="VQH95" s="377" t="s">
        <v>68</v>
      </c>
      <c r="VQI95" s="377" t="s">
        <v>68</v>
      </c>
      <c r="VQJ95" s="377" t="s">
        <v>68</v>
      </c>
      <c r="VQK95" s="377" t="s">
        <v>68</v>
      </c>
      <c r="VQL95" s="377" t="s">
        <v>68</v>
      </c>
      <c r="VQM95" s="377" t="s">
        <v>68</v>
      </c>
      <c r="VQN95" s="377" t="s">
        <v>68</v>
      </c>
      <c r="VQO95" s="377" t="s">
        <v>68</v>
      </c>
      <c r="VQP95" s="377" t="s">
        <v>68</v>
      </c>
      <c r="VQQ95" s="377" t="s">
        <v>68</v>
      </c>
      <c r="VQR95" s="377" t="s">
        <v>68</v>
      </c>
      <c r="VQS95" s="377" t="s">
        <v>68</v>
      </c>
      <c r="VQT95" s="377" t="s">
        <v>68</v>
      </c>
      <c r="VQU95" s="377" t="s">
        <v>68</v>
      </c>
      <c r="VQV95" s="377" t="s">
        <v>68</v>
      </c>
      <c r="VQW95" s="377" t="s">
        <v>68</v>
      </c>
      <c r="VQX95" s="377" t="s">
        <v>68</v>
      </c>
      <c r="VQY95" s="377" t="s">
        <v>68</v>
      </c>
      <c r="VQZ95" s="377" t="s">
        <v>68</v>
      </c>
      <c r="VRA95" s="377" t="s">
        <v>68</v>
      </c>
      <c r="VRB95" s="377" t="s">
        <v>68</v>
      </c>
      <c r="VRC95" s="377" t="s">
        <v>68</v>
      </c>
      <c r="VRD95" s="377" t="s">
        <v>68</v>
      </c>
      <c r="VRE95" s="377" t="s">
        <v>68</v>
      </c>
      <c r="VRF95" s="377" t="s">
        <v>68</v>
      </c>
      <c r="VRG95" s="377" t="s">
        <v>68</v>
      </c>
      <c r="VRH95" s="377" t="s">
        <v>68</v>
      </c>
      <c r="VRI95" s="377" t="s">
        <v>68</v>
      </c>
      <c r="VRJ95" s="377" t="s">
        <v>68</v>
      </c>
      <c r="VRK95" s="377" t="s">
        <v>68</v>
      </c>
      <c r="VRL95" s="377" t="s">
        <v>68</v>
      </c>
      <c r="VRM95" s="377" t="s">
        <v>68</v>
      </c>
      <c r="VRN95" s="377" t="s">
        <v>68</v>
      </c>
      <c r="VRO95" s="377" t="s">
        <v>68</v>
      </c>
      <c r="VRP95" s="377" t="s">
        <v>68</v>
      </c>
      <c r="VRQ95" s="377" t="s">
        <v>68</v>
      </c>
      <c r="VRR95" s="377" t="s">
        <v>68</v>
      </c>
      <c r="VRS95" s="377" t="s">
        <v>68</v>
      </c>
      <c r="VRT95" s="377" t="s">
        <v>68</v>
      </c>
      <c r="VRU95" s="377" t="s">
        <v>68</v>
      </c>
      <c r="VRV95" s="377" t="s">
        <v>68</v>
      </c>
      <c r="VRW95" s="377" t="s">
        <v>68</v>
      </c>
      <c r="VRX95" s="377" t="s">
        <v>68</v>
      </c>
      <c r="VRY95" s="377" t="s">
        <v>68</v>
      </c>
      <c r="VRZ95" s="377" t="s">
        <v>68</v>
      </c>
      <c r="VSA95" s="377" t="s">
        <v>68</v>
      </c>
      <c r="VSB95" s="377" t="s">
        <v>68</v>
      </c>
      <c r="VSC95" s="377" t="s">
        <v>68</v>
      </c>
      <c r="VSD95" s="377" t="s">
        <v>68</v>
      </c>
      <c r="VSE95" s="377" t="s">
        <v>68</v>
      </c>
      <c r="VSF95" s="377" t="s">
        <v>68</v>
      </c>
      <c r="VSG95" s="377" t="s">
        <v>68</v>
      </c>
      <c r="VSH95" s="377" t="s">
        <v>68</v>
      </c>
      <c r="VSI95" s="377" t="s">
        <v>68</v>
      </c>
      <c r="VSJ95" s="377" t="s">
        <v>68</v>
      </c>
      <c r="VSK95" s="377" t="s">
        <v>68</v>
      </c>
      <c r="VSL95" s="377" t="s">
        <v>68</v>
      </c>
      <c r="VSM95" s="377" t="s">
        <v>68</v>
      </c>
      <c r="VSN95" s="377" t="s">
        <v>68</v>
      </c>
      <c r="VSO95" s="377" t="s">
        <v>68</v>
      </c>
      <c r="VSP95" s="377" t="s">
        <v>68</v>
      </c>
      <c r="VSQ95" s="377" t="s">
        <v>68</v>
      </c>
      <c r="VSR95" s="377" t="s">
        <v>68</v>
      </c>
      <c r="VSS95" s="377" t="s">
        <v>68</v>
      </c>
      <c r="VST95" s="377" t="s">
        <v>68</v>
      </c>
      <c r="VSU95" s="377" t="s">
        <v>68</v>
      </c>
      <c r="VSV95" s="377" t="s">
        <v>68</v>
      </c>
      <c r="VSW95" s="377" t="s">
        <v>68</v>
      </c>
      <c r="VSX95" s="377" t="s">
        <v>68</v>
      </c>
      <c r="VSY95" s="377" t="s">
        <v>68</v>
      </c>
      <c r="VSZ95" s="377" t="s">
        <v>68</v>
      </c>
      <c r="VTA95" s="377" t="s">
        <v>68</v>
      </c>
      <c r="VTB95" s="377" t="s">
        <v>68</v>
      </c>
      <c r="VTC95" s="377" t="s">
        <v>68</v>
      </c>
      <c r="VTD95" s="377" t="s">
        <v>68</v>
      </c>
      <c r="VTE95" s="377" t="s">
        <v>68</v>
      </c>
      <c r="VTF95" s="377" t="s">
        <v>68</v>
      </c>
      <c r="VTG95" s="377" t="s">
        <v>68</v>
      </c>
      <c r="VTH95" s="377" t="s">
        <v>68</v>
      </c>
      <c r="VTI95" s="377" t="s">
        <v>68</v>
      </c>
      <c r="VTJ95" s="377" t="s">
        <v>68</v>
      </c>
      <c r="VTK95" s="377" t="s">
        <v>68</v>
      </c>
      <c r="VTL95" s="377" t="s">
        <v>68</v>
      </c>
      <c r="VTM95" s="377" t="s">
        <v>68</v>
      </c>
      <c r="VTN95" s="377" t="s">
        <v>68</v>
      </c>
      <c r="VTO95" s="377" t="s">
        <v>68</v>
      </c>
      <c r="VTP95" s="377" t="s">
        <v>68</v>
      </c>
      <c r="VTQ95" s="377" t="s">
        <v>68</v>
      </c>
      <c r="VTR95" s="377" t="s">
        <v>68</v>
      </c>
      <c r="VTS95" s="377" t="s">
        <v>68</v>
      </c>
      <c r="VTT95" s="377" t="s">
        <v>68</v>
      </c>
      <c r="VTU95" s="377" t="s">
        <v>68</v>
      </c>
      <c r="VTV95" s="377" t="s">
        <v>68</v>
      </c>
      <c r="VTW95" s="377" t="s">
        <v>68</v>
      </c>
      <c r="VTX95" s="377" t="s">
        <v>68</v>
      </c>
      <c r="VTY95" s="377" t="s">
        <v>68</v>
      </c>
      <c r="VTZ95" s="377" t="s">
        <v>68</v>
      </c>
      <c r="VUA95" s="377" t="s">
        <v>68</v>
      </c>
      <c r="VUB95" s="377" t="s">
        <v>68</v>
      </c>
      <c r="VUC95" s="377" t="s">
        <v>68</v>
      </c>
      <c r="VUD95" s="377" t="s">
        <v>68</v>
      </c>
      <c r="VUE95" s="377" t="s">
        <v>68</v>
      </c>
      <c r="VUF95" s="377" t="s">
        <v>68</v>
      </c>
      <c r="VUG95" s="377" t="s">
        <v>68</v>
      </c>
      <c r="VUH95" s="377" t="s">
        <v>68</v>
      </c>
      <c r="VUI95" s="377" t="s">
        <v>68</v>
      </c>
      <c r="VUJ95" s="377" t="s">
        <v>68</v>
      </c>
      <c r="VUK95" s="377" t="s">
        <v>68</v>
      </c>
      <c r="VUL95" s="377" t="s">
        <v>68</v>
      </c>
      <c r="VUM95" s="377" t="s">
        <v>68</v>
      </c>
      <c r="VUN95" s="377" t="s">
        <v>68</v>
      </c>
      <c r="VUO95" s="377" t="s">
        <v>68</v>
      </c>
      <c r="VUP95" s="377" t="s">
        <v>68</v>
      </c>
      <c r="VUQ95" s="377" t="s">
        <v>68</v>
      </c>
      <c r="VUR95" s="377" t="s">
        <v>68</v>
      </c>
      <c r="VUS95" s="377" t="s">
        <v>68</v>
      </c>
      <c r="VUT95" s="377" t="s">
        <v>68</v>
      </c>
      <c r="VUU95" s="377" t="s">
        <v>68</v>
      </c>
      <c r="VUV95" s="377" t="s">
        <v>68</v>
      </c>
      <c r="VUW95" s="377" t="s">
        <v>68</v>
      </c>
      <c r="VUX95" s="377" t="s">
        <v>68</v>
      </c>
      <c r="VUY95" s="377" t="s">
        <v>68</v>
      </c>
      <c r="VUZ95" s="377" t="s">
        <v>68</v>
      </c>
      <c r="VVA95" s="377" t="s">
        <v>68</v>
      </c>
      <c r="VVB95" s="377" t="s">
        <v>68</v>
      </c>
      <c r="VVC95" s="377" t="s">
        <v>68</v>
      </c>
      <c r="VVD95" s="377" t="s">
        <v>68</v>
      </c>
      <c r="VVE95" s="377" t="s">
        <v>68</v>
      </c>
      <c r="VVF95" s="377" t="s">
        <v>68</v>
      </c>
      <c r="VVG95" s="377" t="s">
        <v>68</v>
      </c>
      <c r="VVH95" s="377" t="s">
        <v>68</v>
      </c>
      <c r="VVI95" s="377" t="s">
        <v>68</v>
      </c>
      <c r="VVJ95" s="377" t="s">
        <v>68</v>
      </c>
      <c r="VVK95" s="377" t="s">
        <v>68</v>
      </c>
      <c r="VVL95" s="377" t="s">
        <v>68</v>
      </c>
      <c r="VVM95" s="377" t="s">
        <v>68</v>
      </c>
      <c r="VVN95" s="377" t="s">
        <v>68</v>
      </c>
      <c r="VVO95" s="377" t="s">
        <v>68</v>
      </c>
      <c r="VVP95" s="377" t="s">
        <v>68</v>
      </c>
      <c r="VVQ95" s="377" t="s">
        <v>68</v>
      </c>
      <c r="VVR95" s="377" t="s">
        <v>68</v>
      </c>
      <c r="VVS95" s="377" t="s">
        <v>68</v>
      </c>
      <c r="VVT95" s="377" t="s">
        <v>68</v>
      </c>
      <c r="VVU95" s="377" t="s">
        <v>68</v>
      </c>
      <c r="VVV95" s="377" t="s">
        <v>68</v>
      </c>
      <c r="VVW95" s="377" t="s">
        <v>68</v>
      </c>
      <c r="VVX95" s="377" t="s">
        <v>68</v>
      </c>
      <c r="VVY95" s="377" t="s">
        <v>68</v>
      </c>
      <c r="VVZ95" s="377" t="s">
        <v>68</v>
      </c>
      <c r="VWA95" s="377" t="s">
        <v>68</v>
      </c>
      <c r="VWB95" s="377" t="s">
        <v>68</v>
      </c>
      <c r="VWC95" s="377" t="s">
        <v>68</v>
      </c>
      <c r="VWD95" s="377" t="s">
        <v>68</v>
      </c>
      <c r="VWE95" s="377" t="s">
        <v>68</v>
      </c>
      <c r="VWF95" s="377" t="s">
        <v>68</v>
      </c>
      <c r="VWG95" s="377" t="s">
        <v>68</v>
      </c>
      <c r="VWH95" s="377" t="s">
        <v>68</v>
      </c>
      <c r="VWI95" s="377" t="s">
        <v>68</v>
      </c>
      <c r="VWJ95" s="377" t="s">
        <v>68</v>
      </c>
      <c r="VWK95" s="377" t="s">
        <v>68</v>
      </c>
      <c r="VWL95" s="377" t="s">
        <v>68</v>
      </c>
      <c r="VWM95" s="377" t="s">
        <v>68</v>
      </c>
      <c r="VWN95" s="377" t="s">
        <v>68</v>
      </c>
      <c r="VWO95" s="377" t="s">
        <v>68</v>
      </c>
      <c r="VWP95" s="377" t="s">
        <v>68</v>
      </c>
      <c r="VWQ95" s="377" t="s">
        <v>68</v>
      </c>
      <c r="VWR95" s="377" t="s">
        <v>68</v>
      </c>
      <c r="VWS95" s="377" t="s">
        <v>68</v>
      </c>
      <c r="VWT95" s="377" t="s">
        <v>68</v>
      </c>
      <c r="VWU95" s="377" t="s">
        <v>68</v>
      </c>
      <c r="VWV95" s="377" t="s">
        <v>68</v>
      </c>
      <c r="VWW95" s="377" t="s">
        <v>68</v>
      </c>
      <c r="VWX95" s="377" t="s">
        <v>68</v>
      </c>
      <c r="VWY95" s="377" t="s">
        <v>68</v>
      </c>
      <c r="VWZ95" s="377" t="s">
        <v>68</v>
      </c>
      <c r="VXA95" s="377" t="s">
        <v>68</v>
      </c>
      <c r="VXB95" s="377" t="s">
        <v>68</v>
      </c>
      <c r="VXC95" s="377" t="s">
        <v>68</v>
      </c>
      <c r="VXD95" s="377" t="s">
        <v>68</v>
      </c>
      <c r="VXE95" s="377" t="s">
        <v>68</v>
      </c>
      <c r="VXF95" s="377" t="s">
        <v>68</v>
      </c>
      <c r="VXG95" s="377" t="s">
        <v>68</v>
      </c>
      <c r="VXH95" s="377" t="s">
        <v>68</v>
      </c>
      <c r="VXI95" s="377" t="s">
        <v>68</v>
      </c>
      <c r="VXJ95" s="377" t="s">
        <v>68</v>
      </c>
      <c r="VXK95" s="377" t="s">
        <v>68</v>
      </c>
      <c r="VXL95" s="377" t="s">
        <v>68</v>
      </c>
      <c r="VXM95" s="377" t="s">
        <v>68</v>
      </c>
      <c r="VXN95" s="377" t="s">
        <v>68</v>
      </c>
      <c r="VXO95" s="377" t="s">
        <v>68</v>
      </c>
      <c r="VXP95" s="377" t="s">
        <v>68</v>
      </c>
      <c r="VXQ95" s="377" t="s">
        <v>68</v>
      </c>
      <c r="VXR95" s="377" t="s">
        <v>68</v>
      </c>
      <c r="VXS95" s="377" t="s">
        <v>68</v>
      </c>
      <c r="VXT95" s="377" t="s">
        <v>68</v>
      </c>
      <c r="VXU95" s="377" t="s">
        <v>68</v>
      </c>
      <c r="VXV95" s="377" t="s">
        <v>68</v>
      </c>
      <c r="VXW95" s="377" t="s">
        <v>68</v>
      </c>
      <c r="VXX95" s="377" t="s">
        <v>68</v>
      </c>
      <c r="VXY95" s="377" t="s">
        <v>68</v>
      </c>
      <c r="VXZ95" s="377" t="s">
        <v>68</v>
      </c>
      <c r="VYA95" s="377" t="s">
        <v>68</v>
      </c>
      <c r="VYB95" s="377" t="s">
        <v>68</v>
      </c>
      <c r="VYC95" s="377" t="s">
        <v>68</v>
      </c>
      <c r="VYD95" s="377" t="s">
        <v>68</v>
      </c>
      <c r="VYE95" s="377" t="s">
        <v>68</v>
      </c>
      <c r="VYF95" s="377" t="s">
        <v>68</v>
      </c>
      <c r="VYG95" s="377" t="s">
        <v>68</v>
      </c>
      <c r="VYH95" s="377" t="s">
        <v>68</v>
      </c>
      <c r="VYI95" s="377" t="s">
        <v>68</v>
      </c>
      <c r="VYJ95" s="377" t="s">
        <v>68</v>
      </c>
      <c r="VYK95" s="377" t="s">
        <v>68</v>
      </c>
      <c r="VYL95" s="377" t="s">
        <v>68</v>
      </c>
      <c r="VYM95" s="377" t="s">
        <v>68</v>
      </c>
      <c r="VYN95" s="377" t="s">
        <v>68</v>
      </c>
      <c r="VYO95" s="377" t="s">
        <v>68</v>
      </c>
      <c r="VYP95" s="377" t="s">
        <v>68</v>
      </c>
      <c r="VYQ95" s="377" t="s">
        <v>68</v>
      </c>
      <c r="VYR95" s="377" t="s">
        <v>68</v>
      </c>
      <c r="VYS95" s="377" t="s">
        <v>68</v>
      </c>
      <c r="VYT95" s="377" t="s">
        <v>68</v>
      </c>
      <c r="VYU95" s="377" t="s">
        <v>68</v>
      </c>
      <c r="VYV95" s="377" t="s">
        <v>68</v>
      </c>
      <c r="VYW95" s="377" t="s">
        <v>68</v>
      </c>
      <c r="VYX95" s="377" t="s">
        <v>68</v>
      </c>
      <c r="VYY95" s="377" t="s">
        <v>68</v>
      </c>
      <c r="VYZ95" s="377" t="s">
        <v>68</v>
      </c>
      <c r="VZA95" s="377" t="s">
        <v>68</v>
      </c>
      <c r="VZB95" s="377" t="s">
        <v>68</v>
      </c>
      <c r="VZC95" s="377" t="s">
        <v>68</v>
      </c>
      <c r="VZD95" s="377" t="s">
        <v>68</v>
      </c>
      <c r="VZE95" s="377" t="s">
        <v>68</v>
      </c>
      <c r="VZF95" s="377" t="s">
        <v>68</v>
      </c>
      <c r="VZG95" s="377" t="s">
        <v>68</v>
      </c>
      <c r="VZH95" s="377" t="s">
        <v>68</v>
      </c>
      <c r="VZI95" s="377" t="s">
        <v>68</v>
      </c>
      <c r="VZJ95" s="377" t="s">
        <v>68</v>
      </c>
      <c r="VZK95" s="377" t="s">
        <v>68</v>
      </c>
      <c r="VZL95" s="377" t="s">
        <v>68</v>
      </c>
      <c r="VZM95" s="377" t="s">
        <v>68</v>
      </c>
      <c r="VZN95" s="377" t="s">
        <v>68</v>
      </c>
      <c r="VZO95" s="377" t="s">
        <v>68</v>
      </c>
      <c r="VZP95" s="377" t="s">
        <v>68</v>
      </c>
      <c r="VZQ95" s="377" t="s">
        <v>68</v>
      </c>
      <c r="VZR95" s="377" t="s">
        <v>68</v>
      </c>
      <c r="VZS95" s="377" t="s">
        <v>68</v>
      </c>
      <c r="VZT95" s="377" t="s">
        <v>68</v>
      </c>
      <c r="VZU95" s="377" t="s">
        <v>68</v>
      </c>
      <c r="VZV95" s="377" t="s">
        <v>68</v>
      </c>
      <c r="VZW95" s="377" t="s">
        <v>68</v>
      </c>
      <c r="VZX95" s="377" t="s">
        <v>68</v>
      </c>
      <c r="VZY95" s="377" t="s">
        <v>68</v>
      </c>
      <c r="VZZ95" s="377" t="s">
        <v>68</v>
      </c>
      <c r="WAA95" s="377" t="s">
        <v>68</v>
      </c>
      <c r="WAB95" s="377" t="s">
        <v>68</v>
      </c>
      <c r="WAC95" s="377" t="s">
        <v>68</v>
      </c>
      <c r="WAD95" s="377" t="s">
        <v>68</v>
      </c>
      <c r="WAE95" s="377" t="s">
        <v>68</v>
      </c>
      <c r="WAF95" s="377" t="s">
        <v>68</v>
      </c>
      <c r="WAG95" s="377" t="s">
        <v>68</v>
      </c>
      <c r="WAH95" s="377" t="s">
        <v>68</v>
      </c>
      <c r="WAI95" s="377" t="s">
        <v>68</v>
      </c>
      <c r="WAJ95" s="377" t="s">
        <v>68</v>
      </c>
      <c r="WAK95" s="377" t="s">
        <v>68</v>
      </c>
      <c r="WAL95" s="377" t="s">
        <v>68</v>
      </c>
      <c r="WAM95" s="377" t="s">
        <v>68</v>
      </c>
      <c r="WAN95" s="377" t="s">
        <v>68</v>
      </c>
      <c r="WAO95" s="377" t="s">
        <v>68</v>
      </c>
      <c r="WAP95" s="377" t="s">
        <v>68</v>
      </c>
      <c r="WAQ95" s="377" t="s">
        <v>68</v>
      </c>
      <c r="WAR95" s="377" t="s">
        <v>68</v>
      </c>
      <c r="WAS95" s="377" t="s">
        <v>68</v>
      </c>
      <c r="WAT95" s="377" t="s">
        <v>68</v>
      </c>
      <c r="WAU95" s="377" t="s">
        <v>68</v>
      </c>
      <c r="WAV95" s="377" t="s">
        <v>68</v>
      </c>
      <c r="WAW95" s="377" t="s">
        <v>68</v>
      </c>
      <c r="WAX95" s="377" t="s">
        <v>68</v>
      </c>
      <c r="WAY95" s="377" t="s">
        <v>68</v>
      </c>
      <c r="WAZ95" s="377" t="s">
        <v>68</v>
      </c>
      <c r="WBA95" s="377" t="s">
        <v>68</v>
      </c>
      <c r="WBB95" s="377" t="s">
        <v>68</v>
      </c>
      <c r="WBC95" s="377" t="s">
        <v>68</v>
      </c>
      <c r="WBD95" s="377" t="s">
        <v>68</v>
      </c>
      <c r="WBE95" s="377" t="s">
        <v>68</v>
      </c>
      <c r="WBF95" s="377" t="s">
        <v>68</v>
      </c>
      <c r="WBG95" s="377" t="s">
        <v>68</v>
      </c>
      <c r="WBH95" s="377" t="s">
        <v>68</v>
      </c>
      <c r="WBI95" s="377" t="s">
        <v>68</v>
      </c>
      <c r="WBJ95" s="377" t="s">
        <v>68</v>
      </c>
      <c r="WBK95" s="377" t="s">
        <v>68</v>
      </c>
      <c r="WBL95" s="377" t="s">
        <v>68</v>
      </c>
      <c r="WBM95" s="377" t="s">
        <v>68</v>
      </c>
      <c r="WBN95" s="377" t="s">
        <v>68</v>
      </c>
      <c r="WBO95" s="377" t="s">
        <v>68</v>
      </c>
      <c r="WBP95" s="377" t="s">
        <v>68</v>
      </c>
      <c r="WBQ95" s="377" t="s">
        <v>68</v>
      </c>
      <c r="WBR95" s="377" t="s">
        <v>68</v>
      </c>
      <c r="WBS95" s="377" t="s">
        <v>68</v>
      </c>
      <c r="WBT95" s="377" t="s">
        <v>68</v>
      </c>
      <c r="WBU95" s="377" t="s">
        <v>68</v>
      </c>
      <c r="WBV95" s="377" t="s">
        <v>68</v>
      </c>
      <c r="WBW95" s="377" t="s">
        <v>68</v>
      </c>
      <c r="WBX95" s="377" t="s">
        <v>68</v>
      </c>
      <c r="WBY95" s="377" t="s">
        <v>68</v>
      </c>
      <c r="WBZ95" s="377" t="s">
        <v>68</v>
      </c>
      <c r="WCA95" s="377" t="s">
        <v>68</v>
      </c>
      <c r="WCB95" s="377" t="s">
        <v>68</v>
      </c>
      <c r="WCC95" s="377" t="s">
        <v>68</v>
      </c>
      <c r="WCD95" s="377" t="s">
        <v>68</v>
      </c>
      <c r="WCE95" s="377" t="s">
        <v>68</v>
      </c>
      <c r="WCF95" s="377" t="s">
        <v>68</v>
      </c>
      <c r="WCG95" s="377" t="s">
        <v>68</v>
      </c>
      <c r="WCH95" s="377" t="s">
        <v>68</v>
      </c>
      <c r="WCI95" s="377" t="s">
        <v>68</v>
      </c>
      <c r="WCJ95" s="377" t="s">
        <v>68</v>
      </c>
      <c r="WCK95" s="377" t="s">
        <v>68</v>
      </c>
      <c r="WCL95" s="377" t="s">
        <v>68</v>
      </c>
      <c r="WCM95" s="377" t="s">
        <v>68</v>
      </c>
      <c r="WCN95" s="377" t="s">
        <v>68</v>
      </c>
      <c r="WCO95" s="377" t="s">
        <v>68</v>
      </c>
      <c r="WCP95" s="377" t="s">
        <v>68</v>
      </c>
      <c r="WCQ95" s="377" t="s">
        <v>68</v>
      </c>
      <c r="WCR95" s="377" t="s">
        <v>68</v>
      </c>
      <c r="WCS95" s="377" t="s">
        <v>68</v>
      </c>
      <c r="WCT95" s="377" t="s">
        <v>68</v>
      </c>
      <c r="WCU95" s="377" t="s">
        <v>68</v>
      </c>
      <c r="WCV95" s="377" t="s">
        <v>68</v>
      </c>
      <c r="WCW95" s="377" t="s">
        <v>68</v>
      </c>
      <c r="WCX95" s="377" t="s">
        <v>68</v>
      </c>
      <c r="WCY95" s="377" t="s">
        <v>68</v>
      </c>
      <c r="WCZ95" s="377" t="s">
        <v>68</v>
      </c>
      <c r="WDA95" s="377" t="s">
        <v>68</v>
      </c>
      <c r="WDB95" s="377" t="s">
        <v>68</v>
      </c>
      <c r="WDC95" s="377" t="s">
        <v>68</v>
      </c>
      <c r="WDD95" s="377" t="s">
        <v>68</v>
      </c>
      <c r="WDE95" s="377" t="s">
        <v>68</v>
      </c>
      <c r="WDF95" s="377" t="s">
        <v>68</v>
      </c>
      <c r="WDG95" s="377" t="s">
        <v>68</v>
      </c>
      <c r="WDH95" s="377" t="s">
        <v>68</v>
      </c>
      <c r="WDI95" s="377" t="s">
        <v>68</v>
      </c>
      <c r="WDJ95" s="377" t="s">
        <v>68</v>
      </c>
      <c r="WDK95" s="377" t="s">
        <v>68</v>
      </c>
      <c r="WDL95" s="377" t="s">
        <v>68</v>
      </c>
      <c r="WDM95" s="377" t="s">
        <v>68</v>
      </c>
      <c r="WDN95" s="377" t="s">
        <v>68</v>
      </c>
      <c r="WDO95" s="377" t="s">
        <v>68</v>
      </c>
      <c r="WDP95" s="377" t="s">
        <v>68</v>
      </c>
      <c r="WDQ95" s="377" t="s">
        <v>68</v>
      </c>
      <c r="WDR95" s="377" t="s">
        <v>68</v>
      </c>
      <c r="WDS95" s="377" t="s">
        <v>68</v>
      </c>
      <c r="WDT95" s="377" t="s">
        <v>68</v>
      </c>
      <c r="WDU95" s="377" t="s">
        <v>68</v>
      </c>
      <c r="WDV95" s="377" t="s">
        <v>68</v>
      </c>
      <c r="WDW95" s="377" t="s">
        <v>68</v>
      </c>
      <c r="WDX95" s="377" t="s">
        <v>68</v>
      </c>
      <c r="WDY95" s="377" t="s">
        <v>68</v>
      </c>
      <c r="WDZ95" s="377" t="s">
        <v>68</v>
      </c>
      <c r="WEA95" s="377" t="s">
        <v>68</v>
      </c>
      <c r="WEB95" s="377" t="s">
        <v>68</v>
      </c>
      <c r="WEC95" s="377" t="s">
        <v>68</v>
      </c>
      <c r="WED95" s="377" t="s">
        <v>68</v>
      </c>
      <c r="WEE95" s="377" t="s">
        <v>68</v>
      </c>
      <c r="WEF95" s="377" t="s">
        <v>68</v>
      </c>
      <c r="WEG95" s="377" t="s">
        <v>68</v>
      </c>
      <c r="WEH95" s="377" t="s">
        <v>68</v>
      </c>
      <c r="WEI95" s="377" t="s">
        <v>68</v>
      </c>
      <c r="WEJ95" s="377" t="s">
        <v>68</v>
      </c>
      <c r="WEK95" s="377" t="s">
        <v>68</v>
      </c>
      <c r="WEL95" s="377" t="s">
        <v>68</v>
      </c>
      <c r="WEM95" s="377" t="s">
        <v>68</v>
      </c>
      <c r="WEN95" s="377" t="s">
        <v>68</v>
      </c>
      <c r="WEO95" s="377" t="s">
        <v>68</v>
      </c>
      <c r="WEP95" s="377" t="s">
        <v>68</v>
      </c>
      <c r="WEQ95" s="377" t="s">
        <v>68</v>
      </c>
      <c r="WER95" s="377" t="s">
        <v>68</v>
      </c>
      <c r="WES95" s="377" t="s">
        <v>68</v>
      </c>
      <c r="WET95" s="377" t="s">
        <v>68</v>
      </c>
      <c r="WEU95" s="377" t="s">
        <v>68</v>
      </c>
      <c r="WEV95" s="377" t="s">
        <v>68</v>
      </c>
      <c r="WEW95" s="377" t="s">
        <v>68</v>
      </c>
      <c r="WEX95" s="377" t="s">
        <v>68</v>
      </c>
      <c r="WEY95" s="377" t="s">
        <v>68</v>
      </c>
      <c r="WEZ95" s="377" t="s">
        <v>68</v>
      </c>
      <c r="WFA95" s="377" t="s">
        <v>68</v>
      </c>
      <c r="WFB95" s="377" t="s">
        <v>68</v>
      </c>
      <c r="WFC95" s="377" t="s">
        <v>68</v>
      </c>
      <c r="WFD95" s="377" t="s">
        <v>68</v>
      </c>
      <c r="WFE95" s="377" t="s">
        <v>68</v>
      </c>
      <c r="WFF95" s="377" t="s">
        <v>68</v>
      </c>
      <c r="WFG95" s="377" t="s">
        <v>68</v>
      </c>
      <c r="WFH95" s="377" t="s">
        <v>68</v>
      </c>
      <c r="WFI95" s="377" t="s">
        <v>68</v>
      </c>
      <c r="WFJ95" s="377" t="s">
        <v>68</v>
      </c>
      <c r="WFK95" s="377" t="s">
        <v>68</v>
      </c>
      <c r="WFL95" s="377" t="s">
        <v>68</v>
      </c>
      <c r="WFM95" s="377" t="s">
        <v>68</v>
      </c>
      <c r="WFN95" s="377" t="s">
        <v>68</v>
      </c>
      <c r="WFO95" s="377" t="s">
        <v>68</v>
      </c>
      <c r="WFP95" s="377" t="s">
        <v>68</v>
      </c>
      <c r="WFQ95" s="377" t="s">
        <v>68</v>
      </c>
      <c r="WFR95" s="377" t="s">
        <v>68</v>
      </c>
      <c r="WFS95" s="377" t="s">
        <v>68</v>
      </c>
      <c r="WFT95" s="377" t="s">
        <v>68</v>
      </c>
      <c r="WFU95" s="377" t="s">
        <v>68</v>
      </c>
      <c r="WFV95" s="377" t="s">
        <v>68</v>
      </c>
      <c r="WFW95" s="377" t="s">
        <v>68</v>
      </c>
      <c r="WFX95" s="377" t="s">
        <v>68</v>
      </c>
      <c r="WFY95" s="377" t="s">
        <v>68</v>
      </c>
      <c r="WFZ95" s="377" t="s">
        <v>68</v>
      </c>
      <c r="WGA95" s="377" t="s">
        <v>68</v>
      </c>
      <c r="WGB95" s="377" t="s">
        <v>68</v>
      </c>
      <c r="WGC95" s="377" t="s">
        <v>68</v>
      </c>
      <c r="WGD95" s="377" t="s">
        <v>68</v>
      </c>
      <c r="WGE95" s="377" t="s">
        <v>68</v>
      </c>
      <c r="WGF95" s="377" t="s">
        <v>68</v>
      </c>
      <c r="WGG95" s="377" t="s">
        <v>68</v>
      </c>
      <c r="WGH95" s="377" t="s">
        <v>68</v>
      </c>
      <c r="WGI95" s="377" t="s">
        <v>68</v>
      </c>
      <c r="WGJ95" s="377" t="s">
        <v>68</v>
      </c>
      <c r="WGK95" s="377" t="s">
        <v>68</v>
      </c>
      <c r="WGL95" s="377" t="s">
        <v>68</v>
      </c>
      <c r="WGM95" s="377" t="s">
        <v>68</v>
      </c>
      <c r="WGN95" s="377" t="s">
        <v>68</v>
      </c>
      <c r="WGO95" s="377" t="s">
        <v>68</v>
      </c>
      <c r="WGP95" s="377" t="s">
        <v>68</v>
      </c>
      <c r="WGQ95" s="377" t="s">
        <v>68</v>
      </c>
      <c r="WGR95" s="377" t="s">
        <v>68</v>
      </c>
      <c r="WGS95" s="377" t="s">
        <v>68</v>
      </c>
      <c r="WGT95" s="377" t="s">
        <v>68</v>
      </c>
      <c r="WGU95" s="377" t="s">
        <v>68</v>
      </c>
      <c r="WGV95" s="377" t="s">
        <v>68</v>
      </c>
      <c r="WGW95" s="377" t="s">
        <v>68</v>
      </c>
      <c r="WGX95" s="377" t="s">
        <v>68</v>
      </c>
      <c r="WGY95" s="377" t="s">
        <v>68</v>
      </c>
      <c r="WGZ95" s="377" t="s">
        <v>68</v>
      </c>
      <c r="WHA95" s="377" t="s">
        <v>68</v>
      </c>
      <c r="WHB95" s="377" t="s">
        <v>68</v>
      </c>
      <c r="WHC95" s="377" t="s">
        <v>68</v>
      </c>
      <c r="WHD95" s="377" t="s">
        <v>68</v>
      </c>
      <c r="WHE95" s="377" t="s">
        <v>68</v>
      </c>
      <c r="WHF95" s="377" t="s">
        <v>68</v>
      </c>
      <c r="WHG95" s="377" t="s">
        <v>68</v>
      </c>
      <c r="WHH95" s="377" t="s">
        <v>68</v>
      </c>
      <c r="WHI95" s="377" t="s">
        <v>68</v>
      </c>
      <c r="WHJ95" s="377" t="s">
        <v>68</v>
      </c>
      <c r="WHK95" s="377" t="s">
        <v>68</v>
      </c>
      <c r="WHL95" s="377" t="s">
        <v>68</v>
      </c>
      <c r="WHM95" s="377" t="s">
        <v>68</v>
      </c>
      <c r="WHN95" s="377" t="s">
        <v>68</v>
      </c>
      <c r="WHO95" s="377" t="s">
        <v>68</v>
      </c>
      <c r="WHP95" s="377" t="s">
        <v>68</v>
      </c>
      <c r="WHQ95" s="377" t="s">
        <v>68</v>
      </c>
      <c r="WHR95" s="377" t="s">
        <v>68</v>
      </c>
      <c r="WHS95" s="377" t="s">
        <v>68</v>
      </c>
      <c r="WHT95" s="377" t="s">
        <v>68</v>
      </c>
      <c r="WHU95" s="377" t="s">
        <v>68</v>
      </c>
      <c r="WHV95" s="377" t="s">
        <v>68</v>
      </c>
      <c r="WHW95" s="377" t="s">
        <v>68</v>
      </c>
      <c r="WHX95" s="377" t="s">
        <v>68</v>
      </c>
      <c r="WHY95" s="377" t="s">
        <v>68</v>
      </c>
      <c r="WHZ95" s="377" t="s">
        <v>68</v>
      </c>
      <c r="WIA95" s="377" t="s">
        <v>68</v>
      </c>
      <c r="WIB95" s="377" t="s">
        <v>68</v>
      </c>
      <c r="WIC95" s="377" t="s">
        <v>68</v>
      </c>
      <c r="WID95" s="377" t="s">
        <v>68</v>
      </c>
      <c r="WIE95" s="377" t="s">
        <v>68</v>
      </c>
      <c r="WIF95" s="377" t="s">
        <v>68</v>
      </c>
      <c r="WIG95" s="377" t="s">
        <v>68</v>
      </c>
      <c r="WIH95" s="377" t="s">
        <v>68</v>
      </c>
      <c r="WII95" s="377" t="s">
        <v>68</v>
      </c>
      <c r="WIJ95" s="377" t="s">
        <v>68</v>
      </c>
      <c r="WIK95" s="377" t="s">
        <v>68</v>
      </c>
      <c r="WIL95" s="377" t="s">
        <v>68</v>
      </c>
      <c r="WIM95" s="377" t="s">
        <v>68</v>
      </c>
      <c r="WIN95" s="377" t="s">
        <v>68</v>
      </c>
      <c r="WIO95" s="377" t="s">
        <v>68</v>
      </c>
      <c r="WIP95" s="377" t="s">
        <v>68</v>
      </c>
      <c r="WIQ95" s="377" t="s">
        <v>68</v>
      </c>
      <c r="WIR95" s="377" t="s">
        <v>68</v>
      </c>
      <c r="WIS95" s="377" t="s">
        <v>68</v>
      </c>
      <c r="WIT95" s="377" t="s">
        <v>68</v>
      </c>
      <c r="WIU95" s="377" t="s">
        <v>68</v>
      </c>
      <c r="WIV95" s="377" t="s">
        <v>68</v>
      </c>
      <c r="WIW95" s="377" t="s">
        <v>68</v>
      </c>
      <c r="WIX95" s="377" t="s">
        <v>68</v>
      </c>
      <c r="WIY95" s="377" t="s">
        <v>68</v>
      </c>
      <c r="WIZ95" s="377" t="s">
        <v>68</v>
      </c>
      <c r="WJA95" s="377" t="s">
        <v>68</v>
      </c>
      <c r="WJB95" s="377" t="s">
        <v>68</v>
      </c>
      <c r="WJC95" s="377" t="s">
        <v>68</v>
      </c>
      <c r="WJD95" s="377" t="s">
        <v>68</v>
      </c>
      <c r="WJE95" s="377" t="s">
        <v>68</v>
      </c>
      <c r="WJF95" s="377" t="s">
        <v>68</v>
      </c>
      <c r="WJG95" s="377" t="s">
        <v>68</v>
      </c>
      <c r="WJH95" s="377" t="s">
        <v>68</v>
      </c>
      <c r="WJI95" s="377" t="s">
        <v>68</v>
      </c>
      <c r="WJJ95" s="377" t="s">
        <v>68</v>
      </c>
      <c r="WJK95" s="377" t="s">
        <v>68</v>
      </c>
      <c r="WJL95" s="377" t="s">
        <v>68</v>
      </c>
      <c r="WJM95" s="377" t="s">
        <v>68</v>
      </c>
      <c r="WJN95" s="377" t="s">
        <v>68</v>
      </c>
      <c r="WJO95" s="377" t="s">
        <v>68</v>
      </c>
      <c r="WJP95" s="377" t="s">
        <v>68</v>
      </c>
      <c r="WJQ95" s="377" t="s">
        <v>68</v>
      </c>
      <c r="WJR95" s="377" t="s">
        <v>68</v>
      </c>
      <c r="WJS95" s="377" t="s">
        <v>68</v>
      </c>
      <c r="WJT95" s="377" t="s">
        <v>68</v>
      </c>
      <c r="WJU95" s="377" t="s">
        <v>68</v>
      </c>
      <c r="WJV95" s="377" t="s">
        <v>68</v>
      </c>
      <c r="WJW95" s="377" t="s">
        <v>68</v>
      </c>
      <c r="WJX95" s="377" t="s">
        <v>68</v>
      </c>
      <c r="WJY95" s="377" t="s">
        <v>68</v>
      </c>
      <c r="WJZ95" s="377" t="s">
        <v>68</v>
      </c>
      <c r="WKA95" s="377" t="s">
        <v>68</v>
      </c>
      <c r="WKB95" s="377" t="s">
        <v>68</v>
      </c>
      <c r="WKC95" s="377" t="s">
        <v>68</v>
      </c>
      <c r="WKD95" s="377" t="s">
        <v>68</v>
      </c>
      <c r="WKE95" s="377" t="s">
        <v>68</v>
      </c>
      <c r="WKF95" s="377" t="s">
        <v>68</v>
      </c>
      <c r="WKG95" s="377" t="s">
        <v>68</v>
      </c>
      <c r="WKH95" s="377" t="s">
        <v>68</v>
      </c>
      <c r="WKI95" s="377" t="s">
        <v>68</v>
      </c>
      <c r="WKJ95" s="377" t="s">
        <v>68</v>
      </c>
      <c r="WKK95" s="377" t="s">
        <v>68</v>
      </c>
      <c r="WKL95" s="377" t="s">
        <v>68</v>
      </c>
      <c r="WKM95" s="377" t="s">
        <v>68</v>
      </c>
      <c r="WKN95" s="377" t="s">
        <v>68</v>
      </c>
      <c r="WKO95" s="377" t="s">
        <v>68</v>
      </c>
      <c r="WKP95" s="377" t="s">
        <v>68</v>
      </c>
      <c r="WKQ95" s="377" t="s">
        <v>68</v>
      </c>
      <c r="WKR95" s="377" t="s">
        <v>68</v>
      </c>
      <c r="WKS95" s="377" t="s">
        <v>68</v>
      </c>
      <c r="WKT95" s="377" t="s">
        <v>68</v>
      </c>
      <c r="WKU95" s="377" t="s">
        <v>68</v>
      </c>
      <c r="WKV95" s="377" t="s">
        <v>68</v>
      </c>
      <c r="WKW95" s="377" t="s">
        <v>68</v>
      </c>
      <c r="WKX95" s="377" t="s">
        <v>68</v>
      </c>
      <c r="WKY95" s="377" t="s">
        <v>68</v>
      </c>
      <c r="WKZ95" s="377" t="s">
        <v>68</v>
      </c>
      <c r="WLA95" s="377" t="s">
        <v>68</v>
      </c>
      <c r="WLB95" s="377" t="s">
        <v>68</v>
      </c>
      <c r="WLC95" s="377" t="s">
        <v>68</v>
      </c>
      <c r="WLD95" s="377" t="s">
        <v>68</v>
      </c>
      <c r="WLE95" s="377" t="s">
        <v>68</v>
      </c>
      <c r="WLF95" s="377" t="s">
        <v>68</v>
      </c>
      <c r="WLG95" s="377" t="s">
        <v>68</v>
      </c>
      <c r="WLH95" s="377" t="s">
        <v>68</v>
      </c>
      <c r="WLI95" s="377" t="s">
        <v>68</v>
      </c>
      <c r="WLJ95" s="377" t="s">
        <v>68</v>
      </c>
      <c r="WLK95" s="377" t="s">
        <v>68</v>
      </c>
      <c r="WLL95" s="377" t="s">
        <v>68</v>
      </c>
      <c r="WLM95" s="377" t="s">
        <v>68</v>
      </c>
      <c r="WLN95" s="377" t="s">
        <v>68</v>
      </c>
      <c r="WLO95" s="377" t="s">
        <v>68</v>
      </c>
      <c r="WLP95" s="377" t="s">
        <v>68</v>
      </c>
      <c r="WLQ95" s="377" t="s">
        <v>68</v>
      </c>
      <c r="WLR95" s="377" t="s">
        <v>68</v>
      </c>
      <c r="WLS95" s="377" t="s">
        <v>68</v>
      </c>
      <c r="WLT95" s="377" t="s">
        <v>68</v>
      </c>
      <c r="WLU95" s="377" t="s">
        <v>68</v>
      </c>
      <c r="WLV95" s="377" t="s">
        <v>68</v>
      </c>
      <c r="WLW95" s="377" t="s">
        <v>68</v>
      </c>
      <c r="WLX95" s="377" t="s">
        <v>68</v>
      </c>
      <c r="WLY95" s="377" t="s">
        <v>68</v>
      </c>
      <c r="WLZ95" s="377" t="s">
        <v>68</v>
      </c>
      <c r="WMA95" s="377" t="s">
        <v>68</v>
      </c>
      <c r="WMB95" s="377" t="s">
        <v>68</v>
      </c>
      <c r="WMC95" s="377" t="s">
        <v>68</v>
      </c>
      <c r="WMD95" s="377" t="s">
        <v>68</v>
      </c>
      <c r="WME95" s="377" t="s">
        <v>68</v>
      </c>
      <c r="WMF95" s="377" t="s">
        <v>68</v>
      </c>
      <c r="WMG95" s="377" t="s">
        <v>68</v>
      </c>
      <c r="WMH95" s="377" t="s">
        <v>68</v>
      </c>
      <c r="WMI95" s="377" t="s">
        <v>68</v>
      </c>
      <c r="WMJ95" s="377" t="s">
        <v>68</v>
      </c>
      <c r="WMK95" s="377" t="s">
        <v>68</v>
      </c>
      <c r="WML95" s="377" t="s">
        <v>68</v>
      </c>
      <c r="WMM95" s="377" t="s">
        <v>68</v>
      </c>
      <c r="WMN95" s="377" t="s">
        <v>68</v>
      </c>
      <c r="WMO95" s="377" t="s">
        <v>68</v>
      </c>
      <c r="WMP95" s="377" t="s">
        <v>68</v>
      </c>
      <c r="WMQ95" s="377" t="s">
        <v>68</v>
      </c>
      <c r="WMR95" s="377" t="s">
        <v>68</v>
      </c>
      <c r="WMS95" s="377" t="s">
        <v>68</v>
      </c>
      <c r="WMT95" s="377" t="s">
        <v>68</v>
      </c>
      <c r="WMU95" s="377" t="s">
        <v>68</v>
      </c>
      <c r="WMV95" s="377" t="s">
        <v>68</v>
      </c>
      <c r="WMW95" s="377" t="s">
        <v>68</v>
      </c>
      <c r="WMX95" s="377" t="s">
        <v>68</v>
      </c>
      <c r="WMY95" s="377" t="s">
        <v>68</v>
      </c>
      <c r="WMZ95" s="377" t="s">
        <v>68</v>
      </c>
      <c r="WNA95" s="377" t="s">
        <v>68</v>
      </c>
      <c r="WNB95" s="377" t="s">
        <v>68</v>
      </c>
      <c r="WNC95" s="377" t="s">
        <v>68</v>
      </c>
      <c r="WND95" s="377" t="s">
        <v>68</v>
      </c>
      <c r="WNE95" s="377" t="s">
        <v>68</v>
      </c>
      <c r="WNF95" s="377" t="s">
        <v>68</v>
      </c>
      <c r="WNG95" s="377" t="s">
        <v>68</v>
      </c>
      <c r="WNH95" s="377" t="s">
        <v>68</v>
      </c>
      <c r="WNI95" s="377" t="s">
        <v>68</v>
      </c>
      <c r="WNJ95" s="377" t="s">
        <v>68</v>
      </c>
      <c r="WNK95" s="377" t="s">
        <v>68</v>
      </c>
      <c r="WNL95" s="377" t="s">
        <v>68</v>
      </c>
      <c r="WNM95" s="377" t="s">
        <v>68</v>
      </c>
      <c r="WNN95" s="377" t="s">
        <v>68</v>
      </c>
      <c r="WNO95" s="377" t="s">
        <v>68</v>
      </c>
      <c r="WNP95" s="377" t="s">
        <v>68</v>
      </c>
      <c r="WNQ95" s="377" t="s">
        <v>68</v>
      </c>
      <c r="WNR95" s="377" t="s">
        <v>68</v>
      </c>
      <c r="WNS95" s="377" t="s">
        <v>68</v>
      </c>
      <c r="WNT95" s="377" t="s">
        <v>68</v>
      </c>
      <c r="WNU95" s="377" t="s">
        <v>68</v>
      </c>
      <c r="WNV95" s="377" t="s">
        <v>68</v>
      </c>
      <c r="WNW95" s="377" t="s">
        <v>68</v>
      </c>
      <c r="WNX95" s="377" t="s">
        <v>68</v>
      </c>
      <c r="WNY95" s="377" t="s">
        <v>68</v>
      </c>
      <c r="WNZ95" s="377" t="s">
        <v>68</v>
      </c>
      <c r="WOA95" s="377" t="s">
        <v>68</v>
      </c>
      <c r="WOB95" s="377" t="s">
        <v>68</v>
      </c>
      <c r="WOC95" s="377" t="s">
        <v>68</v>
      </c>
      <c r="WOD95" s="377" t="s">
        <v>68</v>
      </c>
      <c r="WOE95" s="377" t="s">
        <v>68</v>
      </c>
      <c r="WOF95" s="377" t="s">
        <v>68</v>
      </c>
      <c r="WOG95" s="377" t="s">
        <v>68</v>
      </c>
      <c r="WOH95" s="377" t="s">
        <v>68</v>
      </c>
      <c r="WOI95" s="377" t="s">
        <v>68</v>
      </c>
      <c r="WOJ95" s="377" t="s">
        <v>68</v>
      </c>
      <c r="WOK95" s="377" t="s">
        <v>68</v>
      </c>
      <c r="WOL95" s="377" t="s">
        <v>68</v>
      </c>
      <c r="WOM95" s="377" t="s">
        <v>68</v>
      </c>
      <c r="WON95" s="377" t="s">
        <v>68</v>
      </c>
      <c r="WOO95" s="377" t="s">
        <v>68</v>
      </c>
      <c r="WOP95" s="377" t="s">
        <v>68</v>
      </c>
      <c r="WOQ95" s="377" t="s">
        <v>68</v>
      </c>
      <c r="WOR95" s="377" t="s">
        <v>68</v>
      </c>
      <c r="WOS95" s="377" t="s">
        <v>68</v>
      </c>
      <c r="WOT95" s="377" t="s">
        <v>68</v>
      </c>
      <c r="WOU95" s="377" t="s">
        <v>68</v>
      </c>
      <c r="WOV95" s="377" t="s">
        <v>68</v>
      </c>
      <c r="WOW95" s="377" t="s">
        <v>68</v>
      </c>
      <c r="WOX95" s="377" t="s">
        <v>68</v>
      </c>
      <c r="WOY95" s="377" t="s">
        <v>68</v>
      </c>
      <c r="WOZ95" s="377" t="s">
        <v>68</v>
      </c>
      <c r="WPA95" s="377" t="s">
        <v>68</v>
      </c>
      <c r="WPB95" s="377" t="s">
        <v>68</v>
      </c>
      <c r="WPC95" s="377" t="s">
        <v>68</v>
      </c>
      <c r="WPD95" s="377" t="s">
        <v>68</v>
      </c>
      <c r="WPE95" s="377" t="s">
        <v>68</v>
      </c>
      <c r="WPF95" s="377" t="s">
        <v>68</v>
      </c>
      <c r="WPG95" s="377" t="s">
        <v>68</v>
      </c>
      <c r="WPH95" s="377" t="s">
        <v>68</v>
      </c>
      <c r="WPI95" s="377" t="s">
        <v>68</v>
      </c>
      <c r="WPJ95" s="377" t="s">
        <v>68</v>
      </c>
      <c r="WPK95" s="377" t="s">
        <v>68</v>
      </c>
      <c r="WPL95" s="377" t="s">
        <v>68</v>
      </c>
      <c r="WPM95" s="377" t="s">
        <v>68</v>
      </c>
      <c r="WPN95" s="377" t="s">
        <v>68</v>
      </c>
      <c r="WPO95" s="377" t="s">
        <v>68</v>
      </c>
      <c r="WPP95" s="377" t="s">
        <v>68</v>
      </c>
      <c r="WPQ95" s="377" t="s">
        <v>68</v>
      </c>
      <c r="WPR95" s="377" t="s">
        <v>68</v>
      </c>
      <c r="WPS95" s="377" t="s">
        <v>68</v>
      </c>
      <c r="WPT95" s="377" t="s">
        <v>68</v>
      </c>
      <c r="WPU95" s="377" t="s">
        <v>68</v>
      </c>
      <c r="WPV95" s="377" t="s">
        <v>68</v>
      </c>
      <c r="WPW95" s="377" t="s">
        <v>68</v>
      </c>
      <c r="WPX95" s="377" t="s">
        <v>68</v>
      </c>
      <c r="WPY95" s="377" t="s">
        <v>68</v>
      </c>
      <c r="WPZ95" s="377" t="s">
        <v>68</v>
      </c>
      <c r="WQA95" s="377" t="s">
        <v>68</v>
      </c>
      <c r="WQB95" s="377" t="s">
        <v>68</v>
      </c>
      <c r="WQC95" s="377" t="s">
        <v>68</v>
      </c>
      <c r="WQD95" s="377" t="s">
        <v>68</v>
      </c>
      <c r="WQE95" s="377" t="s">
        <v>68</v>
      </c>
      <c r="WQF95" s="377" t="s">
        <v>68</v>
      </c>
      <c r="WQG95" s="377" t="s">
        <v>68</v>
      </c>
      <c r="WQH95" s="377" t="s">
        <v>68</v>
      </c>
      <c r="WQI95" s="377" t="s">
        <v>68</v>
      </c>
      <c r="WQJ95" s="377" t="s">
        <v>68</v>
      </c>
      <c r="WQK95" s="377" t="s">
        <v>68</v>
      </c>
      <c r="WQL95" s="377" t="s">
        <v>68</v>
      </c>
      <c r="WQM95" s="377" t="s">
        <v>68</v>
      </c>
      <c r="WQN95" s="377" t="s">
        <v>68</v>
      </c>
      <c r="WQO95" s="377" t="s">
        <v>68</v>
      </c>
      <c r="WQP95" s="377" t="s">
        <v>68</v>
      </c>
      <c r="WQQ95" s="377" t="s">
        <v>68</v>
      </c>
      <c r="WQR95" s="377" t="s">
        <v>68</v>
      </c>
      <c r="WQS95" s="377" t="s">
        <v>68</v>
      </c>
      <c r="WQT95" s="377" t="s">
        <v>68</v>
      </c>
      <c r="WQU95" s="377" t="s">
        <v>68</v>
      </c>
      <c r="WQV95" s="377" t="s">
        <v>68</v>
      </c>
      <c r="WQW95" s="377" t="s">
        <v>68</v>
      </c>
      <c r="WQX95" s="377" t="s">
        <v>68</v>
      </c>
      <c r="WQY95" s="377" t="s">
        <v>68</v>
      </c>
      <c r="WQZ95" s="377" t="s">
        <v>68</v>
      </c>
      <c r="WRA95" s="377" t="s">
        <v>68</v>
      </c>
      <c r="WRB95" s="377" t="s">
        <v>68</v>
      </c>
      <c r="WRC95" s="377" t="s">
        <v>68</v>
      </c>
      <c r="WRD95" s="377" t="s">
        <v>68</v>
      </c>
      <c r="WRE95" s="377" t="s">
        <v>68</v>
      </c>
      <c r="WRF95" s="377" t="s">
        <v>68</v>
      </c>
      <c r="WRG95" s="377" t="s">
        <v>68</v>
      </c>
      <c r="WRH95" s="377" t="s">
        <v>68</v>
      </c>
      <c r="WRI95" s="377" t="s">
        <v>68</v>
      </c>
      <c r="WRJ95" s="377" t="s">
        <v>68</v>
      </c>
      <c r="WRK95" s="377" t="s">
        <v>68</v>
      </c>
      <c r="WRL95" s="377" t="s">
        <v>68</v>
      </c>
      <c r="WRM95" s="377" t="s">
        <v>68</v>
      </c>
      <c r="WRN95" s="377" t="s">
        <v>68</v>
      </c>
      <c r="WRO95" s="377" t="s">
        <v>68</v>
      </c>
      <c r="WRP95" s="377" t="s">
        <v>68</v>
      </c>
      <c r="WRQ95" s="377" t="s">
        <v>68</v>
      </c>
      <c r="WRR95" s="377" t="s">
        <v>68</v>
      </c>
      <c r="WRS95" s="377" t="s">
        <v>68</v>
      </c>
      <c r="WRT95" s="377" t="s">
        <v>68</v>
      </c>
      <c r="WRU95" s="377" t="s">
        <v>68</v>
      </c>
      <c r="WRV95" s="377" t="s">
        <v>68</v>
      </c>
      <c r="WRW95" s="377" t="s">
        <v>68</v>
      </c>
      <c r="WRX95" s="377" t="s">
        <v>68</v>
      </c>
      <c r="WRY95" s="377" t="s">
        <v>68</v>
      </c>
      <c r="WRZ95" s="377" t="s">
        <v>68</v>
      </c>
      <c r="WSA95" s="377" t="s">
        <v>68</v>
      </c>
      <c r="WSB95" s="377" t="s">
        <v>68</v>
      </c>
      <c r="WSC95" s="377" t="s">
        <v>68</v>
      </c>
      <c r="WSD95" s="377" t="s">
        <v>68</v>
      </c>
      <c r="WSE95" s="377" t="s">
        <v>68</v>
      </c>
      <c r="WSF95" s="377" t="s">
        <v>68</v>
      </c>
      <c r="WSG95" s="377" t="s">
        <v>68</v>
      </c>
      <c r="WSH95" s="377" t="s">
        <v>68</v>
      </c>
      <c r="WSI95" s="377" t="s">
        <v>68</v>
      </c>
      <c r="WSJ95" s="377" t="s">
        <v>68</v>
      </c>
      <c r="WSK95" s="377" t="s">
        <v>68</v>
      </c>
      <c r="WSL95" s="377" t="s">
        <v>68</v>
      </c>
      <c r="WSM95" s="377" t="s">
        <v>68</v>
      </c>
      <c r="WSN95" s="377" t="s">
        <v>68</v>
      </c>
      <c r="WSO95" s="377" t="s">
        <v>68</v>
      </c>
      <c r="WSP95" s="377" t="s">
        <v>68</v>
      </c>
      <c r="WSQ95" s="377" t="s">
        <v>68</v>
      </c>
      <c r="WSR95" s="377" t="s">
        <v>68</v>
      </c>
      <c r="WSS95" s="377" t="s">
        <v>68</v>
      </c>
      <c r="WST95" s="377" t="s">
        <v>68</v>
      </c>
      <c r="WSU95" s="377" t="s">
        <v>68</v>
      </c>
      <c r="WSV95" s="377" t="s">
        <v>68</v>
      </c>
      <c r="WSW95" s="377" t="s">
        <v>68</v>
      </c>
      <c r="WSX95" s="377" t="s">
        <v>68</v>
      </c>
      <c r="WSY95" s="377" t="s">
        <v>68</v>
      </c>
      <c r="WSZ95" s="377" t="s">
        <v>68</v>
      </c>
      <c r="WTA95" s="377" t="s">
        <v>68</v>
      </c>
      <c r="WTB95" s="377" t="s">
        <v>68</v>
      </c>
      <c r="WTC95" s="377" t="s">
        <v>68</v>
      </c>
      <c r="WTD95" s="377" t="s">
        <v>68</v>
      </c>
      <c r="WTE95" s="377" t="s">
        <v>68</v>
      </c>
      <c r="WTF95" s="377" t="s">
        <v>68</v>
      </c>
      <c r="WTG95" s="377" t="s">
        <v>68</v>
      </c>
      <c r="WTH95" s="377" t="s">
        <v>68</v>
      </c>
      <c r="WTI95" s="377" t="s">
        <v>68</v>
      </c>
      <c r="WTJ95" s="377" t="s">
        <v>68</v>
      </c>
      <c r="WTK95" s="377" t="s">
        <v>68</v>
      </c>
      <c r="WTL95" s="377" t="s">
        <v>68</v>
      </c>
      <c r="WTM95" s="377" t="s">
        <v>68</v>
      </c>
      <c r="WTN95" s="377" t="s">
        <v>68</v>
      </c>
      <c r="WTO95" s="377" t="s">
        <v>68</v>
      </c>
      <c r="WTP95" s="377" t="s">
        <v>68</v>
      </c>
      <c r="WTQ95" s="377" t="s">
        <v>68</v>
      </c>
      <c r="WTR95" s="377" t="s">
        <v>68</v>
      </c>
      <c r="WTS95" s="377" t="s">
        <v>68</v>
      </c>
      <c r="WTT95" s="377" t="s">
        <v>68</v>
      </c>
      <c r="WTU95" s="377" t="s">
        <v>68</v>
      </c>
      <c r="WTV95" s="377" t="s">
        <v>68</v>
      </c>
      <c r="WTW95" s="377" t="s">
        <v>68</v>
      </c>
      <c r="WTX95" s="377" t="s">
        <v>68</v>
      </c>
      <c r="WTY95" s="377" t="s">
        <v>68</v>
      </c>
      <c r="WTZ95" s="377" t="s">
        <v>68</v>
      </c>
      <c r="WUA95" s="377" t="s">
        <v>68</v>
      </c>
      <c r="WUB95" s="377" t="s">
        <v>68</v>
      </c>
      <c r="WUC95" s="377" t="s">
        <v>68</v>
      </c>
      <c r="WUD95" s="377" t="s">
        <v>68</v>
      </c>
      <c r="WUE95" s="377" t="s">
        <v>68</v>
      </c>
      <c r="WUF95" s="377" t="s">
        <v>68</v>
      </c>
      <c r="WUG95" s="377" t="s">
        <v>68</v>
      </c>
      <c r="WUH95" s="377" t="s">
        <v>68</v>
      </c>
      <c r="WUI95" s="377" t="s">
        <v>68</v>
      </c>
      <c r="WUJ95" s="377" t="s">
        <v>68</v>
      </c>
      <c r="WUK95" s="377" t="s">
        <v>68</v>
      </c>
      <c r="WUL95" s="377" t="s">
        <v>68</v>
      </c>
      <c r="WUM95" s="377" t="s">
        <v>68</v>
      </c>
      <c r="WUN95" s="377" t="s">
        <v>68</v>
      </c>
      <c r="WUO95" s="377" t="s">
        <v>68</v>
      </c>
      <c r="WUP95" s="377" t="s">
        <v>68</v>
      </c>
      <c r="WUQ95" s="377" t="s">
        <v>68</v>
      </c>
      <c r="WUR95" s="377" t="s">
        <v>68</v>
      </c>
      <c r="WUS95" s="377" t="s">
        <v>68</v>
      </c>
      <c r="WUT95" s="377" t="s">
        <v>68</v>
      </c>
      <c r="WUU95" s="377" t="s">
        <v>68</v>
      </c>
      <c r="WUV95" s="377" t="s">
        <v>68</v>
      </c>
      <c r="WUW95" s="377" t="s">
        <v>68</v>
      </c>
      <c r="WUX95" s="377" t="s">
        <v>68</v>
      </c>
      <c r="WUY95" s="377" t="s">
        <v>68</v>
      </c>
      <c r="WUZ95" s="377" t="s">
        <v>68</v>
      </c>
      <c r="WVA95" s="377" t="s">
        <v>68</v>
      </c>
      <c r="WVB95" s="377" t="s">
        <v>68</v>
      </c>
      <c r="WVC95" s="377" t="s">
        <v>68</v>
      </c>
      <c r="WVD95" s="377" t="s">
        <v>68</v>
      </c>
      <c r="WVE95" s="377" t="s">
        <v>68</v>
      </c>
      <c r="WVF95" s="377" t="s">
        <v>68</v>
      </c>
      <c r="WVG95" s="377" t="s">
        <v>68</v>
      </c>
      <c r="WVH95" s="377" t="s">
        <v>68</v>
      </c>
      <c r="WVI95" s="377" t="s">
        <v>68</v>
      </c>
      <c r="WVJ95" s="377" t="s">
        <v>68</v>
      </c>
      <c r="WVK95" s="377" t="s">
        <v>68</v>
      </c>
      <c r="WVL95" s="377" t="s">
        <v>68</v>
      </c>
      <c r="WVM95" s="377" t="s">
        <v>68</v>
      </c>
      <c r="WVN95" s="377" t="s">
        <v>68</v>
      </c>
      <c r="WVO95" s="377" t="s">
        <v>68</v>
      </c>
      <c r="WVP95" s="377" t="s">
        <v>68</v>
      </c>
      <c r="WVQ95" s="377" t="s">
        <v>68</v>
      </c>
      <c r="WVR95" s="377" t="s">
        <v>68</v>
      </c>
      <c r="WVS95" s="377" t="s">
        <v>68</v>
      </c>
      <c r="WVT95" s="377" t="s">
        <v>68</v>
      </c>
      <c r="WVU95" s="377" t="s">
        <v>68</v>
      </c>
      <c r="WVV95" s="377" t="s">
        <v>68</v>
      </c>
      <c r="WVW95" s="377" t="s">
        <v>68</v>
      </c>
      <c r="WVX95" s="377" t="s">
        <v>68</v>
      </c>
      <c r="WVY95" s="377" t="s">
        <v>68</v>
      </c>
      <c r="WVZ95" s="377" t="s">
        <v>68</v>
      </c>
      <c r="WWA95" s="377" t="s">
        <v>68</v>
      </c>
      <c r="WWB95" s="377" t="s">
        <v>68</v>
      </c>
      <c r="WWC95" s="377" t="s">
        <v>68</v>
      </c>
      <c r="WWD95" s="377" t="s">
        <v>68</v>
      </c>
      <c r="WWE95" s="377" t="s">
        <v>68</v>
      </c>
      <c r="WWF95" s="377" t="s">
        <v>68</v>
      </c>
      <c r="WWG95" s="377" t="s">
        <v>68</v>
      </c>
      <c r="WWH95" s="377" t="s">
        <v>68</v>
      </c>
      <c r="WWI95" s="377" t="s">
        <v>68</v>
      </c>
      <c r="WWJ95" s="377" t="s">
        <v>68</v>
      </c>
      <c r="WWK95" s="377" t="s">
        <v>68</v>
      </c>
      <c r="WWL95" s="377" t="s">
        <v>68</v>
      </c>
      <c r="WWM95" s="377" t="s">
        <v>68</v>
      </c>
      <c r="WWN95" s="377" t="s">
        <v>68</v>
      </c>
      <c r="WWO95" s="377" t="s">
        <v>68</v>
      </c>
      <c r="WWP95" s="377" t="s">
        <v>68</v>
      </c>
      <c r="WWQ95" s="377" t="s">
        <v>68</v>
      </c>
      <c r="WWR95" s="377" t="s">
        <v>68</v>
      </c>
      <c r="WWS95" s="377" t="s">
        <v>68</v>
      </c>
      <c r="WWT95" s="377" t="s">
        <v>68</v>
      </c>
      <c r="WWU95" s="377" t="s">
        <v>68</v>
      </c>
      <c r="WWV95" s="377" t="s">
        <v>68</v>
      </c>
      <c r="WWW95" s="377" t="s">
        <v>68</v>
      </c>
      <c r="WWX95" s="377" t="s">
        <v>68</v>
      </c>
      <c r="WWY95" s="377" t="s">
        <v>68</v>
      </c>
      <c r="WWZ95" s="377" t="s">
        <v>68</v>
      </c>
      <c r="WXA95" s="377" t="s">
        <v>68</v>
      </c>
      <c r="WXB95" s="377" t="s">
        <v>68</v>
      </c>
      <c r="WXC95" s="377" t="s">
        <v>68</v>
      </c>
      <c r="WXD95" s="377" t="s">
        <v>68</v>
      </c>
      <c r="WXE95" s="377" t="s">
        <v>68</v>
      </c>
      <c r="WXF95" s="377" t="s">
        <v>68</v>
      </c>
      <c r="WXG95" s="377" t="s">
        <v>68</v>
      </c>
      <c r="WXH95" s="377" t="s">
        <v>68</v>
      </c>
      <c r="WXI95" s="377" t="s">
        <v>68</v>
      </c>
      <c r="WXJ95" s="377" t="s">
        <v>68</v>
      </c>
      <c r="WXK95" s="377" t="s">
        <v>68</v>
      </c>
      <c r="WXL95" s="377" t="s">
        <v>68</v>
      </c>
      <c r="WXM95" s="377" t="s">
        <v>68</v>
      </c>
      <c r="WXN95" s="377" t="s">
        <v>68</v>
      </c>
      <c r="WXO95" s="377" t="s">
        <v>68</v>
      </c>
      <c r="WXP95" s="377" t="s">
        <v>68</v>
      </c>
      <c r="WXQ95" s="377" t="s">
        <v>68</v>
      </c>
      <c r="WXR95" s="377" t="s">
        <v>68</v>
      </c>
      <c r="WXS95" s="377" t="s">
        <v>68</v>
      </c>
      <c r="WXT95" s="377" t="s">
        <v>68</v>
      </c>
      <c r="WXU95" s="377" t="s">
        <v>68</v>
      </c>
      <c r="WXV95" s="377" t="s">
        <v>68</v>
      </c>
      <c r="WXW95" s="377" t="s">
        <v>68</v>
      </c>
      <c r="WXX95" s="377" t="s">
        <v>68</v>
      </c>
      <c r="WXY95" s="377" t="s">
        <v>68</v>
      </c>
      <c r="WXZ95" s="377" t="s">
        <v>68</v>
      </c>
      <c r="WYA95" s="377" t="s">
        <v>68</v>
      </c>
      <c r="WYB95" s="377" t="s">
        <v>68</v>
      </c>
      <c r="WYC95" s="377" t="s">
        <v>68</v>
      </c>
      <c r="WYD95" s="377" t="s">
        <v>68</v>
      </c>
      <c r="WYE95" s="377" t="s">
        <v>68</v>
      </c>
      <c r="WYF95" s="377" t="s">
        <v>68</v>
      </c>
      <c r="WYG95" s="377" t="s">
        <v>68</v>
      </c>
      <c r="WYH95" s="377" t="s">
        <v>68</v>
      </c>
      <c r="WYI95" s="377" t="s">
        <v>68</v>
      </c>
      <c r="WYJ95" s="377" t="s">
        <v>68</v>
      </c>
      <c r="WYK95" s="377" t="s">
        <v>68</v>
      </c>
      <c r="WYL95" s="377" t="s">
        <v>68</v>
      </c>
      <c r="WYM95" s="377" t="s">
        <v>68</v>
      </c>
      <c r="WYN95" s="377" t="s">
        <v>68</v>
      </c>
      <c r="WYO95" s="377" t="s">
        <v>68</v>
      </c>
      <c r="WYP95" s="377" t="s">
        <v>68</v>
      </c>
      <c r="WYQ95" s="377" t="s">
        <v>68</v>
      </c>
      <c r="WYR95" s="377" t="s">
        <v>68</v>
      </c>
      <c r="WYS95" s="377" t="s">
        <v>68</v>
      </c>
      <c r="WYT95" s="377" t="s">
        <v>68</v>
      </c>
      <c r="WYU95" s="377" t="s">
        <v>68</v>
      </c>
      <c r="WYV95" s="377" t="s">
        <v>68</v>
      </c>
      <c r="WYW95" s="377" t="s">
        <v>68</v>
      </c>
      <c r="WYX95" s="377" t="s">
        <v>68</v>
      </c>
      <c r="WYY95" s="377" t="s">
        <v>68</v>
      </c>
      <c r="WYZ95" s="377" t="s">
        <v>68</v>
      </c>
      <c r="WZA95" s="377" t="s">
        <v>68</v>
      </c>
      <c r="WZB95" s="377" t="s">
        <v>68</v>
      </c>
      <c r="WZC95" s="377" t="s">
        <v>68</v>
      </c>
      <c r="WZD95" s="377" t="s">
        <v>68</v>
      </c>
      <c r="WZE95" s="377" t="s">
        <v>68</v>
      </c>
      <c r="WZF95" s="377" t="s">
        <v>68</v>
      </c>
      <c r="WZG95" s="377" t="s">
        <v>68</v>
      </c>
      <c r="WZH95" s="377" t="s">
        <v>68</v>
      </c>
      <c r="WZI95" s="377" t="s">
        <v>68</v>
      </c>
      <c r="WZJ95" s="377" t="s">
        <v>68</v>
      </c>
      <c r="WZK95" s="377" t="s">
        <v>68</v>
      </c>
      <c r="WZL95" s="377" t="s">
        <v>68</v>
      </c>
      <c r="WZM95" s="377" t="s">
        <v>68</v>
      </c>
      <c r="WZN95" s="377" t="s">
        <v>68</v>
      </c>
      <c r="WZO95" s="377" t="s">
        <v>68</v>
      </c>
      <c r="WZP95" s="377" t="s">
        <v>68</v>
      </c>
      <c r="WZQ95" s="377" t="s">
        <v>68</v>
      </c>
      <c r="WZR95" s="377" t="s">
        <v>68</v>
      </c>
      <c r="WZS95" s="377" t="s">
        <v>68</v>
      </c>
      <c r="WZT95" s="377" t="s">
        <v>68</v>
      </c>
      <c r="WZU95" s="377" t="s">
        <v>68</v>
      </c>
      <c r="WZV95" s="377" t="s">
        <v>68</v>
      </c>
      <c r="WZW95" s="377" t="s">
        <v>68</v>
      </c>
      <c r="WZX95" s="377" t="s">
        <v>68</v>
      </c>
      <c r="WZY95" s="377" t="s">
        <v>68</v>
      </c>
      <c r="WZZ95" s="377" t="s">
        <v>68</v>
      </c>
      <c r="XAA95" s="377" t="s">
        <v>68</v>
      </c>
      <c r="XAB95" s="377" t="s">
        <v>68</v>
      </c>
      <c r="XAC95" s="377" t="s">
        <v>68</v>
      </c>
      <c r="XAD95" s="377" t="s">
        <v>68</v>
      </c>
      <c r="XAE95" s="377" t="s">
        <v>68</v>
      </c>
      <c r="XAF95" s="377" t="s">
        <v>68</v>
      </c>
      <c r="XAG95" s="377" t="s">
        <v>68</v>
      </c>
      <c r="XAH95" s="377" t="s">
        <v>68</v>
      </c>
      <c r="XAI95" s="377" t="s">
        <v>68</v>
      </c>
      <c r="XAJ95" s="377" t="s">
        <v>68</v>
      </c>
      <c r="XAK95" s="377" t="s">
        <v>68</v>
      </c>
      <c r="XAL95" s="377" t="s">
        <v>68</v>
      </c>
      <c r="XAM95" s="377" t="s">
        <v>68</v>
      </c>
      <c r="XAN95" s="377" t="s">
        <v>68</v>
      </c>
      <c r="XAO95" s="377" t="s">
        <v>68</v>
      </c>
      <c r="XAP95" s="377" t="s">
        <v>68</v>
      </c>
      <c r="XAQ95" s="377" t="s">
        <v>68</v>
      </c>
      <c r="XAR95" s="377" t="s">
        <v>68</v>
      </c>
      <c r="XAS95" s="377" t="s">
        <v>68</v>
      </c>
      <c r="XAT95" s="377" t="s">
        <v>68</v>
      </c>
      <c r="XAU95" s="377" t="s">
        <v>68</v>
      </c>
      <c r="XAV95" s="377" t="s">
        <v>68</v>
      </c>
      <c r="XAW95" s="377" t="s">
        <v>68</v>
      </c>
      <c r="XAX95" s="377" t="s">
        <v>68</v>
      </c>
      <c r="XAY95" s="377" t="s">
        <v>68</v>
      </c>
      <c r="XAZ95" s="377" t="s">
        <v>68</v>
      </c>
      <c r="XBA95" s="377" t="s">
        <v>68</v>
      </c>
      <c r="XBB95" s="377" t="s">
        <v>68</v>
      </c>
      <c r="XBC95" s="377" t="s">
        <v>68</v>
      </c>
      <c r="XBD95" s="377" t="s">
        <v>68</v>
      </c>
      <c r="XBE95" s="377" t="s">
        <v>68</v>
      </c>
      <c r="XBF95" s="377" t="s">
        <v>68</v>
      </c>
      <c r="XBG95" s="377" t="s">
        <v>68</v>
      </c>
      <c r="XBH95" s="377" t="s">
        <v>68</v>
      </c>
      <c r="XBI95" s="377" t="s">
        <v>68</v>
      </c>
      <c r="XBJ95" s="377" t="s">
        <v>68</v>
      </c>
      <c r="XBK95" s="377" t="s">
        <v>68</v>
      </c>
      <c r="XBL95" s="377" t="s">
        <v>68</v>
      </c>
      <c r="XBM95" s="377" t="s">
        <v>68</v>
      </c>
      <c r="XBN95" s="377" t="s">
        <v>68</v>
      </c>
      <c r="XBO95" s="377" t="s">
        <v>68</v>
      </c>
      <c r="XBP95" s="377" t="s">
        <v>68</v>
      </c>
      <c r="XBQ95" s="377" t="s">
        <v>68</v>
      </c>
      <c r="XBR95" s="377" t="s">
        <v>68</v>
      </c>
      <c r="XBS95" s="377" t="s">
        <v>68</v>
      </c>
      <c r="XBT95" s="377" t="s">
        <v>68</v>
      </c>
      <c r="XBU95" s="377" t="s">
        <v>68</v>
      </c>
      <c r="XBV95" s="377" t="s">
        <v>68</v>
      </c>
      <c r="XBW95" s="377" t="s">
        <v>68</v>
      </c>
      <c r="XBX95" s="377" t="s">
        <v>68</v>
      </c>
      <c r="XBY95" s="377" t="s">
        <v>68</v>
      </c>
      <c r="XBZ95" s="377" t="s">
        <v>68</v>
      </c>
      <c r="XCA95" s="377" t="s">
        <v>68</v>
      </c>
      <c r="XCB95" s="377" t="s">
        <v>68</v>
      </c>
      <c r="XCC95" s="377" t="s">
        <v>68</v>
      </c>
      <c r="XCD95" s="377" t="s">
        <v>68</v>
      </c>
      <c r="XCE95" s="377" t="s">
        <v>68</v>
      </c>
      <c r="XCF95" s="377" t="s">
        <v>68</v>
      </c>
      <c r="XCG95" s="377" t="s">
        <v>68</v>
      </c>
      <c r="XCH95" s="377" t="s">
        <v>68</v>
      </c>
      <c r="XCI95" s="377" t="s">
        <v>68</v>
      </c>
      <c r="XCJ95" s="377" t="s">
        <v>68</v>
      </c>
      <c r="XCK95" s="377" t="s">
        <v>68</v>
      </c>
      <c r="XCL95" s="377" t="s">
        <v>68</v>
      </c>
      <c r="XCM95" s="377" t="s">
        <v>68</v>
      </c>
      <c r="XCN95" s="377" t="s">
        <v>68</v>
      </c>
      <c r="XCO95" s="377" t="s">
        <v>68</v>
      </c>
      <c r="XCP95" s="377" t="s">
        <v>68</v>
      </c>
      <c r="XCQ95" s="377" t="s">
        <v>68</v>
      </c>
      <c r="XCR95" s="377" t="s">
        <v>68</v>
      </c>
      <c r="XCS95" s="377" t="s">
        <v>68</v>
      </c>
      <c r="XCT95" s="377" t="s">
        <v>68</v>
      </c>
      <c r="XCU95" s="377" t="s">
        <v>68</v>
      </c>
      <c r="XCV95" s="377" t="s">
        <v>68</v>
      </c>
      <c r="XCW95" s="377" t="s">
        <v>68</v>
      </c>
      <c r="XCX95" s="377" t="s">
        <v>68</v>
      </c>
      <c r="XCY95" s="377" t="s">
        <v>68</v>
      </c>
      <c r="XCZ95" s="377" t="s">
        <v>68</v>
      </c>
      <c r="XDA95" s="377" t="s">
        <v>68</v>
      </c>
      <c r="XDB95" s="377" t="s">
        <v>68</v>
      </c>
      <c r="XDC95" s="377" t="s">
        <v>68</v>
      </c>
      <c r="XDD95" s="377" t="s">
        <v>68</v>
      </c>
      <c r="XDE95" s="377" t="s">
        <v>68</v>
      </c>
      <c r="XDF95" s="377" t="s">
        <v>68</v>
      </c>
      <c r="XDG95" s="377" t="s">
        <v>68</v>
      </c>
      <c r="XDH95" s="377" t="s">
        <v>68</v>
      </c>
      <c r="XDI95" s="377" t="s">
        <v>68</v>
      </c>
      <c r="XDJ95" s="377" t="s">
        <v>68</v>
      </c>
      <c r="XDK95" s="377" t="s">
        <v>68</v>
      </c>
      <c r="XDL95" s="377" t="s">
        <v>68</v>
      </c>
      <c r="XDM95" s="377" t="s">
        <v>68</v>
      </c>
      <c r="XDN95" s="377" t="s">
        <v>68</v>
      </c>
      <c r="XDO95" s="377" t="s">
        <v>68</v>
      </c>
      <c r="XDP95" s="377" t="s">
        <v>68</v>
      </c>
      <c r="XDQ95" s="377" t="s">
        <v>68</v>
      </c>
      <c r="XDR95" s="377" t="s">
        <v>68</v>
      </c>
      <c r="XDS95" s="377" t="s">
        <v>68</v>
      </c>
      <c r="XDT95" s="377" t="s">
        <v>68</v>
      </c>
      <c r="XDU95" s="377" t="s">
        <v>68</v>
      </c>
      <c r="XDV95" s="377" t="s">
        <v>68</v>
      </c>
      <c r="XDW95" s="377" t="s">
        <v>68</v>
      </c>
      <c r="XDX95" s="377" t="s">
        <v>68</v>
      </c>
      <c r="XDY95" s="377" t="s">
        <v>68</v>
      </c>
      <c r="XDZ95" s="377" t="s">
        <v>68</v>
      </c>
      <c r="XEA95" s="377" t="s">
        <v>68</v>
      </c>
      <c r="XEB95" s="377" t="s">
        <v>68</v>
      </c>
      <c r="XEC95" s="377" t="s">
        <v>68</v>
      </c>
      <c r="XED95" s="377" t="s">
        <v>68</v>
      </c>
      <c r="XEE95" s="377" t="s">
        <v>68</v>
      </c>
      <c r="XEF95" s="377" t="s">
        <v>68</v>
      </c>
      <c r="XEG95" s="377" t="s">
        <v>68</v>
      </c>
      <c r="XEH95" s="377" t="s">
        <v>68</v>
      </c>
      <c r="XEI95" s="377" t="s">
        <v>68</v>
      </c>
      <c r="XEJ95" s="377" t="s">
        <v>68</v>
      </c>
      <c r="XEK95" s="377" t="s">
        <v>68</v>
      </c>
      <c r="XEL95" s="377" t="s">
        <v>68</v>
      </c>
      <c r="XEM95" s="377" t="s">
        <v>68</v>
      </c>
      <c r="XEN95" s="377" t="s">
        <v>68</v>
      </c>
      <c r="XEO95" s="377" t="s">
        <v>68</v>
      </c>
      <c r="XEP95" s="377" t="s">
        <v>68</v>
      </c>
      <c r="XEQ95" s="377" t="s">
        <v>68</v>
      </c>
      <c r="XER95" s="377" t="s">
        <v>68</v>
      </c>
      <c r="XES95" s="377" t="s">
        <v>68</v>
      </c>
      <c r="XET95" s="377" t="s">
        <v>68</v>
      </c>
      <c r="XEU95" s="377" t="s">
        <v>68</v>
      </c>
      <c r="XEV95" s="377" t="s">
        <v>68</v>
      </c>
      <c r="XEW95" s="377" t="s">
        <v>68</v>
      </c>
      <c r="XEX95" s="377" t="s">
        <v>68</v>
      </c>
      <c r="XEY95" s="377" t="s">
        <v>68</v>
      </c>
      <c r="XEZ95" s="377" t="s">
        <v>68</v>
      </c>
      <c r="XFA95" s="377" t="s">
        <v>68</v>
      </c>
      <c r="XFB95" s="377" t="s">
        <v>68</v>
      </c>
      <c r="XFC95" s="377" t="s">
        <v>68</v>
      </c>
      <c r="XFD95" s="377" t="s">
        <v>68</v>
      </c>
    </row>
    <row r="96" spans="1:16384">
      <c r="A96" s="375" t="s">
        <v>75</v>
      </c>
    </row>
    <row r="97" spans="1:1">
      <c r="A97" s="375" t="s">
        <v>76</v>
      </c>
    </row>
    <row r="98" spans="1:1">
      <c r="A98" s="375" t="s">
        <v>77</v>
      </c>
    </row>
    <row r="99" spans="1:1">
      <c r="A99" s="375" t="s">
        <v>78</v>
      </c>
    </row>
    <row r="100" spans="1:1">
      <c r="A100" s="375" t="s">
        <v>79</v>
      </c>
    </row>
    <row r="101" spans="1:1">
      <c r="A101" s="375" t="s">
        <v>80</v>
      </c>
    </row>
    <row r="102" spans="1:1">
      <c r="A102" s="375" t="s">
        <v>81</v>
      </c>
    </row>
    <row r="103" spans="1:1">
      <c r="A103" s="375" t="s">
        <v>82</v>
      </c>
    </row>
    <row r="104" spans="1:1">
      <c r="A104" s="375" t="s">
        <v>83</v>
      </c>
    </row>
    <row r="105" spans="1:1" ht="12" customHeight="1">
      <c r="A105" s="375" t="s">
        <v>84</v>
      </c>
    </row>
    <row r="106" spans="1:1">
      <c r="A106" s="377"/>
    </row>
    <row r="107" spans="1:1">
      <c r="A107" s="374" t="s">
        <v>85</v>
      </c>
    </row>
    <row r="108" spans="1:1" ht="4.5" customHeight="1">
      <c r="A108" s="374"/>
    </row>
    <row r="109" spans="1:1">
      <c r="A109" s="375" t="s">
        <v>86</v>
      </c>
    </row>
    <row r="110" spans="1:1">
      <c r="A110" s="375" t="s">
        <v>87</v>
      </c>
    </row>
    <row r="111" spans="1:1">
      <c r="A111" s="375" t="s">
        <v>88</v>
      </c>
    </row>
    <row r="112" spans="1:1">
      <c r="A112" s="375" t="s">
        <v>89</v>
      </c>
    </row>
    <row r="113" spans="1:1">
      <c r="A113" s="375" t="s">
        <v>90</v>
      </c>
    </row>
    <row r="114" spans="1:1">
      <c r="A114" s="375" t="s">
        <v>91</v>
      </c>
    </row>
    <row r="115" spans="1:1">
      <c r="A115" s="375" t="s">
        <v>92</v>
      </c>
    </row>
    <row r="116" spans="1:1">
      <c r="A116" s="375" t="s">
        <v>93</v>
      </c>
    </row>
    <row r="117" spans="1:1">
      <c r="A117" s="375" t="s">
        <v>94</v>
      </c>
    </row>
    <row r="118" spans="1:1" ht="16.5" customHeight="1">
      <c r="A118" s="377"/>
    </row>
    <row r="119" spans="1:1">
      <c r="A119" s="374" t="s">
        <v>95</v>
      </c>
    </row>
    <row r="120" spans="1:1" ht="4.5" customHeight="1">
      <c r="A120" s="374"/>
    </row>
    <row r="121" spans="1:1">
      <c r="A121" s="375" t="s">
        <v>96</v>
      </c>
    </row>
    <row r="122" spans="1:1">
      <c r="A122" s="375" t="s">
        <v>97</v>
      </c>
    </row>
    <row r="123" spans="1:1" ht="13.5" customHeight="1">
      <c r="A123" s="375" t="s">
        <v>98</v>
      </c>
    </row>
    <row r="125" spans="1:1">
      <c r="A125" s="372" t="s">
        <v>99</v>
      </c>
    </row>
    <row r="126" spans="1:1" ht="9.75" customHeight="1">
      <c r="A126" s="372"/>
    </row>
    <row r="127" spans="1:1">
      <c r="A127" s="380" t="s">
        <v>100</v>
      </c>
    </row>
    <row r="128" spans="1:1" ht="6" customHeight="1">
      <c r="A128" s="380"/>
    </row>
    <row r="129" spans="1:1">
      <c r="A129" s="375" t="s">
        <v>101</v>
      </c>
    </row>
    <row r="130" spans="1:1">
      <c r="A130" s="375" t="s">
        <v>102</v>
      </c>
    </row>
    <row r="131" spans="1:1">
      <c r="A131" s="375" t="s">
        <v>103</v>
      </c>
    </row>
    <row r="132" spans="1:1">
      <c r="A132" s="375" t="s">
        <v>104</v>
      </c>
    </row>
    <row r="133" spans="1:1" ht="8.25" customHeight="1">
      <c r="A133" s="377"/>
    </row>
    <row r="134" spans="1:1">
      <c r="A134" s="380" t="s">
        <v>105</v>
      </c>
    </row>
    <row r="135" spans="1:1" ht="4.5" customHeight="1">
      <c r="A135" s="377"/>
    </row>
    <row r="136" spans="1:1">
      <c r="A136" s="375" t="s">
        <v>106</v>
      </c>
    </row>
    <row r="137" spans="1:1">
      <c r="A137" s="375" t="s">
        <v>107</v>
      </c>
    </row>
    <row r="138" spans="1:1">
      <c r="A138" s="375" t="s">
        <v>108</v>
      </c>
    </row>
    <row r="139" spans="1:1">
      <c r="A139" s="375" t="s">
        <v>109</v>
      </c>
    </row>
    <row r="140" spans="1:1">
      <c r="A140" s="375" t="s">
        <v>110</v>
      </c>
    </row>
    <row r="141" spans="1:1" ht="10.5" customHeight="1"/>
    <row r="142" spans="1:1" ht="14.25" customHeight="1">
      <c r="A142" s="381" t="s">
        <v>111</v>
      </c>
    </row>
    <row r="143" spans="1:1" ht="21.75" customHeight="1">
      <c r="A143" s="375" t="s">
        <v>112</v>
      </c>
    </row>
    <row r="144" spans="1:1">
      <c r="A144" s="375" t="s">
        <v>113</v>
      </c>
    </row>
    <row r="145" spans="1:1">
      <c r="A145" s="375" t="s">
        <v>114</v>
      </c>
    </row>
    <row r="146" spans="1:1">
      <c r="A146" s="375" t="s">
        <v>115</v>
      </c>
    </row>
    <row r="147" spans="1:1">
      <c r="A147" s="375" t="s">
        <v>116</v>
      </c>
    </row>
    <row r="148" spans="1:1">
      <c r="A148" s="375" t="s">
        <v>117</v>
      </c>
    </row>
    <row r="149" spans="1:1">
      <c r="A149" s="375" t="s">
        <v>118</v>
      </c>
    </row>
    <row r="150" spans="1:1">
      <c r="A150" s="375" t="s">
        <v>119</v>
      </c>
    </row>
    <row r="151" spans="1:1">
      <c r="A151" s="375" t="s">
        <v>120</v>
      </c>
    </row>
    <row r="152" spans="1:1" ht="7.5" customHeight="1">
      <c r="A152" s="379"/>
    </row>
    <row r="153" spans="1:1">
      <c r="A153" s="372" t="s">
        <v>121</v>
      </c>
    </row>
    <row r="154" spans="1:1" ht="10.5" customHeight="1"/>
    <row r="155" spans="1:1" ht="12" customHeight="1">
      <c r="A155" s="375" t="s">
        <v>122</v>
      </c>
    </row>
    <row r="156" spans="1:1" ht="12" customHeight="1">
      <c r="A156" s="375" t="s">
        <v>123</v>
      </c>
    </row>
    <row r="157" spans="1:1">
      <c r="A157" s="375" t="s">
        <v>124</v>
      </c>
    </row>
    <row r="158" spans="1:1">
      <c r="A158" s="375" t="s">
        <v>125</v>
      </c>
    </row>
    <row r="159" spans="1:1" ht="9" customHeight="1"/>
    <row r="161" spans="1:1">
      <c r="A161" s="369" t="s">
        <v>0</v>
      </c>
    </row>
  </sheetData>
  <hyperlinks>
    <hyperlink ref="A7" location="'I.1. Ley 87-01 (2)'!A1" display="I.1 Ley 87-01" xr:uid="{00000000-0004-0000-0200-000000000000}"/>
    <hyperlink ref="A8" location="'I.2. Org. SDSS'!A1" display="I.2 Organización del Sistema" xr:uid="{00000000-0004-0000-0200-000001000000}"/>
    <hyperlink ref="A9" location="'I.3. Reg. y Seg.'!A1" display="I.3 Regímenes y Seguros del SDSS" xr:uid="{00000000-0004-0000-0200-000002000000}"/>
    <hyperlink ref="A10" location="'I.4. Seg. y Ben.'!A1" display="I.4 Seguros y Beneficios del SDSS" xr:uid="{00000000-0004-0000-0200-000003000000}"/>
    <hyperlink ref="A13" location="'II.1. SDSS.Definición'!A1" display="II.1 Definiciones del SDSS" xr:uid="{00000000-0004-0000-0200-000004000000}"/>
    <hyperlink ref="A14" location="'II.2.Analisis SDSS'!A1" display="II.2 Análisis de las Empresas del SDSS" xr:uid="{00000000-0004-0000-0200-000005000000}"/>
    <hyperlink ref="A15" location="'II.3. Empl x sector '!A1" display="II.3 Empresas y Empleados Afiliados Activos al SDSS por Sector" xr:uid="{00000000-0004-0000-0200-000006000000}"/>
    <hyperlink ref="A16" location="' II.4.Empr x No. de empl'!A1" display="II.4 Empresas Afiliadas al SDSS, por Cantidad de Empleados Registrados en TSS" xr:uid="{00000000-0004-0000-0200-000007000000}"/>
    <hyperlink ref="A17" location="'II.5 Salario prom.'!A1" display="II.5 Salario Promedio Mensual de los Empleados Afiliados Activos al SDSS, por Sector" xr:uid="{00000000-0004-0000-0200-000008000000}"/>
    <hyperlink ref="A18" location="'II.6.Empl xsexoy edad'!A1" display="II.6 Trabajadores Afiliados Activos al SDSS, por Sexo y Edad" xr:uid="{00000000-0004-0000-0200-000009000000}"/>
    <hyperlink ref="A24" location="'III.1.1a. Def. Afil. SFS1'!A1" display="III.1.1 Definiciones del SFS" xr:uid="{00000000-0004-0000-0200-00000A000000}"/>
    <hyperlink ref="A25" location="'III.1.2.Analisis SFS'!A1" display="III.1.2 Análisis de Afiliación del SFS" xr:uid="{00000000-0004-0000-0200-00000B000000}"/>
    <hyperlink ref="A26" location="III.1.3.Afil.SFSPob.Nac.!A1" display="III.1.3 Afiliación del SFS a la Población Nacional" xr:uid="{00000000-0004-0000-0200-00000C000000}"/>
    <hyperlink ref="A27" location="'III.1.4.Afil. SFS'!A1" display="III.1.4 Afiliación del SFS por Régimen de Financiamiento" xr:uid="{00000000-0004-0000-0200-00000D000000}"/>
    <hyperlink ref="A28" location="'III.1.5.Cob.Afil. SFS '!A1" display="III.1.5 Cobertura de Afiliación al SFS por Régimen de Financiamiento" xr:uid="{00000000-0004-0000-0200-00000E000000}"/>
    <hyperlink ref="A29" location="'III.1.6.Afil. SFS x sexo'!A1" display="III.1.6 Afiliación al SFS por Sexo" xr:uid="{00000000-0004-0000-0200-00000F000000}"/>
    <hyperlink ref="A33" location="'III.2.1.Afil. SFS.RC '!A1" display="III.2.2 Análisis de Afiliación del SFS del RC" xr:uid="{00000000-0004-0000-0200-000010000000}"/>
    <hyperlink ref="A34" location="'III.2.2. Afil. SFS RC Anual '!A1" display="III.2.2 Afiliación Anual por Tipo al SFS del Régimen Contributivo (RC)" xr:uid="{00000000-0004-0000-0200-000011000000}"/>
    <hyperlink ref="A33:XFD33" location="'III.2.1.Afil. SFS.RC '!A1" display="III.2.1 Análisis de Afiliación del SFS del RC" xr:uid="{00000000-0004-0000-0200-000012000000}"/>
    <hyperlink ref="A35" location="'III.2.3. Afil. SFS RC Mensual'!A1" display="III.2.3 Afiliación Mensual por Tipo al SFS del Régimen Contributivo (RC)" xr:uid="{00000000-0004-0000-0200-000013000000}"/>
    <hyperlink ref="A36" location="'III.2.4.Cob.Afil. SFS RC Anual'!A1" display="III.2.4 Cobertura de Afiliación  Anual por Tipo del Régimen Contributivo (RC)" xr:uid="{00000000-0004-0000-0200-000014000000}"/>
    <hyperlink ref="A37" location="' III.2.5.Cob.Afil.SFSRC Mens'!A1" display="III.2.5 Cobertura de Afiliación Mensual por Tipo del Régimen Contributivo (RC)" xr:uid="{00000000-0004-0000-0200-000015000000}"/>
    <hyperlink ref="A38" location="'III.2.6.Afil. SFS RC X sex.tipo'!A1" display="III.2.6 Afiliados al SFS del RC por Sexo y Tipo" xr:uid="{00000000-0004-0000-0200-000016000000}"/>
    <hyperlink ref="A42" location="'III.3.1.Analis.Afil. SFS.RS1  '!A1" display="III.3.1 Definiciones y Análisis de Afiliación del SFS del RS" xr:uid="{00000000-0004-0000-0200-000017000000}"/>
    <hyperlink ref="A43" location="'III.3.2. Afil anual SFS RS '!A1" display="III.3.2 Afiliación Anual al SFS del Régimen Subsidiado (RS) por Tipo" xr:uid="{00000000-0004-0000-0200-000018000000}"/>
    <hyperlink ref="A44" location="' III.3.3.Afil.mensual SFS RS '!A1" display="III.3.3 Afiliación Mensual al SFS del Régimen Subsidiado (RS) por Tipo" xr:uid="{00000000-0004-0000-0200-000019000000}"/>
    <hyperlink ref="A45" location="'III.3.4.Cob.Afil anual SFS RS'!A1" display="III.3.4 Cobertura de Afiliación Anual al SFS el Régimen Subsidiado (RS) por Tipo " xr:uid="{00000000-0004-0000-0200-00001A000000}"/>
    <hyperlink ref="A46" location="'III.3.5.Cob.Afil.mens.SFS RS '!A1" display="III.3.5 Cobertura de Afiliación Mensual al SFS el Régimen Subsidiado (RS) por Tipo " xr:uid="{00000000-0004-0000-0200-00001B000000}"/>
    <hyperlink ref="A47" location="'III.3.6.Afil.SFSRSsex tipo '!A1" display="III.3.6 Afiliados al SFS el Régimen Subsidiado (RS) por Sexo y Tipo de Afiliación" xr:uid="{00000000-0004-0000-0200-00001C000000}"/>
    <hyperlink ref="A51" location="III.4.1.Afil.RET1!A1" display="III.4.1 Definiciones y Análisis del RET " xr:uid="{00000000-0004-0000-0200-00001D000000}"/>
    <hyperlink ref="A52" location="' III.4.2.Afil. SFSP Anual.'!A1" display="III.4.2 Afiliación Anual de Pensionados al SFS" xr:uid="{00000000-0004-0000-0200-00001E000000}"/>
    <hyperlink ref="A53" location="' III.4.3.Afil. SFSP Mensual'!A1" display="III.4.3 Afiliación Mensual de Pensionados al SFS" xr:uid="{00000000-0004-0000-0200-00001F000000}"/>
    <hyperlink ref="A54" location="' III.4.4.Cob.Afil. SFSP Mensual'!A1" display="III.4.4 Cobertura Afiliación Mensual de Pensionados al SFS" xr:uid="{00000000-0004-0000-0200-000020000000}"/>
    <hyperlink ref="A58" location="'III.5.1.Definición Afil. SVDS'!A1" display="III.5.1  Definiciones del SVDS" xr:uid="{00000000-0004-0000-0200-000021000000}"/>
    <hyperlink ref="A59" location="'III.5.2.Analisis Afil. SVDS'!A1" display="III.5.2  Análisis de Afiliación del SVDS" xr:uid="{00000000-0004-0000-0200-000022000000}"/>
    <hyperlink ref="A60" location="'III.5.3.Afil. SVDS'!A1" display="III.5.3 Cantidad de Afiliados y Cotizantes Anual del RC" xr:uid="{00000000-0004-0000-0200-000023000000}"/>
    <hyperlink ref="A61" location="'III.5.4.Afil. SVDS mensual'!A1" display="III.5.4  Afiliación Mensual al SVDS del RC" xr:uid="{00000000-0004-0000-0200-000024000000}"/>
    <hyperlink ref="A62" location="'III.5.5.Afil. cotiz.'!A1" display="III.5.5  Comparación Anual del Número de Afiliados Cotizantes con la Población Ocupada Formal" xr:uid="{00000000-0004-0000-0200-000025000000}"/>
    <hyperlink ref="A63" location="'III.5.6.Cotiz. x rango de edad'!A1" display="III.5.6  Cotizantes del SVDS por Rango de Edad" xr:uid="{00000000-0004-0000-0200-000026000000}"/>
    <hyperlink ref="A64" location="'III.5.7.Cotiz x sal. min. cot.'!A1" display="III.5.7  Cotizantes del SVDS por Cantidad de Salario Mínimo Cotizable" xr:uid="{00000000-0004-0000-0200-000027000000}"/>
    <hyperlink ref="A65" location="'III.5.8.Cotiz.x AFP y fondos'!A1" display="III.5.8  Distribución de los Afiliados Cotizantes por AFP`s y Fondos de Reparto" xr:uid="{00000000-0004-0000-0200-000028000000}"/>
    <hyperlink ref="A66" location="III.5.9.PEA_Pensiones_Género!A1" display="III.5.9  Población Económicamente Activa Afiliada al SVDS por Género" xr:uid="{00000000-0004-0000-0200-000029000000}"/>
    <hyperlink ref="A67" location="'III.5.10.Cot.Afil X Sexo'!A1" display="III.5.10 Afiliados y Cotizantes del SVDS por Género" xr:uid="{00000000-0004-0000-0200-00002A000000}"/>
    <hyperlink ref="A68" location="'III.5.11.Traspasos anual'!A1" display="III.5.11  Traspaso Totales por Año" xr:uid="{00000000-0004-0000-0200-00002B000000}"/>
    <hyperlink ref="A69" location="'III.5.12.Trasp. recibidos'!A1" display="III.5.12 Traspasos Recibidos en Entidades de CCI y Reparto" xr:uid="{00000000-0004-0000-0200-00002C000000}"/>
    <hyperlink ref="A70" location="'III.5.13.Trasp. cedidos'!A1" display="III.5.13 Traspaso Cedidos en Entidades de CCI y Reparto" xr:uid="{00000000-0004-0000-0200-00002D000000}"/>
    <hyperlink ref="A71" location="'III.5.14.Trasp. netos'!A1" display="III.5.14 Traspaso Netos en Entidades de CCI y Reparto" xr:uid="{00000000-0004-0000-0200-00002E000000}"/>
    <hyperlink ref="A72" location="'III.5.15.Afil. SVDSxprov.'!A1" display="III.5.15 Distribución de Afiliados de las AFP por Provincias" xr:uid="{00000000-0004-0000-0200-00002F000000}"/>
    <hyperlink ref="A76" location="'III.6.1.Definición Afil. SRL'!A1" display="III.6.1 Definiciones de SRL" xr:uid="{00000000-0004-0000-0200-000030000000}"/>
    <hyperlink ref="A77" location="'III.6.2.Afil. SRL.RC1 '!A1" display="III.6.2 Análisis de la Afiliación del SRL" xr:uid="{00000000-0004-0000-0200-000031000000}"/>
    <hyperlink ref="A78" location="'III.6.3.Afil. SRL'!A1" display="III.6.3 Comparativo Afiliación al SRL en Relación a la Población Ocupada en el Sector Formal" xr:uid="{00000000-0004-0000-0200-000032000000}"/>
    <hyperlink ref="A79" location="'III.6.4.Afil. SRL x sexoy edad'!A1" display="III.6.4 Afiliación al SRL por Grupo de Edad y Género" xr:uid="{00000000-0004-0000-0200-000033000000}"/>
    <hyperlink ref="A80" location="'III.6.5.Afil. ARL x riesgo'!A1" display="III.6.5 Empleados Afiliados Activos al SDSS por Tipo de Riesgos Laborales de sus Empresas" xr:uid="{00000000-0004-0000-0200-000034000000}"/>
    <hyperlink ref="A81" location="'III.6.6.ID. Accidentabilidad'!A1" display="III.6.6 Accidentabilidad Laboral de los Afiliados al SRL" xr:uid="{00000000-0004-0000-0200-000035000000}"/>
    <hyperlink ref="A86" location="'IV.1a.Definición Ing.Gastos)'!A1" display="IV.I.1  Definiciones Ingresos y Egresos del SDSS" xr:uid="{00000000-0004-0000-0200-000036000000}"/>
    <hyperlink ref="A87" location="'IV.1.2. Analisis Ing.Egr'!A1" display="IV.I.2  Análisis de Ingresos y Egresos del SDSS" xr:uid="{00000000-0004-0000-0200-000037000000}"/>
    <hyperlink ref="A88" location="'IV.1.3. Ingr y egr SDSS'!A1" display="IV.I.3  Ingreso y egreso Anuales del SDSS" xr:uid="{00000000-0004-0000-0200-000038000000}"/>
    <hyperlink ref="A89" location="'IV.1.4. Recaudo x sector'!A1" display="IV.I.4  Recaudo del RC del SDSS por Origen por Sector Económico" xr:uid="{00000000-0004-0000-0200-000039000000}"/>
    <hyperlink ref="A90" location="'IV.1.5 Rec. x origen'!A1" display="IV.I.5  Recaudo del RC del SDSS por Origen de los Aportes" xr:uid="{00000000-0004-0000-0200-00003A000000}"/>
    <hyperlink ref="A91" location="'IV.1.6 Aport.Gob.SS'!A1" display="IV.I.6   Aportes del Gobierno a la Seguridad Social" xr:uid="{00000000-0004-0000-0200-00003B000000}"/>
    <hyperlink ref="A95" location="'IV.2.1 AnálisisIng.Egr.Seg'!A1" display="IV.2.1  Análisis de Ingresos y Egresos por Seguros" xr:uid="{00000000-0004-0000-0200-00003C000000}"/>
    <hyperlink ref="A96" location="'IV.2.2. Pagos SFS A'!A1" display="IV.2.2  Fondos Pagados Anualmente por Cuentas al SFS del RC" xr:uid="{00000000-0004-0000-0200-00003D000000}"/>
    <hyperlink ref="A97" location="'IV.2.3.Pagos_SFS M'!A1" display="IV.2.3  Fondos Pagados Mensualmente por Cuentas al SFS del RC" xr:uid="{00000000-0004-0000-0200-00003E000000}"/>
    <hyperlink ref="A98" location="'IV.2.4.Pagos x ARS 2'!A1" display="IV.2.4  Fondos Pagados a las ARS del SFS del RC" xr:uid="{00000000-0004-0000-0200-00003F000000}"/>
    <hyperlink ref="A99" location="'IV.2.5.Pagos x ARS'!A1" display="IV.2.5  Fondos Pagados del RC a las ARS del SFS" xr:uid="{00000000-0004-0000-0200-000040000000}"/>
    <hyperlink ref="A100" location="'IV.2.6.INV_SFS x Entidad'!A1" display="IV.2.6 Distribución de las Inversiones de la Cuenta de la Salud por Instrumento" xr:uid="{00000000-0004-0000-0200-000041000000}"/>
    <hyperlink ref="A101" location="'IV.2.6.INV_SFS x Entidad'!A1" display="IV.2.7 Distribución de las Inversiones del SFS del RC" xr:uid="{00000000-0004-0000-0200-000042000000}"/>
    <hyperlink ref="A102" location="'IV.2.8.Aport. GOB. y Pagos RS'!A1" display="IV.2.8 Aportes del Gobierno Central y Pago a SENASA" xr:uid="{00000000-0004-0000-0200-000043000000}"/>
    <hyperlink ref="A103" location="'IV.2.9.Saldos RS mensual'!A1" display="IV.2.9 Aportes y Pagos Mensual del SFS en el RS" xr:uid="{00000000-0004-0000-0200-000044000000}"/>
    <hyperlink ref="A104" location="'IV.2.10 Pagos.SFS Pens.'!A1" display="IV.2.10 Pagos Anuales del SFSP Ley 1896-379" xr:uid="{00000000-0004-0000-0200-000045000000}"/>
    <hyperlink ref="A105" location="'IV.2.11.Pagos.SFS Pens.Mens.'!A1" display="IV.2.11 Pagos Mensuales del SFSP por ARS" xr:uid="{00000000-0004-0000-0200-000046000000}"/>
    <hyperlink ref="A109" location="IV.3.1.AnálisisIng.Eg.SVDS!A1" display="IV.3.1  Análisis de Ingresos y Egresos del SVDS" xr:uid="{00000000-0004-0000-0200-000047000000}"/>
    <hyperlink ref="A110" location="'IV.3.2.Pagos_ SVDS'!A1" display="IV.3.2 Dispersión Histórica del SVDS" xr:uid="{00000000-0004-0000-0200-000048000000}"/>
    <hyperlink ref="A111" location="'IV.3.3.Pagos anuales x cuentas'!A1" display="IV.3.3  Pago Anual al SVDS por Cuentas del SVDS" xr:uid="{00000000-0004-0000-0200-000049000000}"/>
    <hyperlink ref="A112" location="'IV.3.4.Pago Entidades'!A1" display="IV.3.4  Pagos a Entidades del Seguro de Vejez, Discapacidad y Sobrevivencia" xr:uid="{00000000-0004-0000-0200-00004A000000}"/>
    <hyperlink ref="A113" location="'IV.3.5.Patrim. fp anual'!A1" display="IV.3.5  Patrimonio de los Fondos de Pensiones por Año" xr:uid="{00000000-0004-0000-0200-00004B000000}"/>
    <hyperlink ref="A114" location="'IV.3.6.Cartera de inv fp'!A1" display="IV.3.6 Composición de la Cartera Total de Inversión de los Fondos de Pensiones por Tipo de Emisor" xr:uid="{00000000-0004-0000-0200-00004C000000}"/>
    <hyperlink ref="A115" location="'IV.3.7. Comp. Cartera'!A1" display="IV.3.7 Composición de la Cartera Total de Inversión de los Fondos de Pensiones por Instrumento" xr:uid="{00000000-0004-0000-0200-00004D000000}"/>
    <hyperlink ref="A116" location="'IV.3.8. Rent. nom. de los FP'!A1" display="IV.3.8  Rentabilidad Nominal Promedio de los Fondos de Pensiones" xr:uid="{00000000-0004-0000-0200-00004E000000}"/>
    <hyperlink ref="A117" location="IV.3.9.Rentab.Real!A1" display="IV.3.9 Rentabilidad Promedio de los Fondos de Pensiones" xr:uid="{00000000-0004-0000-0200-00004F000000}"/>
    <hyperlink ref="A121" location="'IV.4.1. Analisis '!A1" display="IV.4.1  Análisis del SRL" xr:uid="{00000000-0004-0000-0200-000050000000}"/>
    <hyperlink ref="A122" location="'IV.4.2.Pagos ARL A'!A1" display="IV.4.2 Pagos Anuales al ARL por Cuentas" xr:uid="{00000000-0004-0000-0200-000051000000}"/>
    <hyperlink ref="A123" location="'IV.4.3.Pagos_ARL M'!A1" display="IV.4.3 Pagos Mensuales por Cuentas al Seguro de Riesgo Laborales" xr:uid="{00000000-0004-0000-0200-000052000000}"/>
    <hyperlink ref="A129" location="'V.2.1.SUBSIDIO_SFS Def.'!A1" display="V.2.1  Definiciones Subsidios" xr:uid="{00000000-0004-0000-0200-000053000000}"/>
    <hyperlink ref="A130" location="V.2.2.Análisis!A1" display="V.2.2 Análisis de Subsidio de Matenidad, Lactancia y Enfermedad Común" xr:uid="{00000000-0004-0000-0200-000054000000}"/>
    <hyperlink ref="A131" location="' V.2.3.Benef. subsid '!A1" display="V.2.3 Afiliados Beneficiarios por Subsidios de Maternidad, Lactancia y Enfermedad Común" xr:uid="{00000000-0004-0000-0200-000055000000}"/>
    <hyperlink ref="A132" location="'V.2.4. Monto subsid (2)'!A1" display="V.2.4 Montos Aprobados en Millones de RD$ por Concepto de Subsidios por Maternidad, Lactancia y Enfermedad Común" xr:uid="{00000000-0004-0000-0200-000056000000}"/>
    <hyperlink ref="A136" location="'V.3.1. Def-Análisis pens.'!A1" display="V.3.1  Definiciones Subsidios SVDS" xr:uid="{00000000-0004-0000-0200-000057000000}"/>
    <hyperlink ref="A137" location="'V.3.1. Def-Análisis pens.'!A1" display="V.3.2 Análisis de Subsidio de SVDS" xr:uid="{00000000-0004-0000-0200-000058000000}"/>
    <hyperlink ref="A138" location="'V.3.2 Pensiones por año'!A1" display="V.3.3 Pensiones Otorgadas por Año del SVDS" xr:uid="{00000000-0004-0000-0200-000059000000}"/>
    <hyperlink ref="A139" location="'V.3.3.Pens.Disc. AFP'!A1" display="V.3.4 Monto de Pensión Promedio por Tipo de Discapacidad Según AFP" xr:uid="{00000000-0004-0000-0200-00005A000000}"/>
    <hyperlink ref="A140" location="'V.3.4.Pensiones Sob.Disc'!A1" display="V.3.5 Pensión Promedio de Sobrevivencia y Discapacidad (RD$) del SVDS" xr:uid="{00000000-0004-0000-0200-00005B000000}"/>
    <hyperlink ref="A143" location="'V.4.1.Def-Analisis   '!A1" display="V.4.1 Análisis de Beneficios de la Administradora de Riesgos Laborales" xr:uid="{00000000-0004-0000-0200-00005C000000}"/>
    <hyperlink ref="A144" location="'V.4.2.NA. Reportes ARL'!A1" display="V.4.2 Reporte de Accidente Laborales y Enfermedades Profesionales" xr:uid="{00000000-0004-0000-0200-00005D000000}"/>
    <hyperlink ref="A145" location="'V.4.3. NA.Cant. accid x región'!A1" display="V.4.3  Reporte de Accidente Laborales y Enfermedades Profesionales por Región" xr:uid="{00000000-0004-0000-0200-00005E000000}"/>
    <hyperlink ref="A146" location="'V.4.4.NA.Cant. accid x Prov.)'!A1" display="V.4.4 Reporte de Accidentes Laborales y Enfermedades Profesionales por Provincia" xr:uid="{00000000-0004-0000-0200-00005F000000}"/>
    <hyperlink ref="A147" location="'V.4.5.NA.Cant. accid x Proced.'!A1" display="V.4.5 Reporte de Accidentes Laborales y Enfermedades Profesionales por Zona de Procedencia" xr:uid="{00000000-0004-0000-0200-000060000000}"/>
    <hyperlink ref="A148" location="'V.4.6. NA.Cant. accid x sector'!A1" display="V.4.6 Reporte de Accidente Laborales y Enfermedades Profesionales por Tipo Sector" xr:uid="{00000000-0004-0000-0200-000061000000}"/>
    <hyperlink ref="A149" location="'V.4.7. Accid x sexo'!A1" display="V.4.7 Reporte de Accidentes Laborales y Enfermedades Profesionales por Sexo" xr:uid="{00000000-0004-0000-0200-000062000000}"/>
    <hyperlink ref="A150" location="'V.4.8. Accid x rango de edad'!A1" display="V.4.8 Reporte de Accidentes Laborales y Enfermedades Profesionales por Rango de Edad" xr:uid="{00000000-0004-0000-0200-000063000000}"/>
    <hyperlink ref="A151" location="'V.4.9.Accid x Escolaridad'!A1" display="V.4.9 Reporte de Accidentes Laborales y Enfermedades Profesionales por Nivel de Escolaridad" xr:uid="{00000000-0004-0000-0200-000064000000}"/>
    <hyperlink ref="A155" location="'VII.1. Analisis CBSS'!Área_de_impresión" display="VII.1 Analisis del Convenio Bilateral" xr:uid="{00000000-0004-0000-0200-000065000000}"/>
    <hyperlink ref="A156" location="'VII.2.CBSS Tram.'!Área_de_impresión" display="VII.2 Cantidad de Solicitudes por año y tipo de trámite" xr:uid="{00000000-0004-0000-0200-000066000000}"/>
    <hyperlink ref="A157" location="'VII.3.CBSS-Benef'!Área_de_impresión" display="VII.3 Cantidad de Solicitantes por Año y Tipo de Beneficio" xr:uid="{00000000-0004-0000-0200-000067000000}"/>
    <hyperlink ref="A158" location="'VII.4.CBSS-Tramit.'!Área_de_impresión" display="VII.4  Cantidad de Solicitudes y Tramitaciones Concluidas " xr:uid="{00000000-0004-0000-0200-000068000000}"/>
    <hyperlink ref="A153" location="VII.CBSS!Área_de_impresión" display="VII. Estadísticas del Convenio Bilateral de Seguridad Social entre España y la República Dominicana" xr:uid="{00000000-0004-0000-0200-000069000000}"/>
    <hyperlink ref="A1" location="'VIII.1 Ocup. formal'!Área_de_impresión" display="'VIII.1 Ocup. formal'!Área_de_impresión" xr:uid="{00000000-0004-0000-0200-00006A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3">
    <tabColor theme="9" tint="-0.249977111117893"/>
    <pageSetUpPr fitToPage="1"/>
  </sheetPr>
  <dimension ref="A1"/>
  <sheetViews>
    <sheetView showGridLines="0" view="pageBreakPreview" zoomScaleNormal="100" zoomScaleSheetLayoutView="100" workbookViewId="0">
      <selection activeCell="T37" sqref="T37"/>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4">
    <tabColor theme="9" tint="-0.249977111117893"/>
    <pageSetUpPr fitToPage="1"/>
  </sheetPr>
  <dimension ref="A5:J42"/>
  <sheetViews>
    <sheetView showGridLines="0" view="pageBreakPreview" zoomScale="40" zoomScaleNormal="100" zoomScaleSheetLayoutView="40" workbookViewId="0">
      <selection activeCell="X35" sqref="W35:X35"/>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433" t="s">
        <v>556</v>
      </c>
      <c r="B5" s="1433"/>
      <c r="C5" s="1433"/>
      <c r="D5" s="1433"/>
      <c r="E5" s="1433"/>
      <c r="F5" s="1433"/>
      <c r="G5" s="1433"/>
      <c r="H5" s="1433"/>
      <c r="I5" s="1433"/>
      <c r="J5" s="1433"/>
    </row>
    <row r="6" spans="1:10" ht="78.75" customHeight="1">
      <c r="A6" s="1433"/>
      <c r="B6" s="1433"/>
      <c r="C6" s="1433"/>
      <c r="D6" s="1433"/>
      <c r="E6" s="1433"/>
      <c r="F6" s="1433"/>
      <c r="G6" s="1433"/>
      <c r="H6" s="1433"/>
      <c r="I6" s="1433"/>
      <c r="J6" s="1433"/>
    </row>
    <row r="7" spans="1:10" ht="31.5" customHeight="1">
      <c r="A7" s="1433"/>
      <c r="B7" s="1433"/>
      <c r="C7" s="1433"/>
      <c r="D7" s="1433"/>
      <c r="E7" s="1433"/>
      <c r="F7" s="1433"/>
      <c r="G7" s="1433"/>
      <c r="H7" s="1433"/>
      <c r="I7" s="1433"/>
      <c r="J7" s="1433"/>
    </row>
    <row r="8" spans="1:10" ht="31.5" customHeight="1">
      <c r="A8" s="1433"/>
      <c r="B8" s="1433"/>
      <c r="C8" s="1433"/>
      <c r="D8" s="1433"/>
      <c r="E8" s="1433"/>
      <c r="F8" s="1433"/>
      <c r="G8" s="1433"/>
      <c r="H8" s="1433"/>
      <c r="I8" s="1433"/>
      <c r="J8" s="1433"/>
    </row>
    <row r="9" spans="1:10" ht="31.5" customHeight="1">
      <c r="A9" s="1433"/>
      <c r="B9" s="1433"/>
      <c r="C9" s="1433"/>
      <c r="D9" s="1433"/>
      <c r="E9" s="1433"/>
      <c r="F9" s="1433"/>
      <c r="G9" s="1433"/>
      <c r="H9" s="1433"/>
      <c r="I9" s="1433"/>
      <c r="J9" s="1433"/>
    </row>
    <row r="10" spans="1:10" ht="31.5" customHeight="1">
      <c r="A10" s="1433"/>
      <c r="B10" s="1433"/>
      <c r="C10" s="1433"/>
      <c r="D10" s="1433"/>
      <c r="E10" s="1433"/>
      <c r="F10" s="1433"/>
      <c r="G10" s="1433"/>
      <c r="H10" s="1433"/>
      <c r="I10" s="1433"/>
      <c r="J10" s="1433"/>
    </row>
    <row r="11" spans="1:10" ht="35.25" customHeight="1">
      <c r="A11" s="1433"/>
      <c r="B11" s="1433"/>
      <c r="C11" s="1433"/>
      <c r="D11" s="1433"/>
      <c r="E11" s="1433"/>
      <c r="F11" s="1433"/>
      <c r="G11" s="1433"/>
      <c r="H11" s="1433"/>
      <c r="I11" s="1433"/>
      <c r="J11" s="1433"/>
    </row>
    <row r="12" spans="1:10" ht="31.5" customHeight="1">
      <c r="A12" s="1433"/>
      <c r="B12" s="1433"/>
      <c r="C12" s="1433"/>
      <c r="D12" s="1433"/>
      <c r="E12" s="1433"/>
      <c r="F12" s="1433"/>
      <c r="G12" s="1433"/>
      <c r="H12" s="1433"/>
      <c r="I12" s="1433"/>
      <c r="J12" s="1433"/>
    </row>
    <row r="13" spans="1:10" ht="56.25" customHeight="1">
      <c r="A13" s="1433"/>
      <c r="B13" s="1433"/>
      <c r="C13" s="1433"/>
      <c r="D13" s="1433"/>
      <c r="E13" s="1433"/>
      <c r="F13" s="1433"/>
      <c r="G13" s="1433"/>
      <c r="H13" s="1433"/>
      <c r="I13" s="1433"/>
      <c r="J13" s="1433"/>
    </row>
    <row r="14" spans="1:10" ht="46.5" customHeight="1">
      <c r="A14" s="1433"/>
      <c r="B14" s="1433"/>
      <c r="C14" s="1433"/>
      <c r="D14" s="1433"/>
      <c r="E14" s="1433"/>
      <c r="F14" s="1433"/>
      <c r="G14" s="1433"/>
      <c r="H14" s="1433"/>
      <c r="I14" s="1433"/>
      <c r="J14" s="1433"/>
    </row>
    <row r="15" spans="1:10" ht="31.5" customHeight="1">
      <c r="A15" s="1433"/>
      <c r="B15" s="1433"/>
      <c r="C15" s="1433"/>
      <c r="D15" s="1433"/>
      <c r="E15" s="1433"/>
      <c r="F15" s="1433"/>
      <c r="G15" s="1433"/>
      <c r="H15" s="1433"/>
      <c r="I15" s="1433"/>
      <c r="J15" s="1433"/>
    </row>
    <row r="16" spans="1:10">
      <c r="A16" s="1433"/>
      <c r="B16" s="1433"/>
      <c r="C16" s="1433"/>
      <c r="D16" s="1433"/>
      <c r="E16" s="1433"/>
      <c r="F16" s="1433"/>
      <c r="G16" s="1433"/>
      <c r="H16" s="1433"/>
      <c r="I16" s="1433"/>
      <c r="J16" s="1433"/>
    </row>
    <row r="17" spans="1:10" ht="31.5" customHeight="1">
      <c r="A17" s="1433"/>
      <c r="B17" s="1433"/>
      <c r="C17" s="1433"/>
      <c r="D17" s="1433"/>
      <c r="E17" s="1433"/>
      <c r="F17" s="1433"/>
      <c r="G17" s="1433"/>
      <c r="H17" s="1433"/>
      <c r="I17" s="1433"/>
      <c r="J17" s="1433"/>
    </row>
    <row r="18" spans="1:10" ht="31.5" customHeight="1">
      <c r="A18" s="1433"/>
      <c r="B18" s="1433"/>
      <c r="C18" s="1433"/>
      <c r="D18" s="1433"/>
      <c r="E18" s="1433"/>
      <c r="F18" s="1433"/>
      <c r="G18" s="1433"/>
      <c r="H18" s="1433"/>
      <c r="I18" s="1433"/>
      <c r="J18" s="1433"/>
    </row>
    <row r="19" spans="1:10">
      <c r="A19" s="1433"/>
      <c r="B19" s="1433"/>
      <c r="C19" s="1433"/>
      <c r="D19" s="1433"/>
      <c r="E19" s="1433"/>
      <c r="F19" s="1433"/>
      <c r="G19" s="1433"/>
      <c r="H19" s="1433"/>
      <c r="I19" s="1433"/>
      <c r="J19" s="1433"/>
    </row>
    <row r="20" spans="1:10">
      <c r="A20" s="1433"/>
      <c r="B20" s="1433"/>
      <c r="C20" s="1433"/>
      <c r="D20" s="1433"/>
      <c r="E20" s="1433"/>
      <c r="F20" s="1433"/>
      <c r="G20" s="1433"/>
      <c r="H20" s="1433"/>
      <c r="I20" s="1433"/>
      <c r="J20" s="1433"/>
    </row>
    <row r="21" spans="1:10" ht="31.5" customHeight="1">
      <c r="A21" s="1433"/>
      <c r="B21" s="1433"/>
      <c r="C21" s="1433"/>
      <c r="D21" s="1433"/>
      <c r="E21" s="1433"/>
      <c r="F21" s="1433"/>
      <c r="G21" s="1433"/>
      <c r="H21" s="1433"/>
      <c r="I21" s="1433"/>
      <c r="J21" s="1433"/>
    </row>
    <row r="22" spans="1:10" ht="64.5" customHeight="1">
      <c r="A22" s="1433"/>
      <c r="B22" s="1433"/>
      <c r="C22" s="1433"/>
      <c r="D22" s="1433"/>
      <c r="E22" s="1433"/>
      <c r="F22" s="1433"/>
      <c r="G22" s="1433"/>
      <c r="H22" s="1433"/>
      <c r="I22" s="1433"/>
      <c r="J22" s="1433"/>
    </row>
    <row r="23" spans="1:10" ht="31.5" customHeight="1">
      <c r="A23" s="1433"/>
      <c r="B23" s="1433"/>
      <c r="C23" s="1433"/>
      <c r="D23" s="1433"/>
      <c r="E23" s="1433"/>
      <c r="F23" s="1433"/>
      <c r="G23" s="1433"/>
      <c r="H23" s="1433"/>
      <c r="I23" s="1433"/>
      <c r="J23" s="1433"/>
    </row>
    <row r="24" spans="1:10" ht="28.5" customHeight="1">
      <c r="A24" s="1433"/>
      <c r="B24" s="1433"/>
      <c r="C24" s="1433"/>
      <c r="D24" s="1433"/>
      <c r="E24" s="1433"/>
      <c r="F24" s="1433"/>
      <c r="G24" s="1433"/>
      <c r="H24" s="1433"/>
      <c r="I24" s="1433"/>
      <c r="J24" s="1433"/>
    </row>
    <row r="25" spans="1:10" ht="31.5" customHeight="1">
      <c r="A25" s="1433"/>
      <c r="B25" s="1433"/>
      <c r="C25" s="1433"/>
      <c r="D25" s="1433"/>
      <c r="E25" s="1433"/>
      <c r="F25" s="1433"/>
      <c r="G25" s="1433"/>
      <c r="H25" s="1433"/>
      <c r="I25" s="1433"/>
      <c r="J25" s="1433"/>
    </row>
    <row r="26" spans="1:10" ht="39.75" customHeight="1">
      <c r="A26" s="1433"/>
      <c r="B26" s="1433"/>
      <c r="C26" s="1433"/>
      <c r="D26" s="1433"/>
      <c r="E26" s="1433"/>
      <c r="F26" s="1433"/>
      <c r="G26" s="1433"/>
      <c r="H26" s="1433"/>
      <c r="I26" s="1433"/>
      <c r="J26" s="1433"/>
    </row>
    <row r="27" spans="1:10" ht="30" customHeight="1">
      <c r="A27" s="1433"/>
      <c r="B27" s="1433"/>
      <c r="C27" s="1433"/>
      <c r="D27" s="1433"/>
      <c r="E27" s="1433"/>
      <c r="F27" s="1433"/>
      <c r="G27" s="1433"/>
      <c r="H27" s="1433"/>
      <c r="I27" s="1433"/>
      <c r="J27" s="1433"/>
    </row>
    <row r="28" spans="1:10" ht="78" customHeight="1">
      <c r="A28" s="1433"/>
      <c r="B28" s="1433"/>
      <c r="C28" s="1433"/>
      <c r="D28" s="1433"/>
      <c r="E28" s="1433"/>
      <c r="F28" s="1433"/>
      <c r="G28" s="1433"/>
      <c r="H28" s="1433"/>
      <c r="I28" s="1433"/>
      <c r="J28" s="1433"/>
    </row>
    <row r="29" spans="1:10" ht="31.5" customHeight="1">
      <c r="A29" s="1433"/>
      <c r="B29" s="1433"/>
      <c r="C29" s="1433"/>
      <c r="D29" s="1433"/>
      <c r="E29" s="1433"/>
      <c r="F29" s="1433"/>
      <c r="G29" s="1433"/>
      <c r="H29" s="1433"/>
      <c r="I29" s="1433"/>
      <c r="J29" s="1433"/>
    </row>
    <row r="30" spans="1:10" ht="31.5" customHeight="1">
      <c r="A30" s="1433"/>
      <c r="B30" s="1433"/>
      <c r="C30" s="1433"/>
      <c r="D30" s="1433"/>
      <c r="E30" s="1433"/>
      <c r="F30" s="1433"/>
      <c r="G30" s="1433"/>
      <c r="H30" s="1433"/>
      <c r="I30" s="1433"/>
      <c r="J30" s="1433"/>
    </row>
    <row r="31" spans="1:10" ht="26.25" customHeight="1">
      <c r="A31" s="1433"/>
      <c r="B31" s="1433"/>
      <c r="C31" s="1433"/>
      <c r="D31" s="1433"/>
      <c r="E31" s="1433"/>
      <c r="F31" s="1433"/>
      <c r="G31" s="1433"/>
      <c r="H31" s="1433"/>
      <c r="I31" s="1433"/>
      <c r="J31" s="1433"/>
    </row>
    <row r="32" spans="1:10" ht="30.75" customHeight="1">
      <c r="A32" s="1433"/>
      <c r="B32" s="1433"/>
      <c r="C32" s="1433"/>
      <c r="D32" s="1433"/>
      <c r="E32" s="1433"/>
      <c r="F32" s="1433"/>
      <c r="G32" s="1433"/>
      <c r="H32" s="1433"/>
      <c r="I32" s="1433"/>
      <c r="J32" s="1433"/>
    </row>
    <row r="33" spans="1:10" ht="53.25" customHeight="1">
      <c r="A33" s="1433"/>
      <c r="B33" s="1433"/>
      <c r="C33" s="1433"/>
      <c r="D33" s="1433"/>
      <c r="E33" s="1433"/>
      <c r="F33" s="1433"/>
      <c r="G33" s="1433"/>
      <c r="H33" s="1433"/>
      <c r="I33" s="1433"/>
      <c r="J33" s="1433"/>
    </row>
    <row r="34" spans="1:10" ht="31.5" customHeight="1">
      <c r="A34" s="1433"/>
      <c r="B34" s="1433"/>
      <c r="C34" s="1433"/>
      <c r="D34" s="1433"/>
      <c r="E34" s="1433"/>
      <c r="F34" s="1433"/>
      <c r="G34" s="1433"/>
      <c r="H34" s="1433"/>
      <c r="I34" s="1433"/>
      <c r="J34" s="1433"/>
    </row>
    <row r="35" spans="1:10" ht="134.25" customHeight="1">
      <c r="A35" s="1433"/>
      <c r="B35" s="1433"/>
      <c r="C35" s="1433"/>
      <c r="D35" s="1433"/>
      <c r="E35" s="1433"/>
      <c r="F35" s="1433"/>
      <c r="G35" s="1433"/>
      <c r="H35" s="1433"/>
      <c r="I35" s="1433"/>
      <c r="J35" s="1433"/>
    </row>
    <row r="36" spans="1:10" ht="63" customHeight="1">
      <c r="A36" s="1433"/>
      <c r="B36" s="1433"/>
      <c r="C36" s="1433"/>
      <c r="D36" s="1433"/>
      <c r="E36" s="1433"/>
      <c r="F36" s="1433"/>
      <c r="G36" s="1433"/>
      <c r="H36" s="1433"/>
      <c r="I36" s="1433"/>
      <c r="J36" s="1433"/>
    </row>
    <row r="37" spans="1:10">
      <c r="A37" s="1433"/>
      <c r="B37" s="1433"/>
      <c r="C37" s="1433"/>
      <c r="D37" s="1433"/>
      <c r="E37" s="1433"/>
      <c r="F37" s="1433"/>
      <c r="G37" s="1433"/>
      <c r="H37" s="1433"/>
      <c r="I37" s="1433"/>
      <c r="J37" s="1433"/>
    </row>
    <row r="38" spans="1:10">
      <c r="A38" s="1433"/>
      <c r="B38" s="1433"/>
      <c r="C38" s="1433"/>
      <c r="D38" s="1433"/>
      <c r="E38" s="1433"/>
      <c r="F38" s="1433"/>
      <c r="G38" s="1433"/>
      <c r="H38" s="1433"/>
      <c r="I38" s="1433"/>
      <c r="J38" s="1433"/>
    </row>
    <row r="39" spans="1:10">
      <c r="A39" s="1433"/>
      <c r="B39" s="1433"/>
      <c r="C39" s="1433"/>
      <c r="D39" s="1433"/>
      <c r="E39" s="1433"/>
      <c r="F39" s="1433"/>
      <c r="G39" s="1433"/>
      <c r="H39" s="1433"/>
      <c r="I39" s="1433"/>
      <c r="J39" s="1433"/>
    </row>
    <row r="40" spans="1:10">
      <c r="A40" s="1433"/>
      <c r="B40" s="1433"/>
      <c r="C40" s="1433"/>
      <c r="D40" s="1433"/>
      <c r="E40" s="1433"/>
      <c r="F40" s="1433"/>
      <c r="G40" s="1433"/>
      <c r="H40" s="1433"/>
      <c r="I40" s="1433"/>
      <c r="J40" s="1433"/>
    </row>
    <row r="41" spans="1:10">
      <c r="A41" s="1433"/>
      <c r="B41" s="1433"/>
      <c r="C41" s="1433"/>
      <c r="D41" s="1433"/>
      <c r="E41" s="1433"/>
      <c r="F41" s="1433"/>
      <c r="G41" s="1433"/>
      <c r="H41" s="1433"/>
      <c r="I41" s="1433"/>
      <c r="J41" s="1433"/>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tabColor theme="9" tint="-0.249977111117893"/>
    <pageSetUpPr fitToPage="1"/>
  </sheetPr>
  <dimension ref="A1:T23"/>
  <sheetViews>
    <sheetView showGridLines="0" view="pageBreakPreview" topLeftCell="B1" zoomScale="85" zoomScaleNormal="100" zoomScaleSheetLayoutView="85" workbookViewId="0">
      <selection activeCell="Q31" sqref="Q31"/>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6" customFormat="1" ht="48.75" customHeight="1">
      <c r="B1" s="1434" t="s">
        <v>557</v>
      </c>
      <c r="C1" s="1434"/>
      <c r="D1" s="1434"/>
      <c r="E1" s="1434"/>
      <c r="F1" s="1434"/>
      <c r="G1" s="1434"/>
      <c r="H1" s="1434"/>
      <c r="I1" s="1434"/>
      <c r="J1" s="1434"/>
      <c r="K1" s="1434"/>
      <c r="L1" s="1434"/>
      <c r="M1" s="1434"/>
    </row>
    <row r="2" spans="1:13" s="446" customFormat="1" ht="23.25" customHeight="1">
      <c r="B2" s="1436" t="str">
        <f>+'III.3.3.Afil.SFSRSsex tipo '!B2:J2</f>
        <v>Período:  Diciembre 2008 - Septiembre  2024</v>
      </c>
      <c r="C2" s="1436"/>
      <c r="D2" s="1436"/>
      <c r="E2" s="1436"/>
      <c r="F2" s="1436"/>
      <c r="G2" s="1436"/>
      <c r="H2" s="1436"/>
      <c r="I2" s="1436"/>
      <c r="J2" s="1436"/>
      <c r="K2" s="1436"/>
      <c r="L2" s="1436"/>
      <c r="M2" s="1436"/>
    </row>
    <row r="3" spans="1:13" ht="9" customHeight="1">
      <c r="B3" s="48"/>
      <c r="C3" s="48"/>
      <c r="D3" s="48"/>
      <c r="E3" s="48"/>
      <c r="F3" s="48"/>
      <c r="G3" s="48"/>
      <c r="H3" s="48"/>
      <c r="I3" s="48"/>
      <c r="J3" s="48"/>
      <c r="K3" s="48"/>
      <c r="L3" s="48"/>
      <c r="M3" s="48"/>
    </row>
    <row r="4" spans="1:13" s="657" customFormat="1" ht="47.25">
      <c r="A4" s="654"/>
      <c r="B4" s="655" t="s">
        <v>189</v>
      </c>
      <c r="C4" s="656" t="s">
        <v>558</v>
      </c>
      <c r="D4" s="656" t="s">
        <v>559</v>
      </c>
      <c r="E4" s="656" t="s">
        <v>560</v>
      </c>
      <c r="F4" s="656" t="s">
        <v>561</v>
      </c>
      <c r="G4" s="656" t="s">
        <v>562</v>
      </c>
      <c r="H4" s="484" t="s">
        <v>563</v>
      </c>
      <c r="K4" s="48"/>
      <c r="L4" s="48"/>
      <c r="M4" s="48"/>
    </row>
    <row r="5" spans="1:13" s="658" customFormat="1" ht="15.75">
      <c r="A5" s="658">
        <v>2008</v>
      </c>
      <c r="B5" s="659" t="s">
        <v>477</v>
      </c>
      <c r="C5" s="660">
        <v>489949</v>
      </c>
      <c r="D5" s="660">
        <v>734694</v>
      </c>
      <c r="E5" s="667">
        <f t="shared" ref="E5:E19" si="0">C5+D5</f>
        <v>1224643</v>
      </c>
      <c r="F5" s="893">
        <f t="shared" ref="F5:F19" si="1">C5/E5</f>
        <v>0.40007496062117692</v>
      </c>
      <c r="G5" s="893">
        <f t="shared" ref="G5:G19" si="2">D5/E5</f>
        <v>0.59992503937882302</v>
      </c>
      <c r="H5" s="894">
        <f t="shared" ref="H5:H17" si="3">D5/C5</f>
        <v>1.4995315838995487</v>
      </c>
      <c r="K5" s="486"/>
      <c r="L5" s="486"/>
      <c r="M5" s="486"/>
    </row>
    <row r="6" spans="1:13" s="658" customFormat="1" ht="15.75">
      <c r="A6" s="658">
        <v>2009</v>
      </c>
      <c r="B6" s="659" t="s">
        <v>478</v>
      </c>
      <c r="C6" s="660">
        <v>622049</v>
      </c>
      <c r="D6" s="661">
        <v>782176</v>
      </c>
      <c r="E6" s="667">
        <f t="shared" si="0"/>
        <v>1404225</v>
      </c>
      <c r="F6" s="893">
        <f t="shared" si="1"/>
        <v>0.44298385230287168</v>
      </c>
      <c r="G6" s="893">
        <f t="shared" si="2"/>
        <v>0.55701614769712826</v>
      </c>
      <c r="H6" s="894">
        <f t="shared" si="3"/>
        <v>1.2574186277929873</v>
      </c>
      <c r="I6" s="662"/>
      <c r="K6" s="486"/>
      <c r="L6" s="486"/>
      <c r="M6" s="486"/>
    </row>
    <row r="7" spans="1:13" s="658" customFormat="1" ht="15.75">
      <c r="A7" s="658">
        <v>2010</v>
      </c>
      <c r="B7" s="659" t="s">
        <v>479</v>
      </c>
      <c r="C7" s="660">
        <v>903250</v>
      </c>
      <c r="D7" s="661">
        <v>1110536</v>
      </c>
      <c r="E7" s="667">
        <f t="shared" si="0"/>
        <v>2013786</v>
      </c>
      <c r="F7" s="893">
        <f t="shared" si="1"/>
        <v>0.44853326023718509</v>
      </c>
      <c r="G7" s="893">
        <f t="shared" si="2"/>
        <v>0.55146673976281491</v>
      </c>
      <c r="H7" s="894">
        <f t="shared" si="3"/>
        <v>1.229489067257127</v>
      </c>
      <c r="I7" s="662"/>
      <c r="K7" s="486"/>
      <c r="L7" s="486"/>
      <c r="M7" s="486"/>
    </row>
    <row r="8" spans="1:13" s="658" customFormat="1" ht="15.75">
      <c r="A8" s="658">
        <v>2011</v>
      </c>
      <c r="B8" s="659" t="s">
        <v>480</v>
      </c>
      <c r="C8" s="660">
        <v>883775</v>
      </c>
      <c r="D8" s="661">
        <v>1119652</v>
      </c>
      <c r="E8" s="667">
        <f t="shared" si="0"/>
        <v>2003427</v>
      </c>
      <c r="F8" s="893">
        <f t="shared" si="1"/>
        <v>0.44113162096747222</v>
      </c>
      <c r="G8" s="893">
        <f t="shared" si="2"/>
        <v>0.55886837903252773</v>
      </c>
      <c r="H8" s="894">
        <f t="shared" si="3"/>
        <v>1.2668971174789962</v>
      </c>
      <c r="I8" s="663"/>
      <c r="J8" s="663"/>
      <c r="K8" s="486"/>
      <c r="L8" s="486"/>
      <c r="M8" s="486"/>
    </row>
    <row r="9" spans="1:13" s="658" customFormat="1" ht="15.75">
      <c r="A9" s="658">
        <v>2012</v>
      </c>
      <c r="B9" s="659" t="s">
        <v>481</v>
      </c>
      <c r="C9" s="660">
        <v>1178040</v>
      </c>
      <c r="D9" s="661">
        <v>1125311</v>
      </c>
      <c r="E9" s="667">
        <f t="shared" si="0"/>
        <v>2303351</v>
      </c>
      <c r="F9" s="893">
        <f t="shared" si="1"/>
        <v>0.51144614954472856</v>
      </c>
      <c r="G9" s="893">
        <f t="shared" si="2"/>
        <v>0.4885538504552715</v>
      </c>
      <c r="H9" s="894">
        <f t="shared" si="3"/>
        <v>0.95524005976027981</v>
      </c>
      <c r="I9" s="663"/>
      <c r="J9" s="663"/>
      <c r="K9" s="486"/>
      <c r="L9" s="486"/>
      <c r="M9" s="486"/>
    </row>
    <row r="10" spans="1:13" s="658" customFormat="1" ht="15.75">
      <c r="A10" s="658">
        <v>2013</v>
      </c>
      <c r="B10" s="659" t="s">
        <v>482</v>
      </c>
      <c r="C10" s="660">
        <v>1568225</v>
      </c>
      <c r="D10" s="661">
        <v>1183528</v>
      </c>
      <c r="E10" s="667">
        <f t="shared" si="0"/>
        <v>2751753</v>
      </c>
      <c r="F10" s="893">
        <f t="shared" si="1"/>
        <v>0.56990035079456625</v>
      </c>
      <c r="G10" s="893">
        <f t="shared" si="2"/>
        <v>0.43009964920543375</v>
      </c>
      <c r="H10" s="894">
        <f t="shared" si="3"/>
        <v>0.75469272585247649</v>
      </c>
      <c r="I10" s="662"/>
    </row>
    <row r="11" spans="1:13" s="658" customFormat="1" ht="15.75">
      <c r="A11" s="658">
        <v>2014</v>
      </c>
      <c r="B11" s="659" t="s">
        <v>483</v>
      </c>
      <c r="C11" s="660">
        <v>1795214</v>
      </c>
      <c r="D11" s="661">
        <v>1220432</v>
      </c>
      <c r="E11" s="667">
        <f t="shared" si="0"/>
        <v>3015646</v>
      </c>
      <c r="F11" s="893">
        <f t="shared" si="1"/>
        <v>0.5952999788436707</v>
      </c>
      <c r="G11" s="893">
        <f t="shared" si="2"/>
        <v>0.40470002115632936</v>
      </c>
      <c r="H11" s="894">
        <f t="shared" si="3"/>
        <v>0.67982535786819842</v>
      </c>
      <c r="I11" s="662"/>
    </row>
    <row r="12" spans="1:13" s="658" customFormat="1" ht="15.75">
      <c r="A12" s="658">
        <v>2015</v>
      </c>
      <c r="B12" s="659" t="s">
        <v>484</v>
      </c>
      <c r="C12" s="660">
        <v>2164705</v>
      </c>
      <c r="D12" s="661">
        <v>1152700</v>
      </c>
      <c r="E12" s="667">
        <f t="shared" si="0"/>
        <v>3317405</v>
      </c>
      <c r="F12" s="893">
        <f t="shared" si="1"/>
        <v>0.65252961275454757</v>
      </c>
      <c r="G12" s="893">
        <f t="shared" si="2"/>
        <v>0.34747038724545237</v>
      </c>
      <c r="H12" s="894">
        <f t="shared" si="3"/>
        <v>0.53249749965930693</v>
      </c>
      <c r="I12" s="662"/>
    </row>
    <row r="13" spans="1:13" s="658" customFormat="1" ht="15.75">
      <c r="A13" s="658">
        <v>2016</v>
      </c>
      <c r="B13" s="659" t="s">
        <v>485</v>
      </c>
      <c r="C13" s="660">
        <v>2168957</v>
      </c>
      <c r="D13" s="661">
        <v>1178111</v>
      </c>
      <c r="E13" s="667">
        <f t="shared" si="0"/>
        <v>3347068</v>
      </c>
      <c r="F13" s="893">
        <f t="shared" si="1"/>
        <v>0.64801701070907436</v>
      </c>
      <c r="G13" s="893">
        <f t="shared" si="2"/>
        <v>0.3519829892909257</v>
      </c>
      <c r="H13" s="894">
        <f t="shared" si="3"/>
        <v>0.54316936665872118</v>
      </c>
      <c r="I13" s="664"/>
    </row>
    <row r="14" spans="1:13" s="658" customFormat="1" ht="15.75">
      <c r="B14" s="659" t="s">
        <v>486</v>
      </c>
      <c r="C14" s="660">
        <v>2428212</v>
      </c>
      <c r="D14" s="661">
        <v>1118476</v>
      </c>
      <c r="E14" s="667">
        <f t="shared" si="0"/>
        <v>3546688</v>
      </c>
      <c r="F14" s="893">
        <f t="shared" si="1"/>
        <v>0.68464212245339873</v>
      </c>
      <c r="G14" s="893">
        <f t="shared" si="2"/>
        <v>0.31535787754660122</v>
      </c>
      <c r="H14" s="894">
        <f t="shared" si="3"/>
        <v>0.46061711250912196</v>
      </c>
      <c r="I14" s="664"/>
    </row>
    <row r="15" spans="1:13" s="658" customFormat="1" ht="15.75">
      <c r="B15" s="659" t="s">
        <v>487</v>
      </c>
      <c r="C15" s="661">
        <v>2550398</v>
      </c>
      <c r="D15" s="661">
        <v>1069752</v>
      </c>
      <c r="E15" s="667">
        <f t="shared" si="0"/>
        <v>3620150</v>
      </c>
      <c r="F15" s="893">
        <f t="shared" si="1"/>
        <v>0.70450064223858122</v>
      </c>
      <c r="G15" s="893">
        <f t="shared" si="2"/>
        <v>0.29549935776141872</v>
      </c>
      <c r="H15" s="894">
        <f t="shared" si="3"/>
        <v>0.41944512189862132</v>
      </c>
      <c r="I15" s="662"/>
    </row>
    <row r="16" spans="1:13" s="658" customFormat="1" ht="15.75">
      <c r="B16" s="659" t="s">
        <v>488</v>
      </c>
      <c r="C16" s="661">
        <v>2726543</v>
      </c>
      <c r="D16" s="661">
        <v>999719</v>
      </c>
      <c r="E16" s="667">
        <f t="shared" si="0"/>
        <v>3726262</v>
      </c>
      <c r="F16" s="893">
        <f t="shared" si="1"/>
        <v>0.73170995490923607</v>
      </c>
      <c r="G16" s="893">
        <f t="shared" si="2"/>
        <v>0.26829004509076387</v>
      </c>
      <c r="H16" s="894">
        <f t="shared" si="3"/>
        <v>0.36666173979284389</v>
      </c>
      <c r="I16" s="662"/>
    </row>
    <row r="17" spans="2:20" s="658" customFormat="1" ht="15.75">
      <c r="B17" s="665" t="s">
        <v>540</v>
      </c>
      <c r="C17" s="661">
        <v>4656130</v>
      </c>
      <c r="D17" s="661">
        <v>1090709</v>
      </c>
      <c r="E17" s="667">
        <f t="shared" si="0"/>
        <v>5746839</v>
      </c>
      <c r="F17" s="893">
        <f t="shared" si="1"/>
        <v>0.81020714169998498</v>
      </c>
      <c r="G17" s="893">
        <f t="shared" si="2"/>
        <v>0.18979285830001502</v>
      </c>
      <c r="H17" s="894">
        <f t="shared" si="3"/>
        <v>0.23425226529328005</v>
      </c>
      <c r="I17" s="662"/>
    </row>
    <row r="18" spans="2:20" s="658" customFormat="1" ht="15.75">
      <c r="B18" s="665" t="s">
        <v>490</v>
      </c>
      <c r="C18" s="661">
        <v>4751862</v>
      </c>
      <c r="D18" s="661">
        <v>995587</v>
      </c>
      <c r="E18" s="667">
        <f t="shared" si="0"/>
        <v>5747449</v>
      </c>
      <c r="F18" s="893">
        <f t="shared" si="1"/>
        <v>0.82677758428130466</v>
      </c>
      <c r="G18" s="893">
        <f t="shared" si="2"/>
        <v>0.17322241571869537</v>
      </c>
      <c r="H18" s="894">
        <f>D18/C18</f>
        <v>0.20951513322567028</v>
      </c>
      <c r="I18" s="662"/>
    </row>
    <row r="19" spans="2:20" s="658" customFormat="1" ht="15.75">
      <c r="B19" s="665" t="s">
        <v>564</v>
      </c>
      <c r="C19" s="661">
        <v>4830794</v>
      </c>
      <c r="D19" s="661">
        <v>939407</v>
      </c>
      <c r="E19" s="667">
        <f t="shared" si="0"/>
        <v>5770201</v>
      </c>
      <c r="F19" s="893">
        <f t="shared" si="1"/>
        <v>0.83719683248469157</v>
      </c>
      <c r="G19" s="893">
        <f t="shared" si="2"/>
        <v>0.16280316751530841</v>
      </c>
      <c r="H19" s="894">
        <f>D19/C19</f>
        <v>0.19446223540064014</v>
      </c>
      <c r="I19" s="662"/>
    </row>
    <row r="20" spans="2:20" s="658" customFormat="1" ht="15.75">
      <c r="B20" s="665" t="s">
        <v>565</v>
      </c>
      <c r="C20" s="666">
        <v>4769269</v>
      </c>
      <c r="D20" s="666">
        <v>920917</v>
      </c>
      <c r="E20" s="667">
        <v>5690186</v>
      </c>
      <c r="F20" s="893">
        <f>C20/E20</f>
        <v>0.83815696007125251</v>
      </c>
      <c r="G20" s="893">
        <f>D20/E20</f>
        <v>0.16184303992874749</v>
      </c>
      <c r="H20" s="894">
        <f>D20/C20</f>
        <v>0.19309395213396435</v>
      </c>
      <c r="I20" s="662"/>
    </row>
    <row r="21" spans="2:20" s="669" customFormat="1" ht="15.75">
      <c r="B21" s="665" t="str">
        <f>+'Resumen '!O5</f>
        <v>Ene-Sep.24</v>
      </c>
      <c r="C21" s="666">
        <f>+'Resumen '!C37</f>
        <v>4862084</v>
      </c>
      <c r="D21" s="666">
        <f>+'Resumen '!C38</f>
        <v>897157</v>
      </c>
      <c r="E21" s="667">
        <f>C21+D21</f>
        <v>5759241</v>
      </c>
      <c r="F21" s="893">
        <f>C21/E21</f>
        <v>0.84422304953031135</v>
      </c>
      <c r="G21" s="893">
        <f>D21/E21</f>
        <v>0.15577695046968862</v>
      </c>
      <c r="H21" s="894">
        <f>D21/C21</f>
        <v>0.18452108190644176</v>
      </c>
      <c r="I21" s="668"/>
      <c r="R21" s="658"/>
      <c r="T21" s="658"/>
    </row>
    <row r="22" spans="2:20" ht="15.75">
      <c r="B22" s="1435" t="s">
        <v>566</v>
      </c>
      <c r="C22" s="1435"/>
      <c r="D22" s="1435"/>
      <c r="E22" s="1435"/>
      <c r="F22" s="1435"/>
      <c r="G22" s="1435"/>
      <c r="H22" s="1435"/>
      <c r="R22" s="658"/>
      <c r="T22" s="658"/>
    </row>
    <row r="23" spans="2:20">
      <c r="B23" s="94"/>
    </row>
  </sheetData>
  <mergeCells count="3">
    <mergeCell ref="B1:M1"/>
    <mergeCell ref="B22:H22"/>
    <mergeCell ref="B2:M2"/>
  </mergeCells>
  <conditionalFormatting sqref="C21:G21 E5:G20">
    <cfRule type="cellIs" dxfId="571" priority="2" operator="equal">
      <formula>0</formula>
    </cfRule>
  </conditionalFormatting>
  <conditionalFormatting sqref="C18:D20">
    <cfRule type="cellIs" dxfId="570"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Y34" sqref="X34:Y34"/>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37" t="s">
        <v>567</v>
      </c>
      <c r="C1" s="1438"/>
      <c r="D1" s="1438"/>
      <c r="E1" s="1438"/>
      <c r="F1" s="1438"/>
      <c r="G1" s="1438"/>
      <c r="H1" s="1438"/>
      <c r="I1" s="1438"/>
      <c r="J1" s="1439"/>
    </row>
    <row r="2" spans="1:15" ht="62.25" customHeight="1" thickBot="1">
      <c r="B2" s="1440" t="str">
        <f>+'Resumen '!O4</f>
        <v>Período:  Diciembre 2008 - Septiembre  2024</v>
      </c>
      <c r="C2" s="1441"/>
      <c r="D2" s="1441"/>
      <c r="E2" s="1441"/>
      <c r="F2" s="1441"/>
      <c r="G2" s="1441"/>
      <c r="H2" s="1441"/>
      <c r="I2" s="1441"/>
      <c r="J2" s="1442"/>
    </row>
    <row r="3" spans="1:15" ht="9" customHeight="1">
      <c r="B3" s="73"/>
      <c r="C3" s="73"/>
      <c r="D3" s="73"/>
      <c r="E3" s="73"/>
      <c r="F3" s="73"/>
      <c r="G3" s="73"/>
      <c r="H3" s="73"/>
      <c r="I3" s="73"/>
      <c r="J3" s="73"/>
    </row>
    <row r="4" spans="1:15" s="15" customFormat="1" ht="81" customHeight="1">
      <c r="A4" s="100"/>
      <c r="B4" s="680" t="s">
        <v>543</v>
      </c>
      <c r="C4" s="678" t="s">
        <v>568</v>
      </c>
      <c r="D4" s="678" t="s">
        <v>569</v>
      </c>
      <c r="E4" s="678" t="s">
        <v>548</v>
      </c>
      <c r="F4" s="678" t="s">
        <v>570</v>
      </c>
      <c r="G4" s="678" t="s">
        <v>571</v>
      </c>
      <c r="H4" s="679" t="s">
        <v>572</v>
      </c>
      <c r="I4" s="681" t="s">
        <v>573</v>
      </c>
      <c r="J4"/>
      <c r="K4" s="51"/>
      <c r="L4" s="95"/>
      <c r="M4" s="95"/>
      <c r="N4" s="95"/>
      <c r="O4" s="95"/>
    </row>
    <row r="5" spans="1:15" ht="30.75" customHeight="1">
      <c r="A5">
        <v>2008</v>
      </c>
      <c r="B5" s="672" t="s">
        <v>413</v>
      </c>
      <c r="C5" s="674">
        <v>169198</v>
      </c>
      <c r="D5" s="674">
        <v>376240</v>
      </c>
      <c r="E5" s="673">
        <f>C5+D5</f>
        <v>545438</v>
      </c>
      <c r="F5" s="674">
        <v>320751</v>
      </c>
      <c r="G5" s="674">
        <v>358454</v>
      </c>
      <c r="H5" s="673">
        <f>F5+G5</f>
        <v>679205</v>
      </c>
      <c r="I5" s="675">
        <f>E5+H5</f>
        <v>1224643</v>
      </c>
      <c r="K5" s="89"/>
    </row>
    <row r="6" spans="1:15" ht="30.75" customHeight="1">
      <c r="A6">
        <v>2009</v>
      </c>
      <c r="B6" s="676" t="s">
        <v>414</v>
      </c>
      <c r="C6" s="674">
        <v>213701</v>
      </c>
      <c r="D6" s="674">
        <v>401930</v>
      </c>
      <c r="E6" s="673">
        <f t="shared" ref="E6:E21" si="0">C6+D6</f>
        <v>615631</v>
      </c>
      <c r="F6" s="674">
        <v>408348</v>
      </c>
      <c r="G6" s="674">
        <v>380246</v>
      </c>
      <c r="H6" s="673">
        <f t="shared" ref="H6:H21" si="1">F6+G6</f>
        <v>788594</v>
      </c>
      <c r="I6" s="675">
        <f t="shared" ref="I6:I21" si="2">E6+H6</f>
        <v>1404225</v>
      </c>
      <c r="K6" s="89"/>
    </row>
    <row r="7" spans="1:15" ht="30.75" customHeight="1">
      <c r="A7">
        <v>2010</v>
      </c>
      <c r="B7" s="672" t="s">
        <v>415</v>
      </c>
      <c r="C7" s="674">
        <v>328922</v>
      </c>
      <c r="D7" s="674">
        <v>575714</v>
      </c>
      <c r="E7" s="673">
        <f t="shared" si="0"/>
        <v>904636</v>
      </c>
      <c r="F7" s="674">
        <v>574328</v>
      </c>
      <c r="G7" s="674">
        <v>534822</v>
      </c>
      <c r="H7" s="673">
        <f t="shared" si="1"/>
        <v>1109150</v>
      </c>
      <c r="I7" s="675">
        <f t="shared" si="2"/>
        <v>2013786</v>
      </c>
      <c r="K7" s="89"/>
      <c r="L7" s="91"/>
    </row>
    <row r="8" spans="1:15" ht="30.75" customHeight="1">
      <c r="A8">
        <v>2011</v>
      </c>
      <c r="B8" s="676" t="s">
        <v>416</v>
      </c>
      <c r="C8" s="674">
        <v>319816</v>
      </c>
      <c r="D8" s="674">
        <v>579358</v>
      </c>
      <c r="E8" s="673">
        <f t="shared" si="0"/>
        <v>899174</v>
      </c>
      <c r="F8" s="674">
        <v>563959</v>
      </c>
      <c r="G8" s="674">
        <v>540294</v>
      </c>
      <c r="H8" s="673">
        <f t="shared" si="1"/>
        <v>1104253</v>
      </c>
      <c r="I8" s="675">
        <f t="shared" si="2"/>
        <v>2003427</v>
      </c>
      <c r="K8" s="89"/>
      <c r="L8" s="91"/>
    </row>
    <row r="9" spans="1:15" ht="30.75" customHeight="1">
      <c r="A9">
        <v>2012</v>
      </c>
      <c r="B9" s="672" t="s">
        <v>417</v>
      </c>
      <c r="C9" s="674">
        <v>446880</v>
      </c>
      <c r="D9" s="674">
        <v>584446</v>
      </c>
      <c r="E9" s="673">
        <f t="shared" si="0"/>
        <v>1031326</v>
      </c>
      <c r="F9" s="674">
        <v>731160</v>
      </c>
      <c r="G9" s="674">
        <v>540865</v>
      </c>
      <c r="H9" s="673">
        <f t="shared" si="1"/>
        <v>1272025</v>
      </c>
      <c r="I9" s="675">
        <f t="shared" si="2"/>
        <v>2303351</v>
      </c>
      <c r="K9" s="89"/>
    </row>
    <row r="10" spans="1:15" ht="30.75" customHeight="1">
      <c r="A10">
        <v>2013</v>
      </c>
      <c r="B10" s="676" t="s">
        <v>418</v>
      </c>
      <c r="C10" s="674">
        <v>625451</v>
      </c>
      <c r="D10" s="674">
        <v>617980</v>
      </c>
      <c r="E10" s="673">
        <f t="shared" si="0"/>
        <v>1243431</v>
      </c>
      <c r="F10" s="674">
        <v>942774</v>
      </c>
      <c r="G10" s="674">
        <v>565548</v>
      </c>
      <c r="H10" s="673">
        <f t="shared" si="1"/>
        <v>1508322</v>
      </c>
      <c r="I10" s="675">
        <f t="shared" si="2"/>
        <v>2751753</v>
      </c>
      <c r="K10" s="89"/>
    </row>
    <row r="11" spans="1:15" ht="30.75" customHeight="1">
      <c r="A11">
        <v>2014</v>
      </c>
      <c r="B11" s="672" t="s">
        <v>419</v>
      </c>
      <c r="C11" s="674">
        <v>760801</v>
      </c>
      <c r="D11" s="674">
        <v>639717</v>
      </c>
      <c r="E11" s="673">
        <f t="shared" si="0"/>
        <v>1400518</v>
      </c>
      <c r="F11" s="674">
        <v>1034413</v>
      </c>
      <c r="G11" s="674">
        <v>580715</v>
      </c>
      <c r="H11" s="673">
        <f t="shared" si="1"/>
        <v>1615128</v>
      </c>
      <c r="I11" s="675">
        <f t="shared" si="2"/>
        <v>3015646</v>
      </c>
      <c r="J11" s="55"/>
      <c r="K11" s="89"/>
    </row>
    <row r="12" spans="1:15" ht="30.75" customHeight="1">
      <c r="A12">
        <v>2015</v>
      </c>
      <c r="B12" s="672" t="s">
        <v>420</v>
      </c>
      <c r="C12" s="674">
        <v>965980</v>
      </c>
      <c r="D12" s="674">
        <v>606813</v>
      </c>
      <c r="E12" s="673">
        <f t="shared" si="0"/>
        <v>1572793</v>
      </c>
      <c r="F12" s="674">
        <v>1198725</v>
      </c>
      <c r="G12" s="674">
        <v>545887</v>
      </c>
      <c r="H12" s="673">
        <f t="shared" si="1"/>
        <v>1744612</v>
      </c>
      <c r="I12" s="675">
        <f t="shared" si="2"/>
        <v>3317405</v>
      </c>
      <c r="J12" s="40"/>
      <c r="K12" s="89"/>
    </row>
    <row r="13" spans="1:15" ht="30.75" customHeight="1">
      <c r="A13">
        <v>2016</v>
      </c>
      <c r="B13" s="672" t="s">
        <v>421</v>
      </c>
      <c r="C13" s="674">
        <v>958091</v>
      </c>
      <c r="D13" s="674">
        <v>617507</v>
      </c>
      <c r="E13" s="673">
        <f t="shared" si="0"/>
        <v>1575598</v>
      </c>
      <c r="F13" s="674">
        <v>1210866</v>
      </c>
      <c r="G13" s="674">
        <v>560604</v>
      </c>
      <c r="H13" s="673">
        <f t="shared" si="1"/>
        <v>1771470</v>
      </c>
      <c r="I13" s="675">
        <f t="shared" si="2"/>
        <v>3347068</v>
      </c>
      <c r="J13" s="11"/>
    </row>
    <row r="14" spans="1:15" ht="30.75" customHeight="1">
      <c r="B14" s="672" t="s">
        <v>422</v>
      </c>
      <c r="C14" s="674">
        <v>1093168</v>
      </c>
      <c r="D14" s="674">
        <v>584707</v>
      </c>
      <c r="E14" s="673">
        <f t="shared" si="0"/>
        <v>1677875</v>
      </c>
      <c r="F14" s="674">
        <v>1335044</v>
      </c>
      <c r="G14" s="674">
        <v>533769</v>
      </c>
      <c r="H14" s="673">
        <f t="shared" si="1"/>
        <v>1868813</v>
      </c>
      <c r="I14" s="675">
        <f t="shared" si="2"/>
        <v>3546688</v>
      </c>
      <c r="J14" s="11"/>
    </row>
    <row r="15" spans="1:15" ht="30.75" customHeight="1">
      <c r="B15" s="672" t="s">
        <v>574</v>
      </c>
      <c r="C15" s="674">
        <v>1152483</v>
      </c>
      <c r="D15" s="674">
        <v>559698</v>
      </c>
      <c r="E15" s="673">
        <f t="shared" si="0"/>
        <v>1712181</v>
      </c>
      <c r="F15" s="674">
        <v>1397915</v>
      </c>
      <c r="G15" s="674">
        <v>510054</v>
      </c>
      <c r="H15" s="673">
        <f t="shared" si="1"/>
        <v>1907969</v>
      </c>
      <c r="I15" s="675">
        <f t="shared" si="2"/>
        <v>3620150</v>
      </c>
      <c r="J15" s="11"/>
    </row>
    <row r="16" spans="1:15" ht="30.75" customHeight="1">
      <c r="B16" s="672" t="s">
        <v>424</v>
      </c>
      <c r="C16" s="674">
        <v>1234201</v>
      </c>
      <c r="D16" s="674">
        <v>524150</v>
      </c>
      <c r="E16" s="673">
        <f t="shared" si="0"/>
        <v>1758351</v>
      </c>
      <c r="F16" s="674">
        <v>1492342</v>
      </c>
      <c r="G16" s="674">
        <v>475569</v>
      </c>
      <c r="H16" s="673">
        <f t="shared" si="1"/>
        <v>1967911</v>
      </c>
      <c r="I16" s="675">
        <f t="shared" si="2"/>
        <v>3726262</v>
      </c>
      <c r="J16" s="11"/>
    </row>
    <row r="17" spans="2:11" ht="30.75" customHeight="1">
      <c r="B17" s="672" t="s">
        <v>425</v>
      </c>
      <c r="C17" s="674">
        <v>2285213</v>
      </c>
      <c r="D17" s="674">
        <v>568211</v>
      </c>
      <c r="E17" s="673">
        <f t="shared" si="0"/>
        <v>2853424</v>
      </c>
      <c r="F17" s="674">
        <v>2370917</v>
      </c>
      <c r="G17" s="674">
        <v>522498</v>
      </c>
      <c r="H17" s="673">
        <f t="shared" si="1"/>
        <v>2893415</v>
      </c>
      <c r="I17" s="675">
        <f t="shared" si="2"/>
        <v>5746839</v>
      </c>
      <c r="J17" s="11"/>
    </row>
    <row r="18" spans="2:11" ht="30.75" customHeight="1">
      <c r="B18" s="672" t="s">
        <v>426</v>
      </c>
      <c r="C18" s="674">
        <v>2336934</v>
      </c>
      <c r="D18" s="674">
        <v>520053</v>
      </c>
      <c r="E18" s="673">
        <f t="shared" si="0"/>
        <v>2856987</v>
      </c>
      <c r="F18" s="674">
        <v>2414928</v>
      </c>
      <c r="G18" s="674">
        <v>475534</v>
      </c>
      <c r="H18" s="673">
        <f t="shared" si="1"/>
        <v>2890462</v>
      </c>
      <c r="I18" s="675">
        <f t="shared" si="2"/>
        <v>5747449</v>
      </c>
      <c r="J18" s="11"/>
    </row>
    <row r="19" spans="2:11" ht="30.75" customHeight="1">
      <c r="B19" s="672" t="s">
        <v>427</v>
      </c>
      <c r="C19" s="674">
        <v>2381458</v>
      </c>
      <c r="D19" s="674">
        <v>492034</v>
      </c>
      <c r="E19" s="673">
        <f t="shared" si="0"/>
        <v>2873492</v>
      </c>
      <c r="F19" s="674">
        <v>2449336</v>
      </c>
      <c r="G19" s="674">
        <v>447373</v>
      </c>
      <c r="H19" s="673">
        <f t="shared" si="1"/>
        <v>2896709</v>
      </c>
      <c r="I19" s="675">
        <f t="shared" si="2"/>
        <v>5770201</v>
      </c>
      <c r="J19" s="11"/>
    </row>
    <row r="20" spans="2:11" ht="30.75" customHeight="1">
      <c r="B20" s="672" t="s">
        <v>428</v>
      </c>
      <c r="C20" s="677">
        <v>2342695</v>
      </c>
      <c r="D20" s="677">
        <v>482094</v>
      </c>
      <c r="E20" s="673">
        <f t="shared" si="0"/>
        <v>2824789</v>
      </c>
      <c r="F20" s="677">
        <v>2426574</v>
      </c>
      <c r="G20" s="677">
        <v>438823</v>
      </c>
      <c r="H20" s="673">
        <f t="shared" si="1"/>
        <v>2865397</v>
      </c>
      <c r="I20" s="675">
        <f t="shared" si="2"/>
        <v>5690186</v>
      </c>
      <c r="J20" s="11"/>
    </row>
    <row r="21" spans="2:11" ht="30.75" customHeight="1">
      <c r="B21" s="672" t="str">
        <f>+'Resumen '!O5</f>
        <v>Ene-Sep.24</v>
      </c>
      <c r="C21" s="677">
        <f>+'Resumen '!D37</f>
        <v>2392265</v>
      </c>
      <c r="D21" s="677">
        <f>+'Resumen '!D38</f>
        <v>469919</v>
      </c>
      <c r="E21" s="673">
        <f t="shared" si="0"/>
        <v>2862184</v>
      </c>
      <c r="F21" s="677">
        <f>+'Resumen '!E37</f>
        <v>2469819</v>
      </c>
      <c r="G21" s="677">
        <f>+'Resumen '!E38</f>
        <v>427238</v>
      </c>
      <c r="H21" s="673">
        <f t="shared" si="1"/>
        <v>2897057</v>
      </c>
      <c r="I21" s="675">
        <f t="shared" si="2"/>
        <v>5759241</v>
      </c>
      <c r="J21" s="11"/>
    </row>
    <row r="22" spans="2:11" ht="35.25" customHeight="1">
      <c r="B22" s="1444" t="s">
        <v>575</v>
      </c>
      <c r="C22" s="1444"/>
      <c r="D22" s="1444"/>
      <c r="E22" s="1444"/>
      <c r="F22" s="1444"/>
      <c r="G22" s="1444"/>
      <c r="H22" s="1444"/>
      <c r="I22" s="1444"/>
      <c r="J22" s="11"/>
    </row>
    <row r="23" spans="2:11" ht="25.5" customHeight="1">
      <c r="B23" s="1443"/>
      <c r="C23" s="1443"/>
      <c r="D23" s="1443"/>
      <c r="E23" s="1443"/>
      <c r="F23" s="1443"/>
      <c r="G23" s="1443"/>
      <c r="H23" s="1443"/>
      <c r="I23" s="1443"/>
      <c r="J23" s="11"/>
    </row>
    <row r="24" spans="2:11" ht="25.5" customHeight="1">
      <c r="B24" s="101"/>
      <c r="C24" s="101"/>
      <c r="D24" s="101"/>
      <c r="E24" s="101"/>
      <c r="F24" s="101"/>
      <c r="G24" s="101"/>
      <c r="H24" s="101"/>
      <c r="I24" s="101"/>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557"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4">
    <tabColor theme="6" tint="-0.249977111117893"/>
    <pageSetUpPr fitToPage="1"/>
  </sheetPr>
  <dimension ref="A5:M58"/>
  <sheetViews>
    <sheetView showGridLines="0" view="pageBreakPreview" zoomScale="85" zoomScaleNormal="100" zoomScaleSheetLayoutView="85" workbookViewId="0">
      <selection activeCell="Q33" sqref="Q33"/>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45" t="s">
        <v>576</v>
      </c>
      <c r="B6" s="1446"/>
      <c r="C6" s="1446"/>
      <c r="D6" s="1446"/>
      <c r="E6" s="1446"/>
      <c r="F6" s="1446"/>
      <c r="G6" s="1446"/>
      <c r="H6" s="1446"/>
      <c r="I6" s="1446"/>
      <c r="J6" s="1446"/>
      <c r="K6" s="1446"/>
      <c r="L6" s="1446"/>
    </row>
    <row r="7" spans="1:12">
      <c r="A7" s="1446"/>
      <c r="B7" s="1446"/>
      <c r="C7" s="1446"/>
      <c r="D7" s="1446"/>
      <c r="E7" s="1446"/>
      <c r="F7" s="1446"/>
      <c r="G7" s="1446"/>
      <c r="H7" s="1446"/>
      <c r="I7" s="1446"/>
      <c r="J7" s="1446"/>
      <c r="K7" s="1446"/>
      <c r="L7" s="1446"/>
    </row>
    <row r="8" spans="1:12">
      <c r="A8" s="1446"/>
      <c r="B8" s="1446"/>
      <c r="C8" s="1446"/>
      <c r="D8" s="1446"/>
      <c r="E8" s="1446"/>
      <c r="F8" s="1446"/>
      <c r="G8" s="1446"/>
      <c r="H8" s="1446"/>
      <c r="I8" s="1446"/>
      <c r="J8" s="1446"/>
      <c r="K8" s="1446"/>
      <c r="L8" s="1446"/>
    </row>
    <row r="9" spans="1:12">
      <c r="A9" s="1446"/>
      <c r="B9" s="1446"/>
      <c r="C9" s="1446"/>
      <c r="D9" s="1446"/>
      <c r="E9" s="1446"/>
      <c r="F9" s="1446"/>
      <c r="G9" s="1446"/>
      <c r="H9" s="1446"/>
      <c r="I9" s="1446"/>
      <c r="J9" s="1446"/>
      <c r="K9" s="1446"/>
      <c r="L9" s="1446"/>
    </row>
    <row r="10" spans="1:12">
      <c r="A10" s="1446"/>
      <c r="B10" s="1446"/>
      <c r="C10" s="1446"/>
      <c r="D10" s="1446"/>
      <c r="E10" s="1446"/>
      <c r="F10" s="1446"/>
      <c r="G10" s="1446"/>
      <c r="H10" s="1446"/>
      <c r="I10" s="1446"/>
      <c r="J10" s="1446"/>
      <c r="K10" s="1446"/>
      <c r="L10" s="1446"/>
    </row>
    <row r="11" spans="1:12">
      <c r="A11" s="1446"/>
      <c r="B11" s="1446"/>
      <c r="C11" s="1446"/>
      <c r="D11" s="1446"/>
      <c r="E11" s="1446"/>
      <c r="F11" s="1446"/>
      <c r="G11" s="1446"/>
      <c r="H11" s="1446"/>
      <c r="I11" s="1446"/>
      <c r="J11" s="1446"/>
      <c r="K11" s="1446"/>
      <c r="L11" s="1446"/>
    </row>
    <row r="12" spans="1:12">
      <c r="A12" s="1446"/>
      <c r="B12" s="1446"/>
      <c r="C12" s="1446"/>
      <c r="D12" s="1446"/>
      <c r="E12" s="1446"/>
      <c r="F12" s="1446"/>
      <c r="G12" s="1446"/>
      <c r="H12" s="1446"/>
      <c r="I12" s="1446"/>
      <c r="J12" s="1446"/>
      <c r="K12" s="1446"/>
      <c r="L12" s="1446"/>
    </row>
    <row r="13" spans="1:12">
      <c r="A13" s="1446"/>
      <c r="B13" s="1446"/>
      <c r="C13" s="1446"/>
      <c r="D13" s="1446"/>
      <c r="E13" s="1446"/>
      <c r="F13" s="1446"/>
      <c r="G13" s="1446"/>
      <c r="H13" s="1446"/>
      <c r="I13" s="1446"/>
      <c r="J13" s="1446"/>
      <c r="K13" s="1446"/>
      <c r="L13" s="1446"/>
    </row>
    <row r="14" spans="1:12">
      <c r="A14" s="1446"/>
      <c r="B14" s="1446"/>
      <c r="C14" s="1446"/>
      <c r="D14" s="1446"/>
      <c r="E14" s="1446"/>
      <c r="F14" s="1446"/>
      <c r="G14" s="1446"/>
      <c r="H14" s="1446"/>
      <c r="I14" s="1446"/>
      <c r="J14" s="1446"/>
      <c r="K14" s="1446"/>
      <c r="L14" s="1446"/>
    </row>
    <row r="15" spans="1:12">
      <c r="A15" s="1446"/>
      <c r="B15" s="1446"/>
      <c r="C15" s="1446"/>
      <c r="D15" s="1446"/>
      <c r="E15" s="1446"/>
      <c r="F15" s="1446"/>
      <c r="G15" s="1446"/>
      <c r="H15" s="1446"/>
      <c r="I15" s="1446"/>
      <c r="J15" s="1446"/>
      <c r="K15" s="1446"/>
      <c r="L15" s="1446"/>
    </row>
    <row r="16" spans="1:12">
      <c r="A16" s="1446"/>
      <c r="B16" s="1446"/>
      <c r="C16" s="1446"/>
      <c r="D16" s="1446"/>
      <c r="E16" s="1446"/>
      <c r="F16" s="1446"/>
      <c r="G16" s="1446"/>
      <c r="H16" s="1446"/>
      <c r="I16" s="1446"/>
      <c r="J16" s="1446"/>
      <c r="K16" s="1446"/>
      <c r="L16" s="1446"/>
    </row>
    <row r="17" spans="1:12">
      <c r="A17" s="1446"/>
      <c r="B17" s="1446"/>
      <c r="C17" s="1446"/>
      <c r="D17" s="1446"/>
      <c r="E17" s="1446"/>
      <c r="F17" s="1446"/>
      <c r="G17" s="1446"/>
      <c r="H17" s="1446"/>
      <c r="I17" s="1446"/>
      <c r="J17" s="1446"/>
      <c r="K17" s="1446"/>
      <c r="L17" s="1446"/>
    </row>
    <row r="18" spans="1:12">
      <c r="A18" s="1446"/>
      <c r="B18" s="1446"/>
      <c r="C18" s="1446"/>
      <c r="D18" s="1446"/>
      <c r="E18" s="1446"/>
      <c r="F18" s="1446"/>
      <c r="G18" s="1446"/>
      <c r="H18" s="1446"/>
      <c r="I18" s="1446"/>
      <c r="J18" s="1446"/>
      <c r="K18" s="1446"/>
      <c r="L18" s="1446"/>
    </row>
    <row r="19" spans="1:12">
      <c r="A19" s="1446"/>
      <c r="B19" s="1446"/>
      <c r="C19" s="1446"/>
      <c r="D19" s="1446"/>
      <c r="E19" s="1446"/>
      <c r="F19" s="1446"/>
      <c r="G19" s="1446"/>
      <c r="H19" s="1446"/>
      <c r="I19" s="1446"/>
      <c r="J19" s="1446"/>
      <c r="K19" s="1446"/>
      <c r="L19" s="1446"/>
    </row>
    <row r="20" spans="1:12">
      <c r="A20" s="1446"/>
      <c r="B20" s="1446"/>
      <c r="C20" s="1446"/>
      <c r="D20" s="1446"/>
      <c r="E20" s="1446"/>
      <c r="F20" s="1446"/>
      <c r="G20" s="1446"/>
      <c r="H20" s="1446"/>
      <c r="I20" s="1446"/>
      <c r="J20" s="1446"/>
      <c r="K20" s="1446"/>
      <c r="L20" s="1446"/>
    </row>
    <row r="21" spans="1:12">
      <c r="A21" s="1446"/>
      <c r="B21" s="1446"/>
      <c r="C21" s="1446"/>
      <c r="D21" s="1446"/>
      <c r="E21" s="1446"/>
      <c r="F21" s="1446"/>
      <c r="G21" s="1446"/>
      <c r="H21" s="1446"/>
      <c r="I21" s="1446"/>
      <c r="J21" s="1446"/>
      <c r="K21" s="1446"/>
      <c r="L21" s="1446"/>
    </row>
    <row r="22" spans="1:12">
      <c r="A22" s="1446"/>
      <c r="B22" s="1446"/>
      <c r="C22" s="1446"/>
      <c r="D22" s="1446"/>
      <c r="E22" s="1446"/>
      <c r="F22" s="1446"/>
      <c r="G22" s="1446"/>
      <c r="H22" s="1446"/>
      <c r="I22" s="1446"/>
      <c r="J22" s="1446"/>
      <c r="K22" s="1446"/>
      <c r="L22" s="1446"/>
    </row>
    <row r="23" spans="1:12">
      <c r="A23" s="1446"/>
      <c r="B23" s="1446"/>
      <c r="C23" s="1446"/>
      <c r="D23" s="1446"/>
      <c r="E23" s="1446"/>
      <c r="F23" s="1446"/>
      <c r="G23" s="1446"/>
      <c r="H23" s="1446"/>
      <c r="I23" s="1446"/>
      <c r="J23" s="1446"/>
      <c r="K23" s="1446"/>
      <c r="L23" s="1446"/>
    </row>
    <row r="24" spans="1:12">
      <c r="A24" s="1446"/>
      <c r="B24" s="1446"/>
      <c r="C24" s="1446"/>
      <c r="D24" s="1446"/>
      <c r="E24" s="1446"/>
      <c r="F24" s="1446"/>
      <c r="G24" s="1446"/>
      <c r="H24" s="1446"/>
      <c r="I24" s="1446"/>
      <c r="J24" s="1446"/>
      <c r="K24" s="1446"/>
      <c r="L24" s="1446"/>
    </row>
    <row r="25" spans="1:12">
      <c r="A25" s="1446"/>
      <c r="B25" s="1446"/>
      <c r="C25" s="1446"/>
      <c r="D25" s="1446"/>
      <c r="E25" s="1446"/>
      <c r="F25" s="1446"/>
      <c r="G25" s="1446"/>
      <c r="H25" s="1446"/>
      <c r="I25" s="1446"/>
      <c r="J25" s="1446"/>
      <c r="K25" s="1446"/>
      <c r="L25" s="1446"/>
    </row>
    <row r="26" spans="1:12">
      <c r="A26" s="1446"/>
      <c r="B26" s="1446"/>
      <c r="C26" s="1446"/>
      <c r="D26" s="1446"/>
      <c r="E26" s="1446"/>
      <c r="F26" s="1446"/>
      <c r="G26" s="1446"/>
      <c r="H26" s="1446"/>
      <c r="I26" s="1446"/>
      <c r="J26" s="1446"/>
      <c r="K26" s="1446"/>
      <c r="L26" s="1446"/>
    </row>
    <row r="27" spans="1:12">
      <c r="A27" s="1446"/>
      <c r="B27" s="1446"/>
      <c r="C27" s="1446"/>
      <c r="D27" s="1446"/>
      <c r="E27" s="1446"/>
      <c r="F27" s="1446"/>
      <c r="G27" s="1446"/>
      <c r="H27" s="1446"/>
      <c r="I27" s="1446"/>
      <c r="J27" s="1446"/>
      <c r="K27" s="1446"/>
      <c r="L27" s="1446"/>
    </row>
    <row r="28" spans="1:12">
      <c r="A28" s="1446"/>
      <c r="B28" s="1446"/>
      <c r="C28" s="1446"/>
      <c r="D28" s="1446"/>
      <c r="E28" s="1446"/>
      <c r="F28" s="1446"/>
      <c r="G28" s="1446"/>
      <c r="H28" s="1446"/>
      <c r="I28" s="1446"/>
      <c r="J28" s="1446"/>
      <c r="K28" s="1446"/>
      <c r="L28" s="1446"/>
    </row>
    <row r="29" spans="1:12">
      <c r="A29" s="1446"/>
      <c r="B29" s="1446"/>
      <c r="C29" s="1446"/>
      <c r="D29" s="1446"/>
      <c r="E29" s="1446"/>
      <c r="F29" s="1446"/>
      <c r="G29" s="1446"/>
      <c r="H29" s="1446"/>
      <c r="I29" s="1446"/>
      <c r="J29" s="1446"/>
      <c r="K29" s="1446"/>
      <c r="L29" s="1446"/>
    </row>
    <row r="30" spans="1:12">
      <c r="A30" s="1446"/>
      <c r="B30" s="1446"/>
      <c r="C30" s="1446"/>
      <c r="D30" s="1446"/>
      <c r="E30" s="1446"/>
      <c r="F30" s="1446"/>
      <c r="G30" s="1446"/>
      <c r="H30" s="1446"/>
      <c r="I30" s="1446"/>
      <c r="J30" s="1446"/>
      <c r="K30" s="1446"/>
      <c r="L30" s="1446"/>
    </row>
    <row r="31" spans="1:12">
      <c r="A31" s="1446"/>
      <c r="B31" s="1446"/>
      <c r="C31" s="1446"/>
      <c r="D31" s="1446"/>
      <c r="E31" s="1446"/>
      <c r="F31" s="1446"/>
      <c r="G31" s="1446"/>
      <c r="H31" s="1446"/>
      <c r="I31" s="1446"/>
      <c r="J31" s="1446"/>
      <c r="K31" s="1446"/>
      <c r="L31" s="1446"/>
    </row>
    <row r="32" spans="1:12" ht="58.5" customHeight="1">
      <c r="A32" s="1446"/>
      <c r="B32" s="1446"/>
      <c r="C32" s="1446"/>
      <c r="D32" s="1446"/>
      <c r="E32" s="1446"/>
      <c r="F32" s="1446"/>
      <c r="G32" s="1446"/>
      <c r="H32" s="1446"/>
      <c r="I32" s="1446"/>
      <c r="J32" s="1446"/>
      <c r="K32" s="1446"/>
      <c r="L32" s="1446"/>
    </row>
    <row r="33" spans="1:12" ht="46.5" customHeight="1">
      <c r="A33" s="1446"/>
      <c r="B33" s="1446"/>
      <c r="C33" s="1446"/>
      <c r="D33" s="1446"/>
      <c r="E33" s="1446"/>
      <c r="F33" s="1446"/>
      <c r="G33" s="1446"/>
      <c r="H33" s="1446"/>
      <c r="I33" s="1446"/>
      <c r="J33" s="1446"/>
      <c r="K33" s="1446"/>
      <c r="L33" s="1446"/>
    </row>
    <row r="34" spans="1:12">
      <c r="A34" s="1446"/>
      <c r="B34" s="1446"/>
      <c r="C34" s="1446"/>
      <c r="D34" s="1446"/>
      <c r="E34" s="1446"/>
      <c r="F34" s="1446"/>
      <c r="G34" s="1446"/>
      <c r="H34" s="1446"/>
      <c r="I34" s="1446"/>
      <c r="J34" s="1446"/>
      <c r="K34" s="1446"/>
      <c r="L34" s="1446"/>
    </row>
    <row r="35" spans="1:12" ht="23.25" customHeight="1">
      <c r="A35" s="1446"/>
      <c r="B35" s="1446"/>
      <c r="C35" s="1446"/>
      <c r="D35" s="1446"/>
      <c r="E35" s="1446"/>
      <c r="F35" s="1446"/>
      <c r="G35" s="1446"/>
      <c r="H35" s="1446"/>
      <c r="I35" s="1446"/>
      <c r="J35" s="1446"/>
      <c r="K35" s="1446"/>
      <c r="L35" s="1446"/>
    </row>
    <row r="36" spans="1:12">
      <c r="A36" s="1446"/>
      <c r="B36" s="1446"/>
      <c r="C36" s="1446"/>
      <c r="D36" s="1446"/>
      <c r="E36" s="1446"/>
      <c r="F36" s="1446"/>
      <c r="G36" s="1446"/>
      <c r="H36" s="1446"/>
      <c r="I36" s="1446"/>
      <c r="J36" s="1446"/>
      <c r="K36" s="1446"/>
      <c r="L36" s="1446"/>
    </row>
    <row r="37" spans="1:12" ht="29.25" customHeight="1">
      <c r="A37" s="1446"/>
      <c r="B37" s="1446"/>
      <c r="C37" s="1446"/>
      <c r="D37" s="1446"/>
      <c r="E37" s="1446"/>
      <c r="F37" s="1446"/>
      <c r="G37" s="1446"/>
      <c r="H37" s="1446"/>
      <c r="I37" s="1446"/>
      <c r="J37" s="1446"/>
      <c r="K37" s="1446"/>
      <c r="L37" s="1446"/>
    </row>
    <row r="38" spans="1:12">
      <c r="A38" s="148"/>
      <c r="B38" s="148"/>
      <c r="C38" s="148"/>
      <c r="D38" s="148"/>
      <c r="E38" s="148"/>
      <c r="F38" s="148"/>
      <c r="G38" s="148"/>
      <c r="H38" s="148"/>
      <c r="I38" s="148"/>
      <c r="J38" s="148"/>
      <c r="K38" s="148"/>
      <c r="L38" s="148"/>
    </row>
    <row r="39" spans="1:12">
      <c r="A39" s="148"/>
      <c r="B39" s="148"/>
      <c r="C39" s="148"/>
      <c r="D39" s="148"/>
      <c r="E39" s="148"/>
      <c r="F39" s="148"/>
      <c r="G39" s="148"/>
      <c r="H39" s="148"/>
      <c r="I39" s="148"/>
      <c r="J39" s="148"/>
      <c r="K39" s="148"/>
      <c r="L39" s="148"/>
    </row>
    <row r="40" spans="1:12">
      <c r="A40" s="148"/>
      <c r="B40" s="148"/>
      <c r="C40" s="148"/>
      <c r="D40" s="148"/>
      <c r="E40" s="148"/>
      <c r="F40" s="148"/>
      <c r="G40" s="148"/>
      <c r="H40" s="148"/>
      <c r="I40" s="148"/>
      <c r="J40" s="148"/>
      <c r="K40" s="148"/>
      <c r="L40" s="148"/>
    </row>
    <row r="41" spans="1:12">
      <c r="A41" s="148"/>
      <c r="B41" s="148"/>
      <c r="C41" s="148"/>
      <c r="D41" s="148"/>
      <c r="E41" s="148"/>
      <c r="F41" s="148"/>
      <c r="G41" s="148"/>
      <c r="H41" s="148"/>
      <c r="I41" s="148"/>
      <c r="J41" s="148"/>
      <c r="K41" s="148"/>
      <c r="L41" s="148"/>
    </row>
    <row r="42" spans="1:12">
      <c r="A42" s="148"/>
      <c r="B42" s="148"/>
      <c r="C42" s="148"/>
      <c r="D42" s="148"/>
      <c r="E42" s="148"/>
      <c r="F42" s="148"/>
      <c r="G42" s="148"/>
      <c r="H42" s="148"/>
      <c r="I42" s="148"/>
      <c r="J42" s="148"/>
      <c r="K42" s="148"/>
      <c r="L42" s="148"/>
    </row>
    <row r="52" spans="13:13">
      <c r="M52" s="148"/>
    </row>
    <row r="53" spans="13:13">
      <c r="M53" s="148"/>
    </row>
    <row r="54" spans="13:13">
      <c r="M54" s="148"/>
    </row>
    <row r="55" spans="13:13">
      <c r="M55" s="148"/>
    </row>
    <row r="56" spans="13:13">
      <c r="M56" s="148"/>
    </row>
    <row r="57" spans="13:13">
      <c r="M57" s="148"/>
    </row>
    <row r="58" spans="13:13">
      <c r="M58" s="148"/>
    </row>
  </sheetData>
  <mergeCells count="1">
    <mergeCell ref="A6:L37"/>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5">
    <tabColor theme="6" tint="-0.249977111117893"/>
    <pageSetUpPr fitToPage="1"/>
  </sheetPr>
  <dimension ref="A1:H46"/>
  <sheetViews>
    <sheetView showGridLines="0" view="pageBreakPreview" zoomScale="85" zoomScaleNormal="100" zoomScaleSheetLayoutView="85" workbookViewId="0">
      <selection activeCell="O25" sqref="O25"/>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49" t="s">
        <v>577</v>
      </c>
      <c r="B1" s="1450"/>
      <c r="C1" s="1450"/>
      <c r="D1" s="1450"/>
      <c r="E1" s="1450"/>
      <c r="F1" s="1450"/>
      <c r="G1" s="1450"/>
      <c r="H1" s="86"/>
    </row>
    <row r="2" spans="1:8" ht="24" customHeight="1" thickBot="1">
      <c r="A2" s="1447" t="str">
        <f>+'Resumen '!O1</f>
        <v>Período:  Diciembre 2009 - Septiembre 2024</v>
      </c>
      <c r="B2" s="1448"/>
      <c r="C2" s="1448"/>
      <c r="D2" s="1448"/>
      <c r="E2" s="1448"/>
      <c r="F2" s="1448"/>
      <c r="G2" s="1448"/>
    </row>
    <row r="3" spans="1:8" ht="13.5" customHeight="1">
      <c r="B3" s="69"/>
      <c r="C3" s="69"/>
      <c r="D3" s="69"/>
      <c r="E3" s="69"/>
      <c r="F3" s="69"/>
      <c r="G3" s="69"/>
    </row>
    <row r="4" spans="1:8" s="78" customFormat="1" ht="39" customHeight="1">
      <c r="A4" s="833"/>
      <c r="B4" s="834"/>
      <c r="C4" s="1453" t="s">
        <v>202</v>
      </c>
      <c r="D4" s="1453"/>
      <c r="E4" s="838" t="s">
        <v>203</v>
      </c>
      <c r="F4" s="838" t="s">
        <v>204</v>
      </c>
      <c r="G4" s="838" t="s">
        <v>578</v>
      </c>
    </row>
    <row r="5" spans="1:8" s="79" customFormat="1" ht="39.75" customHeight="1">
      <c r="A5" s="838" t="s">
        <v>543</v>
      </c>
      <c r="B5" s="838" t="s">
        <v>579</v>
      </c>
      <c r="C5" s="838" t="s">
        <v>208</v>
      </c>
      <c r="D5" s="838" t="s">
        <v>209</v>
      </c>
      <c r="E5" s="838" t="s">
        <v>580</v>
      </c>
      <c r="F5" s="838" t="s">
        <v>211</v>
      </c>
      <c r="G5" s="838" t="s">
        <v>581</v>
      </c>
    </row>
    <row r="6" spans="1:8" s="78" customFormat="1" ht="18.75">
      <c r="A6" s="835">
        <v>2009</v>
      </c>
      <c r="B6" s="836">
        <f t="shared" ref="B6:B16" si="0">+C6+D6+E6+F6+G6</f>
        <v>18748</v>
      </c>
      <c r="C6" s="837">
        <v>18748</v>
      </c>
      <c r="D6" s="837">
        <v>0</v>
      </c>
      <c r="E6" s="837">
        <v>0</v>
      </c>
      <c r="F6" s="837">
        <v>0</v>
      </c>
      <c r="G6" s="837">
        <v>0</v>
      </c>
    </row>
    <row r="7" spans="1:8" s="78" customFormat="1" ht="18.75">
      <c r="A7" s="835">
        <v>2010</v>
      </c>
      <c r="B7" s="836">
        <f t="shared" si="0"/>
        <v>27105</v>
      </c>
      <c r="C7" s="837">
        <v>27105</v>
      </c>
      <c r="D7" s="837">
        <v>0</v>
      </c>
      <c r="E7" s="837">
        <v>0</v>
      </c>
      <c r="F7" s="837">
        <v>0</v>
      </c>
      <c r="G7" s="837">
        <v>0</v>
      </c>
    </row>
    <row r="8" spans="1:8" s="78" customFormat="1" ht="18.75">
      <c r="A8" s="835">
        <v>2011</v>
      </c>
      <c r="B8" s="836">
        <f t="shared" si="0"/>
        <v>29726</v>
      </c>
      <c r="C8" s="837">
        <v>29726</v>
      </c>
      <c r="D8" s="837">
        <v>0</v>
      </c>
      <c r="E8" s="837">
        <v>0</v>
      </c>
      <c r="F8" s="837">
        <v>0</v>
      </c>
      <c r="G8" s="837">
        <v>0</v>
      </c>
    </row>
    <row r="9" spans="1:8" s="78" customFormat="1" ht="18.75">
      <c r="A9" s="835">
        <v>2012</v>
      </c>
      <c r="B9" s="836">
        <f t="shared" si="0"/>
        <v>30703</v>
      </c>
      <c r="C9" s="837">
        <v>30703</v>
      </c>
      <c r="D9" s="837">
        <v>0</v>
      </c>
      <c r="E9" s="837">
        <v>0</v>
      </c>
      <c r="F9" s="837">
        <v>0</v>
      </c>
      <c r="G9" s="837">
        <v>0</v>
      </c>
    </row>
    <row r="10" spans="1:8" ht="15.75">
      <c r="A10" s="835">
        <v>2013</v>
      </c>
      <c r="B10" s="836">
        <f t="shared" si="0"/>
        <v>25205</v>
      </c>
      <c r="C10" s="837">
        <v>25205</v>
      </c>
      <c r="D10" s="837">
        <v>0</v>
      </c>
      <c r="E10" s="837">
        <v>0</v>
      </c>
      <c r="F10" s="837">
        <v>0</v>
      </c>
      <c r="G10" s="837">
        <v>0</v>
      </c>
    </row>
    <row r="11" spans="1:8" ht="15.75">
      <c r="A11" s="835">
        <v>2014</v>
      </c>
      <c r="B11" s="836">
        <f t="shared" si="0"/>
        <v>30370</v>
      </c>
      <c r="C11" s="837">
        <v>30370</v>
      </c>
      <c r="D11" s="837">
        <v>0</v>
      </c>
      <c r="E11" s="837">
        <v>0</v>
      </c>
      <c r="F11" s="837">
        <v>0</v>
      </c>
      <c r="G11" s="837">
        <v>0</v>
      </c>
    </row>
    <row r="12" spans="1:8" ht="15.75">
      <c r="A12" s="835">
        <v>2015</v>
      </c>
      <c r="B12" s="836">
        <f t="shared" si="0"/>
        <v>30529</v>
      </c>
      <c r="C12" s="837">
        <v>30529</v>
      </c>
      <c r="D12" s="837">
        <v>0</v>
      </c>
      <c r="E12" s="837">
        <v>0</v>
      </c>
      <c r="F12" s="837">
        <v>0</v>
      </c>
      <c r="G12" s="837">
        <v>0</v>
      </c>
    </row>
    <row r="13" spans="1:8" s="136" customFormat="1" ht="15.75">
      <c r="A13" s="835">
        <v>2016</v>
      </c>
      <c r="B13" s="836">
        <f t="shared" si="0"/>
        <v>27409</v>
      </c>
      <c r="C13" s="837">
        <v>27409</v>
      </c>
      <c r="D13" s="837">
        <v>0</v>
      </c>
      <c r="E13" s="837">
        <v>0</v>
      </c>
      <c r="F13" s="837">
        <v>0</v>
      </c>
      <c r="G13" s="837">
        <v>0</v>
      </c>
    </row>
    <row r="14" spans="1:8" ht="15.75">
      <c r="A14" s="835">
        <v>2017</v>
      </c>
      <c r="B14" s="836">
        <f t="shared" si="0"/>
        <v>72326</v>
      </c>
      <c r="C14" s="837">
        <v>26338</v>
      </c>
      <c r="D14" s="837">
        <v>0</v>
      </c>
      <c r="E14" s="837">
        <v>4623</v>
      </c>
      <c r="F14" s="837">
        <v>19613</v>
      </c>
      <c r="G14" s="837">
        <v>21752</v>
      </c>
    </row>
    <row r="15" spans="1:8" ht="15.75">
      <c r="A15" s="835">
        <v>2018</v>
      </c>
      <c r="B15" s="836">
        <f t="shared" si="0"/>
        <v>76197</v>
      </c>
      <c r="C15" s="837">
        <v>25266</v>
      </c>
      <c r="D15" s="837">
        <v>0</v>
      </c>
      <c r="E15" s="837">
        <v>5232</v>
      </c>
      <c r="F15" s="837">
        <v>22744</v>
      </c>
      <c r="G15" s="837">
        <v>22955</v>
      </c>
    </row>
    <row r="16" spans="1:8" ht="15.75">
      <c r="A16" s="835">
        <v>2019</v>
      </c>
      <c r="B16" s="836">
        <f t="shared" si="0"/>
        <v>90657</v>
      </c>
      <c r="C16" s="837">
        <v>23781</v>
      </c>
      <c r="D16" s="837">
        <v>11479</v>
      </c>
      <c r="E16" s="837">
        <v>5670</v>
      </c>
      <c r="F16" s="837">
        <v>25426</v>
      </c>
      <c r="G16" s="837">
        <v>24301</v>
      </c>
    </row>
    <row r="17" spans="1:8" ht="15.75">
      <c r="A17" s="835">
        <v>2020</v>
      </c>
      <c r="B17" s="836">
        <v>95925</v>
      </c>
      <c r="C17" s="837">
        <v>22156</v>
      </c>
      <c r="D17" s="837">
        <v>13873</v>
      </c>
      <c r="E17" s="837">
        <v>6078</v>
      </c>
      <c r="F17" s="837">
        <v>25900</v>
      </c>
      <c r="G17" s="837">
        <v>27918</v>
      </c>
    </row>
    <row r="18" spans="1:8" ht="15.75">
      <c r="A18" s="835" t="s">
        <v>466</v>
      </c>
      <c r="B18" s="836">
        <f>+C18+D18+E18+F18+G18</f>
        <v>97916</v>
      </c>
      <c r="C18" s="837">
        <v>20062</v>
      </c>
      <c r="D18" s="837">
        <v>17145</v>
      </c>
      <c r="E18" s="837">
        <v>5922</v>
      </c>
      <c r="F18" s="837">
        <v>26562</v>
      </c>
      <c r="G18" s="837">
        <v>28225</v>
      </c>
    </row>
    <row r="19" spans="1:8" ht="15.75">
      <c r="A19" s="835">
        <v>2022</v>
      </c>
      <c r="B19" s="836">
        <f>+C19+D19+E19+F19+G19</f>
        <v>104426</v>
      </c>
      <c r="C19" s="837">
        <v>18658</v>
      </c>
      <c r="D19" s="837">
        <v>21809</v>
      </c>
      <c r="E19" s="837">
        <v>5781</v>
      </c>
      <c r="F19" s="837">
        <v>27442</v>
      </c>
      <c r="G19" s="837">
        <v>30736</v>
      </c>
    </row>
    <row r="20" spans="1:8" ht="15.75">
      <c r="A20" s="835" t="s">
        <v>582</v>
      </c>
      <c r="B20" s="836">
        <f>+C20+D20+E20+F20+G20</f>
        <v>111952</v>
      </c>
      <c r="C20" s="837">
        <v>17514</v>
      </c>
      <c r="D20" s="837">
        <v>27960</v>
      </c>
      <c r="E20" s="837">
        <v>5602</v>
      </c>
      <c r="F20" s="837">
        <v>28822</v>
      </c>
      <c r="G20" s="837">
        <v>32054</v>
      </c>
    </row>
    <row r="21" spans="1:8" ht="15.75">
      <c r="A21" s="1110" t="str">
        <f>+'Resumen '!O5</f>
        <v>Ene-Sep.24</v>
      </c>
      <c r="B21" s="836">
        <f>+C21+D21+E21+F21+G21</f>
        <v>113863</v>
      </c>
      <c r="C21" s="837">
        <f>+'Resumen '!I13</f>
        <v>16808</v>
      </c>
      <c r="D21" s="837">
        <f>+'Resumen '!J13</f>
        <v>29433</v>
      </c>
      <c r="E21" s="837">
        <f>+'Resumen '!K13</f>
        <v>5559</v>
      </c>
      <c r="F21" s="837">
        <f>+'Resumen '!L13</f>
        <v>29683</v>
      </c>
      <c r="G21" s="837">
        <f>+'Resumen '!M13</f>
        <v>32380</v>
      </c>
    </row>
    <row r="22" spans="1:8" ht="29.25" customHeight="1">
      <c r="A22" s="1451" t="s">
        <v>583</v>
      </c>
      <c r="B22" s="1451"/>
      <c r="C22" s="1451"/>
      <c r="D22" s="1451"/>
      <c r="E22" s="1451"/>
      <c r="F22" s="1451"/>
      <c r="G22" s="1451"/>
    </row>
    <row r="23" spans="1:8" ht="27" customHeight="1">
      <c r="A23" s="1452" t="s">
        <v>584</v>
      </c>
      <c r="B23" s="1452"/>
      <c r="C23" s="1452"/>
      <c r="D23" s="1452"/>
      <c r="E23" s="1452"/>
      <c r="F23" s="1452"/>
      <c r="G23" s="1452"/>
    </row>
    <row r="24" spans="1:8" ht="15.75">
      <c r="C24" s="3"/>
      <c r="D24" s="3"/>
      <c r="E24" s="3"/>
      <c r="F24" s="3"/>
      <c r="G24" s="3"/>
      <c r="H24" s="3"/>
    </row>
    <row r="25" spans="1:8" ht="15.75">
      <c r="C25" s="3"/>
      <c r="D25" s="3"/>
      <c r="E25" s="3"/>
      <c r="F25" s="3"/>
      <c r="G25" s="3"/>
    </row>
    <row r="26" spans="1:8" ht="15.75">
      <c r="C26" s="3"/>
      <c r="D26" s="3"/>
      <c r="E26" s="3"/>
      <c r="F26" s="3"/>
      <c r="G26" s="3"/>
    </row>
    <row r="27" spans="1:8" ht="18.75">
      <c r="B27" s="162"/>
      <c r="C27" s="3"/>
      <c r="D27" s="3"/>
      <c r="E27" s="3"/>
      <c r="F27" s="3"/>
      <c r="G27" s="3"/>
    </row>
    <row r="28" spans="1:8" ht="18.75">
      <c r="B28" s="161"/>
    </row>
    <row r="46" spans="8:8" ht="29.25" customHeight="1">
      <c r="H46" s="92"/>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54" t="s">
        <v>585</v>
      </c>
      <c r="B6" s="1455"/>
      <c r="C6" s="1455"/>
      <c r="D6" s="1455"/>
      <c r="E6" s="1455"/>
      <c r="F6" s="1455"/>
      <c r="G6" s="1455"/>
      <c r="H6" s="1455"/>
      <c r="I6" s="1455"/>
      <c r="J6" s="1455"/>
      <c r="K6" s="1455"/>
      <c r="L6" s="1455"/>
      <c r="M6" s="1455"/>
    </row>
    <row r="7" spans="1:13">
      <c r="A7" s="1455"/>
      <c r="B7" s="1455"/>
      <c r="C7" s="1455"/>
      <c r="D7" s="1455"/>
      <c r="E7" s="1455"/>
      <c r="F7" s="1455"/>
      <c r="G7" s="1455"/>
      <c r="H7" s="1455"/>
      <c r="I7" s="1455"/>
      <c r="J7" s="1455"/>
      <c r="K7" s="1455"/>
      <c r="L7" s="1455"/>
      <c r="M7" s="1455"/>
    </row>
    <row r="8" spans="1:13">
      <c r="A8" s="1455"/>
      <c r="B8" s="1455"/>
      <c r="C8" s="1455"/>
      <c r="D8" s="1455"/>
      <c r="E8" s="1455"/>
      <c r="F8" s="1455"/>
      <c r="G8" s="1455"/>
      <c r="H8" s="1455"/>
      <c r="I8" s="1455"/>
      <c r="J8" s="1455"/>
      <c r="K8" s="1455"/>
      <c r="L8" s="1455"/>
      <c r="M8" s="1455"/>
    </row>
    <row r="9" spans="1:13">
      <c r="A9" s="1455"/>
      <c r="B9" s="1455"/>
      <c r="C9" s="1455"/>
      <c r="D9" s="1455"/>
      <c r="E9" s="1455"/>
      <c r="F9" s="1455"/>
      <c r="G9" s="1455"/>
      <c r="H9" s="1455"/>
      <c r="I9" s="1455"/>
      <c r="J9" s="1455"/>
      <c r="K9" s="1455"/>
      <c r="L9" s="1455"/>
      <c r="M9" s="1455"/>
    </row>
    <row r="10" spans="1:13">
      <c r="A10" s="1455"/>
      <c r="B10" s="1455"/>
      <c r="C10" s="1455"/>
      <c r="D10" s="1455"/>
      <c r="E10" s="1455"/>
      <c r="F10" s="1455"/>
      <c r="G10" s="1455"/>
      <c r="H10" s="1455"/>
      <c r="I10" s="1455"/>
      <c r="J10" s="1455"/>
      <c r="K10" s="1455"/>
      <c r="L10" s="1455"/>
      <c r="M10" s="1455"/>
    </row>
    <row r="11" spans="1:13">
      <c r="A11" s="1455"/>
      <c r="B11" s="1455"/>
      <c r="C11" s="1455"/>
      <c r="D11" s="1455"/>
      <c r="E11" s="1455"/>
      <c r="F11" s="1455"/>
      <c r="G11" s="1455"/>
      <c r="H11" s="1455"/>
      <c r="I11" s="1455"/>
      <c r="J11" s="1455"/>
      <c r="K11" s="1455"/>
      <c r="L11" s="1455"/>
      <c r="M11" s="1455"/>
    </row>
    <row r="12" spans="1:13">
      <c r="A12" s="1455"/>
      <c r="B12" s="1455"/>
      <c r="C12" s="1455"/>
      <c r="D12" s="1455"/>
      <c r="E12" s="1455"/>
      <c r="F12" s="1455"/>
      <c r="G12" s="1455"/>
      <c r="H12" s="1455"/>
      <c r="I12" s="1455"/>
      <c r="J12" s="1455"/>
      <c r="K12" s="1455"/>
      <c r="L12" s="1455"/>
      <c r="M12" s="1455"/>
    </row>
    <row r="13" spans="1:13">
      <c r="A13" s="1455"/>
      <c r="B13" s="1455"/>
      <c r="C13" s="1455"/>
      <c r="D13" s="1455"/>
      <c r="E13" s="1455"/>
      <c r="F13" s="1455"/>
      <c r="G13" s="1455"/>
      <c r="H13" s="1455"/>
      <c r="I13" s="1455"/>
      <c r="J13" s="1455"/>
      <c r="K13" s="1455"/>
      <c r="L13" s="1455"/>
      <c r="M13" s="1455"/>
    </row>
    <row r="14" spans="1:13">
      <c r="A14" s="1455"/>
      <c r="B14" s="1455"/>
      <c r="C14" s="1455"/>
      <c r="D14" s="1455"/>
      <c r="E14" s="1455"/>
      <c r="F14" s="1455"/>
      <c r="G14" s="1455"/>
      <c r="H14" s="1455"/>
      <c r="I14" s="1455"/>
      <c r="J14" s="1455"/>
      <c r="K14" s="1455"/>
      <c r="L14" s="1455"/>
      <c r="M14" s="1455"/>
    </row>
    <row r="15" spans="1:13">
      <c r="A15" s="1455"/>
      <c r="B15" s="1455"/>
      <c r="C15" s="1455"/>
      <c r="D15" s="1455"/>
      <c r="E15" s="1455"/>
      <c r="F15" s="1455"/>
      <c r="G15" s="1455"/>
      <c r="H15" s="1455"/>
      <c r="I15" s="1455"/>
      <c r="J15" s="1455"/>
      <c r="K15" s="1455"/>
      <c r="L15" s="1455"/>
      <c r="M15" s="1455"/>
    </row>
    <row r="16" spans="1:13">
      <c r="A16" s="1455"/>
      <c r="B16" s="1455"/>
      <c r="C16" s="1455"/>
      <c r="D16" s="1455"/>
      <c r="E16" s="1455"/>
      <c r="F16" s="1455"/>
      <c r="G16" s="1455"/>
      <c r="H16" s="1455"/>
      <c r="I16" s="1455"/>
      <c r="J16" s="1455"/>
      <c r="K16" s="1455"/>
      <c r="L16" s="1455"/>
      <c r="M16" s="1455"/>
    </row>
    <row r="17" spans="1:16">
      <c r="A17" s="1455"/>
      <c r="B17" s="1455"/>
      <c r="C17" s="1455"/>
      <c r="D17" s="1455"/>
      <c r="E17" s="1455"/>
      <c r="F17" s="1455"/>
      <c r="G17" s="1455"/>
      <c r="H17" s="1455"/>
      <c r="I17" s="1455"/>
      <c r="J17" s="1455"/>
      <c r="K17" s="1455"/>
      <c r="L17" s="1455"/>
      <c r="M17" s="1455"/>
    </row>
    <row r="18" spans="1:16">
      <c r="A18" s="1455"/>
      <c r="B18" s="1455"/>
      <c r="C18" s="1455"/>
      <c r="D18" s="1455"/>
      <c r="E18" s="1455"/>
      <c r="F18" s="1455"/>
      <c r="G18" s="1455"/>
      <c r="H18" s="1455"/>
      <c r="I18" s="1455"/>
      <c r="J18" s="1455"/>
      <c r="K18" s="1455"/>
      <c r="L18" s="1455"/>
      <c r="M18" s="1455"/>
    </row>
    <row r="19" spans="1:16">
      <c r="A19" s="1455"/>
      <c r="B19" s="1455"/>
      <c r="C19" s="1455"/>
      <c r="D19" s="1455"/>
      <c r="E19" s="1455"/>
      <c r="F19" s="1455"/>
      <c r="G19" s="1455"/>
      <c r="H19" s="1455"/>
      <c r="I19" s="1455"/>
      <c r="J19" s="1455"/>
      <c r="K19" s="1455"/>
      <c r="L19" s="1455"/>
      <c r="M19" s="1455"/>
    </row>
    <row r="20" spans="1:16">
      <c r="A20" s="1455"/>
      <c r="B20" s="1455"/>
      <c r="C20" s="1455"/>
      <c r="D20" s="1455"/>
      <c r="E20" s="1455"/>
      <c r="F20" s="1455"/>
      <c r="G20" s="1455"/>
      <c r="H20" s="1455"/>
      <c r="I20" s="1455"/>
      <c r="J20" s="1455"/>
      <c r="K20" s="1455"/>
      <c r="L20" s="1455"/>
      <c r="M20" s="1455"/>
    </row>
    <row r="21" spans="1:16">
      <c r="A21" s="1455"/>
      <c r="B21" s="1455"/>
      <c r="C21" s="1455"/>
      <c r="D21" s="1455"/>
      <c r="E21" s="1455"/>
      <c r="F21" s="1455"/>
      <c r="G21" s="1455"/>
      <c r="H21" s="1455"/>
      <c r="I21" s="1455"/>
      <c r="J21" s="1455"/>
      <c r="K21" s="1455"/>
      <c r="L21" s="1455"/>
      <c r="M21" s="1455"/>
    </row>
    <row r="22" spans="1:16">
      <c r="A22" s="1455"/>
      <c r="B22" s="1455"/>
      <c r="C22" s="1455"/>
      <c r="D22" s="1455"/>
      <c r="E22" s="1455"/>
      <c r="F22" s="1455"/>
      <c r="G22" s="1455"/>
      <c r="H22" s="1455"/>
      <c r="I22" s="1455"/>
      <c r="J22" s="1455"/>
      <c r="K22" s="1455"/>
      <c r="L22" s="1455"/>
      <c r="M22" s="1455"/>
    </row>
    <row r="23" spans="1:16">
      <c r="A23" s="1455"/>
      <c r="B23" s="1455"/>
      <c r="C23" s="1455"/>
      <c r="D23" s="1455"/>
      <c r="E23" s="1455"/>
      <c r="F23" s="1455"/>
      <c r="G23" s="1455"/>
      <c r="H23" s="1455"/>
      <c r="I23" s="1455"/>
      <c r="J23" s="1455"/>
      <c r="K23" s="1455"/>
      <c r="L23" s="1455"/>
      <c r="M23" s="1455"/>
    </row>
    <row r="24" spans="1:16">
      <c r="A24" s="1455"/>
      <c r="B24" s="1455"/>
      <c r="C24" s="1455"/>
      <c r="D24" s="1455"/>
      <c r="E24" s="1455"/>
      <c r="F24" s="1455"/>
      <c r="G24" s="1455"/>
      <c r="H24" s="1455"/>
      <c r="I24" s="1455"/>
      <c r="J24" s="1455"/>
      <c r="K24" s="1455"/>
      <c r="L24" s="1455"/>
      <c r="M24" s="1455"/>
    </row>
    <row r="25" spans="1:16">
      <c r="A25" s="1455"/>
      <c r="B25" s="1455"/>
      <c r="C25" s="1455"/>
      <c r="D25" s="1455"/>
      <c r="E25" s="1455"/>
      <c r="F25" s="1455"/>
      <c r="G25" s="1455"/>
      <c r="H25" s="1455"/>
      <c r="I25" s="1455"/>
      <c r="J25" s="1455"/>
      <c r="K25" s="1455"/>
      <c r="L25" s="1455"/>
      <c r="M25" s="1455"/>
    </row>
    <row r="26" spans="1:16">
      <c r="A26" s="1455"/>
      <c r="B26" s="1455"/>
      <c r="C26" s="1455"/>
      <c r="D26" s="1455"/>
      <c r="E26" s="1455"/>
      <c r="F26" s="1455"/>
      <c r="G26" s="1455"/>
      <c r="H26" s="1455"/>
      <c r="I26" s="1455"/>
      <c r="J26" s="1455"/>
      <c r="K26" s="1455"/>
      <c r="L26" s="1455"/>
      <c r="M26" s="1455"/>
      <c r="P26" t="s">
        <v>586</v>
      </c>
    </row>
    <row r="27" spans="1:16">
      <c r="A27" s="1455"/>
      <c r="B27" s="1455"/>
      <c r="C27" s="1455"/>
      <c r="D27" s="1455"/>
      <c r="E27" s="1455"/>
      <c r="F27" s="1455"/>
      <c r="G27" s="1455"/>
      <c r="H27" s="1455"/>
      <c r="I27" s="1455"/>
      <c r="J27" s="1455"/>
      <c r="K27" s="1455"/>
      <c r="L27" s="1455"/>
      <c r="M27" s="1455"/>
    </row>
    <row r="28" spans="1:16">
      <c r="A28" s="1455"/>
      <c r="B28" s="1455"/>
      <c r="C28" s="1455"/>
      <c r="D28" s="1455"/>
      <c r="E28" s="1455"/>
      <c r="F28" s="1455"/>
      <c r="G28" s="1455"/>
      <c r="H28" s="1455"/>
      <c r="I28" s="1455"/>
      <c r="J28" s="1455"/>
      <c r="K28" s="1455"/>
      <c r="L28" s="1455"/>
      <c r="M28" s="1455"/>
    </row>
    <row r="29" spans="1:16">
      <c r="A29" s="1455"/>
      <c r="B29" s="1455"/>
      <c r="C29" s="1455"/>
      <c r="D29" s="1455"/>
      <c r="E29" s="1455"/>
      <c r="F29" s="1455"/>
      <c r="G29" s="1455"/>
      <c r="H29" s="1455"/>
      <c r="I29" s="1455"/>
      <c r="J29" s="1455"/>
      <c r="K29" s="1455"/>
      <c r="L29" s="1455"/>
      <c r="M29" s="1455"/>
    </row>
    <row r="30" spans="1:16">
      <c r="A30" s="1455"/>
      <c r="B30" s="1455"/>
      <c r="C30" s="1455"/>
      <c r="D30" s="1455"/>
      <c r="E30" s="1455"/>
      <c r="F30" s="1455"/>
      <c r="G30" s="1455"/>
      <c r="H30" s="1455"/>
      <c r="I30" s="1455"/>
      <c r="J30" s="1455"/>
      <c r="K30" s="1455"/>
      <c r="L30" s="1455"/>
      <c r="M30" s="1455"/>
    </row>
    <row r="31" spans="1:16">
      <c r="A31" s="1455"/>
      <c r="B31" s="1455"/>
      <c r="C31" s="1455"/>
      <c r="D31" s="1455"/>
      <c r="E31" s="1455"/>
      <c r="F31" s="1455"/>
      <c r="G31" s="1455"/>
      <c r="H31" s="1455"/>
      <c r="I31" s="1455"/>
      <c r="J31" s="1455"/>
      <c r="K31" s="1455"/>
      <c r="L31" s="1455"/>
      <c r="M31" s="1455"/>
    </row>
    <row r="32" spans="1:16">
      <c r="A32" s="1455"/>
      <c r="B32" s="1455"/>
      <c r="C32" s="1455"/>
      <c r="D32" s="1455"/>
      <c r="E32" s="1455"/>
      <c r="F32" s="1455"/>
      <c r="G32" s="1455"/>
      <c r="H32" s="1455"/>
      <c r="I32" s="1455"/>
      <c r="J32" s="1455"/>
      <c r="K32" s="1455"/>
      <c r="L32" s="1455"/>
      <c r="M32" s="1455"/>
    </row>
    <row r="33" spans="1:13">
      <c r="A33" s="1455"/>
      <c r="B33" s="1455"/>
      <c r="C33" s="1455"/>
      <c r="D33" s="1455"/>
      <c r="E33" s="1455"/>
      <c r="F33" s="1455"/>
      <c r="G33" s="1455"/>
      <c r="H33" s="1455"/>
      <c r="I33" s="1455"/>
      <c r="J33" s="1455"/>
      <c r="K33" s="1455"/>
      <c r="L33" s="1455"/>
      <c r="M33" s="1455"/>
    </row>
    <row r="34" spans="1:13">
      <c r="A34" s="1455"/>
      <c r="B34" s="1455"/>
      <c r="C34" s="1455"/>
      <c r="D34" s="1455"/>
      <c r="E34" s="1455"/>
      <c r="F34" s="1455"/>
      <c r="G34" s="1455"/>
      <c r="H34" s="1455"/>
      <c r="I34" s="1455"/>
      <c r="J34" s="1455"/>
      <c r="K34" s="1455"/>
      <c r="L34" s="1455"/>
      <c r="M34" s="1455"/>
    </row>
    <row r="35" spans="1:13">
      <c r="A35" s="1455"/>
      <c r="B35" s="1455"/>
      <c r="C35" s="1455"/>
      <c r="D35" s="1455"/>
      <c r="E35" s="1455"/>
      <c r="F35" s="1455"/>
      <c r="G35" s="1455"/>
      <c r="H35" s="1455"/>
      <c r="I35" s="1455"/>
      <c r="J35" s="1455"/>
      <c r="K35" s="1455"/>
      <c r="L35" s="1455"/>
      <c r="M35" s="1455"/>
    </row>
    <row r="36" spans="1:13">
      <c r="A36" s="1455"/>
      <c r="B36" s="1455"/>
      <c r="C36" s="1455"/>
      <c r="D36" s="1455"/>
      <c r="E36" s="1455"/>
      <c r="F36" s="1455"/>
      <c r="G36" s="1455"/>
      <c r="H36" s="1455"/>
      <c r="I36" s="1455"/>
      <c r="J36" s="1455"/>
      <c r="K36" s="1455"/>
      <c r="L36" s="1455"/>
      <c r="M36" s="1455"/>
    </row>
    <row r="37" spans="1:13">
      <c r="A37" s="1455"/>
      <c r="B37" s="1455"/>
      <c r="C37" s="1455"/>
      <c r="D37" s="1455"/>
      <c r="E37" s="1455"/>
      <c r="F37" s="1455"/>
      <c r="G37" s="1455"/>
      <c r="H37" s="1455"/>
      <c r="I37" s="1455"/>
      <c r="J37" s="1455"/>
      <c r="K37" s="1455"/>
      <c r="L37" s="1455"/>
      <c r="M37" s="1455"/>
    </row>
    <row r="38" spans="1:13">
      <c r="A38" s="1455"/>
      <c r="B38" s="1455"/>
      <c r="C38" s="1455"/>
      <c r="D38" s="1455"/>
      <c r="E38" s="1455"/>
      <c r="F38" s="1455"/>
      <c r="G38" s="1455"/>
      <c r="H38" s="1455"/>
      <c r="I38" s="1455"/>
      <c r="J38" s="1455"/>
      <c r="K38" s="1455"/>
      <c r="L38" s="1455"/>
      <c r="M38" s="1455"/>
    </row>
    <row r="39" spans="1:13">
      <c r="A39" s="1455"/>
      <c r="B39" s="1455"/>
      <c r="C39" s="1455"/>
      <c r="D39" s="1455"/>
      <c r="E39" s="1455"/>
      <c r="F39" s="1455"/>
      <c r="G39" s="1455"/>
      <c r="H39" s="1455"/>
      <c r="I39" s="1455"/>
      <c r="J39" s="1455"/>
      <c r="K39" s="1455"/>
      <c r="L39" s="1455"/>
      <c r="M39" s="1455"/>
    </row>
    <row r="40" spans="1:13">
      <c r="A40" s="1455"/>
      <c r="B40" s="1455"/>
      <c r="C40" s="1455"/>
      <c r="D40" s="1455"/>
      <c r="E40" s="1455"/>
      <c r="F40" s="1455"/>
      <c r="G40" s="1455"/>
      <c r="H40" s="1455"/>
      <c r="I40" s="1455"/>
      <c r="J40" s="1455"/>
      <c r="K40" s="1455"/>
      <c r="L40" s="1455"/>
      <c r="M40" s="1455"/>
    </row>
    <row r="41" spans="1:13">
      <c r="A41" s="1455"/>
      <c r="B41" s="1455"/>
      <c r="C41" s="1455"/>
      <c r="D41" s="1455"/>
      <c r="E41" s="1455"/>
      <c r="F41" s="1455"/>
      <c r="G41" s="1455"/>
      <c r="H41" s="1455"/>
      <c r="I41" s="1455"/>
      <c r="J41" s="1455"/>
      <c r="K41" s="1455"/>
      <c r="L41" s="1455"/>
      <c r="M41" s="1455"/>
    </row>
    <row r="42" spans="1:13">
      <c r="A42" s="1455"/>
      <c r="B42" s="1455"/>
      <c r="C42" s="1455"/>
      <c r="D42" s="1455"/>
      <c r="E42" s="1455"/>
      <c r="F42" s="1455"/>
      <c r="G42" s="1455"/>
      <c r="H42" s="1455"/>
      <c r="I42" s="1455"/>
      <c r="J42" s="1455"/>
      <c r="K42" s="1455"/>
      <c r="L42" s="1455"/>
      <c r="M42" s="1455"/>
    </row>
    <row r="43" spans="1:13" ht="48" customHeight="1">
      <c r="A43" s="1455"/>
      <c r="B43" s="1455"/>
      <c r="C43" s="1455"/>
      <c r="D43" s="1455"/>
      <c r="E43" s="1455"/>
      <c r="F43" s="1455"/>
      <c r="G43" s="1455"/>
      <c r="H43" s="1455"/>
      <c r="I43" s="1455"/>
      <c r="J43" s="1455"/>
      <c r="K43" s="1455"/>
      <c r="L43" s="1455"/>
      <c r="M43" s="1455"/>
    </row>
    <row r="44" spans="1:13" ht="162" customHeight="1">
      <c r="A44" s="1455"/>
      <c r="B44" s="1455"/>
      <c r="C44" s="1455"/>
      <c r="D44" s="1455"/>
      <c r="E44" s="1455"/>
      <c r="F44" s="1455"/>
      <c r="G44" s="1455"/>
      <c r="H44" s="1455"/>
      <c r="I44" s="1455"/>
      <c r="J44" s="1455"/>
      <c r="K44" s="1455"/>
      <c r="L44" s="1455"/>
      <c r="M44" s="1455"/>
    </row>
    <row r="45" spans="1:13">
      <c r="A45" s="1455"/>
      <c r="B45" s="1455"/>
      <c r="C45" s="1455"/>
      <c r="D45" s="1455"/>
      <c r="E45" s="1455"/>
      <c r="F45" s="1455"/>
      <c r="G45" s="1455"/>
      <c r="H45" s="1455"/>
      <c r="I45" s="1455"/>
      <c r="J45" s="1455"/>
      <c r="K45" s="1455"/>
      <c r="L45" s="1455"/>
      <c r="M45" s="1455"/>
    </row>
    <row r="46" spans="1:13" ht="63" customHeight="1">
      <c r="A46" s="1455"/>
      <c r="B46" s="1455"/>
      <c r="C46" s="1455"/>
      <c r="D46" s="1455"/>
      <c r="E46" s="1455"/>
      <c r="F46" s="1455"/>
      <c r="G46" s="1455"/>
      <c r="H46" s="1455"/>
      <c r="I46" s="1455"/>
      <c r="J46" s="1455"/>
      <c r="K46" s="1455"/>
      <c r="L46" s="1455"/>
      <c r="M46" s="1455"/>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2">
    <tabColor rgb="FF0070C0"/>
    <pageSetUpPr fitToPage="1"/>
  </sheetPr>
  <dimension ref="A4:J57"/>
  <sheetViews>
    <sheetView showGridLines="0" view="pageBreakPreview" zoomScale="55" zoomScaleNormal="100" zoomScaleSheetLayoutView="55" workbookViewId="0">
      <selection activeCell="O28" sqref="O28"/>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s>
  <sheetData>
    <row r="4" spans="1:9" ht="33" customHeight="1"/>
    <row r="6" spans="1:9" ht="57.75" customHeight="1">
      <c r="A6" s="1456" t="s">
        <v>587</v>
      </c>
      <c r="B6" s="1457"/>
      <c r="C6" s="1457"/>
      <c r="D6" s="1457"/>
      <c r="E6" s="1457"/>
      <c r="F6" s="1457"/>
      <c r="G6" s="1457"/>
      <c r="H6" s="1457"/>
      <c r="I6" s="1457"/>
    </row>
    <row r="7" spans="1:9" ht="36.75" customHeight="1">
      <c r="A7" s="1457"/>
      <c r="B7" s="1457"/>
      <c r="C7" s="1457"/>
      <c r="D7" s="1457"/>
      <c r="E7" s="1457"/>
      <c r="F7" s="1457"/>
      <c r="G7" s="1457"/>
      <c r="H7" s="1457"/>
      <c r="I7" s="1457"/>
    </row>
    <row r="8" spans="1:9" ht="31.5" customHeight="1">
      <c r="A8" s="1457"/>
      <c r="B8" s="1457"/>
      <c r="C8" s="1457"/>
      <c r="D8" s="1457"/>
      <c r="E8" s="1457"/>
      <c r="F8" s="1457"/>
      <c r="G8" s="1457"/>
      <c r="H8" s="1457"/>
      <c r="I8" s="1457"/>
    </row>
    <row r="9" spans="1:9" ht="19.5" customHeight="1">
      <c r="A9" s="1457"/>
      <c r="B9" s="1457"/>
      <c r="C9" s="1457"/>
      <c r="D9" s="1457"/>
      <c r="E9" s="1457"/>
      <c r="F9" s="1457"/>
      <c r="G9" s="1457"/>
      <c r="H9" s="1457"/>
      <c r="I9" s="1457"/>
    </row>
    <row r="10" spans="1:9" ht="19.5" customHeight="1">
      <c r="A10" s="1457"/>
      <c r="B10" s="1457"/>
      <c r="C10" s="1457"/>
      <c r="D10" s="1457"/>
      <c r="E10" s="1457"/>
      <c r="F10" s="1457"/>
      <c r="G10" s="1457"/>
      <c r="H10" s="1457"/>
      <c r="I10" s="1457"/>
    </row>
    <row r="11" spans="1:9" ht="19.5" customHeight="1">
      <c r="A11" s="1457"/>
      <c r="B11" s="1457"/>
      <c r="C11" s="1457"/>
      <c r="D11" s="1457"/>
      <c r="E11" s="1457"/>
      <c r="F11" s="1457"/>
      <c r="G11" s="1457"/>
      <c r="H11" s="1457"/>
      <c r="I11" s="1457"/>
    </row>
    <row r="12" spans="1:9" ht="19.5" customHeight="1">
      <c r="A12" s="1457"/>
      <c r="B12" s="1457"/>
      <c r="C12" s="1457"/>
      <c r="D12" s="1457"/>
      <c r="E12" s="1457"/>
      <c r="F12" s="1457"/>
      <c r="G12" s="1457"/>
      <c r="H12" s="1457"/>
      <c r="I12" s="1457"/>
    </row>
    <row r="13" spans="1:9" ht="19.5" customHeight="1">
      <c r="A13" s="1457"/>
      <c r="B13" s="1457"/>
      <c r="C13" s="1457"/>
      <c r="D13" s="1457"/>
      <c r="E13" s="1457"/>
      <c r="F13" s="1457"/>
      <c r="G13" s="1457"/>
      <c r="H13" s="1457"/>
      <c r="I13" s="1457"/>
    </row>
    <row r="14" spans="1:9" ht="36.75" customHeight="1">
      <c r="A14" s="1457"/>
      <c r="B14" s="1457"/>
      <c r="C14" s="1457"/>
      <c r="D14" s="1457"/>
      <c r="E14" s="1457"/>
      <c r="F14" s="1457"/>
      <c r="G14" s="1457"/>
      <c r="H14" s="1457"/>
      <c r="I14" s="1457"/>
    </row>
    <row r="15" spans="1:9" ht="19.5" customHeight="1">
      <c r="A15" s="1457"/>
      <c r="B15" s="1457"/>
      <c r="C15" s="1457"/>
      <c r="D15" s="1457"/>
      <c r="E15" s="1457"/>
      <c r="F15" s="1457"/>
      <c r="G15" s="1457"/>
      <c r="H15" s="1457"/>
      <c r="I15" s="1457"/>
    </row>
    <row r="16" spans="1:9" ht="19.5" customHeight="1">
      <c r="A16" s="1457"/>
      <c r="B16" s="1457"/>
      <c r="C16" s="1457"/>
      <c r="D16" s="1457"/>
      <c r="E16" s="1457"/>
      <c r="F16" s="1457"/>
      <c r="G16" s="1457"/>
      <c r="H16" s="1457"/>
      <c r="I16" s="1457"/>
    </row>
    <row r="17" spans="1:10" ht="19.5" customHeight="1">
      <c r="A17" s="1457"/>
      <c r="B17" s="1457"/>
      <c r="C17" s="1457"/>
      <c r="D17" s="1457"/>
      <c r="E17" s="1457"/>
      <c r="F17" s="1457"/>
      <c r="G17" s="1457"/>
      <c r="H17" s="1457"/>
      <c r="I17" s="1457"/>
    </row>
    <row r="18" spans="1:10" ht="19.5" customHeight="1">
      <c r="A18" s="1457"/>
      <c r="B18" s="1457"/>
      <c r="C18" s="1457"/>
      <c r="D18" s="1457"/>
      <c r="E18" s="1457"/>
      <c r="F18" s="1457"/>
      <c r="G18" s="1457"/>
      <c r="H18" s="1457"/>
      <c r="I18" s="1457"/>
    </row>
    <row r="19" spans="1:10" ht="19.5" customHeight="1">
      <c r="A19" s="1457"/>
      <c r="B19" s="1457"/>
      <c r="C19" s="1457"/>
      <c r="D19" s="1457"/>
      <c r="E19" s="1457"/>
      <c r="F19" s="1457"/>
      <c r="G19" s="1457"/>
      <c r="H19" s="1457"/>
      <c r="I19" s="1457"/>
    </row>
    <row r="20" spans="1:10" ht="19.5" customHeight="1">
      <c r="A20" s="1457"/>
      <c r="B20" s="1457"/>
      <c r="C20" s="1457"/>
      <c r="D20" s="1457"/>
      <c r="E20" s="1457"/>
      <c r="F20" s="1457"/>
      <c r="G20" s="1457"/>
      <c r="H20" s="1457"/>
      <c r="I20" s="1457"/>
    </row>
    <row r="21" spans="1:10" ht="41.25" customHeight="1">
      <c r="A21" s="1457"/>
      <c r="B21" s="1457"/>
      <c r="C21" s="1457"/>
      <c r="D21" s="1457"/>
      <c r="E21" s="1457"/>
      <c r="F21" s="1457"/>
      <c r="G21" s="1457"/>
      <c r="H21" s="1457"/>
      <c r="I21" s="1457"/>
    </row>
    <row r="22" spans="1:10" ht="19.5" customHeight="1">
      <c r="A22" s="1457"/>
      <c r="B22" s="1457"/>
      <c r="C22" s="1457"/>
      <c r="D22" s="1457"/>
      <c r="E22" s="1457"/>
      <c r="F22" s="1457"/>
      <c r="G22" s="1457"/>
      <c r="H22" s="1457"/>
      <c r="I22" s="1457"/>
      <c r="J22" s="12"/>
    </row>
    <row r="23" spans="1:10" ht="19.5" customHeight="1">
      <c r="A23" s="1457"/>
      <c r="B23" s="1457"/>
      <c r="C23" s="1457"/>
      <c r="D23" s="1457"/>
      <c r="E23" s="1457"/>
      <c r="F23" s="1457"/>
      <c r="G23" s="1457"/>
      <c r="H23" s="1457"/>
      <c r="I23" s="1457"/>
      <c r="J23" s="12"/>
    </row>
    <row r="24" spans="1:10" ht="19.5" customHeight="1">
      <c r="A24" s="1457"/>
      <c r="B24" s="1457"/>
      <c r="C24" s="1457"/>
      <c r="D24" s="1457"/>
      <c r="E24" s="1457"/>
      <c r="F24" s="1457"/>
      <c r="G24" s="1457"/>
      <c r="H24" s="1457"/>
      <c r="I24" s="1457"/>
      <c r="J24" s="12"/>
    </row>
    <row r="25" spans="1:10">
      <c r="A25" s="1457"/>
      <c r="B25" s="1457"/>
      <c r="C25" s="1457"/>
      <c r="D25" s="1457"/>
      <c r="E25" s="1457"/>
      <c r="F25" s="1457"/>
      <c r="G25" s="1457"/>
      <c r="H25" s="1457"/>
      <c r="I25" s="1457"/>
      <c r="J25" s="12"/>
    </row>
    <row r="26" spans="1:10" ht="33.75" customHeight="1">
      <c r="A26" s="1457"/>
      <c r="B26" s="1457"/>
      <c r="C26" s="1457"/>
      <c r="D26" s="1457"/>
      <c r="E26" s="1457"/>
      <c r="F26" s="1457"/>
      <c r="G26" s="1457"/>
      <c r="H26" s="1457"/>
      <c r="I26" s="1457"/>
    </row>
    <row r="27" spans="1:10" ht="33.75" customHeight="1">
      <c r="A27" s="1457"/>
      <c r="B27" s="1457"/>
      <c r="C27" s="1457"/>
      <c r="D27" s="1457"/>
      <c r="E27" s="1457"/>
      <c r="F27" s="1457"/>
      <c r="G27" s="1457"/>
      <c r="H27" s="1457"/>
      <c r="I27" s="1457"/>
    </row>
    <row r="28" spans="1:10" ht="33.75" customHeight="1">
      <c r="A28" s="1457"/>
      <c r="B28" s="1457"/>
      <c r="C28" s="1457"/>
      <c r="D28" s="1457"/>
      <c r="E28" s="1457"/>
      <c r="F28" s="1457"/>
      <c r="G28" s="1457"/>
      <c r="H28" s="1457"/>
      <c r="I28" s="1457"/>
    </row>
    <row r="29" spans="1:10" ht="33.75" customHeight="1">
      <c r="A29" s="1457"/>
      <c r="B29" s="1457"/>
      <c r="C29" s="1457"/>
      <c r="D29" s="1457"/>
      <c r="E29" s="1457"/>
      <c r="F29" s="1457"/>
      <c r="G29" s="1457"/>
      <c r="H29" s="1457"/>
      <c r="I29" s="1457"/>
    </row>
    <row r="30" spans="1:10" ht="33.75" customHeight="1">
      <c r="A30" s="1457"/>
      <c r="B30" s="1457"/>
      <c r="C30" s="1457"/>
      <c r="D30" s="1457"/>
      <c r="E30" s="1457"/>
      <c r="F30" s="1457"/>
      <c r="G30" s="1457"/>
      <c r="H30" s="1457"/>
      <c r="I30" s="1457"/>
    </row>
    <row r="31" spans="1:10" ht="33.75" customHeight="1">
      <c r="A31" s="1457"/>
      <c r="B31" s="1457"/>
      <c r="C31" s="1457"/>
      <c r="D31" s="1457"/>
      <c r="E31" s="1457"/>
      <c r="F31" s="1457"/>
      <c r="G31" s="1457"/>
      <c r="H31" s="1457"/>
      <c r="I31" s="1457"/>
    </row>
    <row r="32" spans="1:10" ht="33.75" customHeight="1">
      <c r="A32" s="1457"/>
      <c r="B32" s="1457"/>
      <c r="C32" s="1457"/>
      <c r="D32" s="1457"/>
      <c r="E32" s="1457"/>
      <c r="F32" s="1457"/>
      <c r="G32" s="1457"/>
      <c r="H32" s="1457"/>
      <c r="I32" s="1457"/>
    </row>
    <row r="33" spans="1:9" ht="33.75" customHeight="1">
      <c r="A33" s="1457"/>
      <c r="B33" s="1457"/>
      <c r="C33" s="1457"/>
      <c r="D33" s="1457"/>
      <c r="E33" s="1457"/>
      <c r="F33" s="1457"/>
      <c r="G33" s="1457"/>
      <c r="H33" s="1457"/>
      <c r="I33" s="1457"/>
    </row>
    <row r="34" spans="1:9" ht="33.75" customHeight="1">
      <c r="A34" s="1457"/>
      <c r="B34" s="1457"/>
      <c r="C34" s="1457"/>
      <c r="D34" s="1457"/>
      <c r="E34" s="1457"/>
      <c r="F34" s="1457"/>
      <c r="G34" s="1457"/>
      <c r="H34" s="1457"/>
      <c r="I34" s="1457"/>
    </row>
    <row r="35" spans="1:9" ht="33.75" customHeight="1">
      <c r="A35" s="1457"/>
      <c r="B35" s="1457"/>
      <c r="C35" s="1457"/>
      <c r="D35" s="1457"/>
      <c r="E35" s="1457"/>
      <c r="F35" s="1457"/>
      <c r="G35" s="1457"/>
      <c r="H35" s="1457"/>
      <c r="I35" s="1457"/>
    </row>
    <row r="36" spans="1:9" ht="33.75" customHeight="1">
      <c r="A36" s="1457"/>
      <c r="B36" s="1457"/>
      <c r="C36" s="1457"/>
      <c r="D36" s="1457"/>
      <c r="E36" s="1457"/>
      <c r="F36" s="1457"/>
      <c r="G36" s="1457"/>
      <c r="H36" s="1457"/>
      <c r="I36" s="1457"/>
    </row>
    <row r="37" spans="1:9" ht="33.75" customHeight="1">
      <c r="A37" s="1457"/>
      <c r="B37" s="1457"/>
      <c r="C37" s="1457"/>
      <c r="D37" s="1457"/>
      <c r="E37" s="1457"/>
      <c r="F37" s="1457"/>
      <c r="G37" s="1457"/>
      <c r="H37" s="1457"/>
      <c r="I37" s="1457"/>
    </row>
    <row r="38" spans="1:9" ht="33.75" customHeight="1">
      <c r="A38" s="1457"/>
      <c r="B38" s="1457"/>
      <c r="C38" s="1457"/>
      <c r="D38" s="1457"/>
      <c r="E38" s="1457"/>
      <c r="F38" s="1457"/>
      <c r="G38" s="1457"/>
      <c r="H38" s="1457"/>
      <c r="I38" s="1457"/>
    </row>
    <row r="39" spans="1:9" ht="19.5" customHeight="1">
      <c r="A39" s="1457"/>
      <c r="B39" s="1457"/>
      <c r="C39" s="1457"/>
      <c r="D39" s="1457"/>
      <c r="E39" s="1457"/>
      <c r="F39" s="1457"/>
      <c r="G39" s="1457"/>
      <c r="H39" s="1457"/>
      <c r="I39" s="1457"/>
    </row>
    <row r="40" spans="1:9" ht="13.5" customHeight="1">
      <c r="A40" s="1457"/>
      <c r="B40" s="1457"/>
      <c r="C40" s="1457"/>
      <c r="D40" s="1457"/>
      <c r="E40" s="1457"/>
      <c r="F40" s="1457"/>
      <c r="G40" s="1457"/>
      <c r="H40" s="1457"/>
      <c r="I40" s="1457"/>
    </row>
    <row r="41" spans="1:9">
      <c r="A41" s="1457"/>
      <c r="B41" s="1457"/>
      <c r="C41" s="1457"/>
      <c r="D41" s="1457"/>
      <c r="E41" s="1457"/>
      <c r="F41" s="1457"/>
      <c r="G41" s="1457"/>
      <c r="H41" s="1457"/>
      <c r="I41" s="1457"/>
    </row>
    <row r="42" spans="1:9" ht="35.25" customHeight="1">
      <c r="A42" s="1457"/>
      <c r="B42" s="1457"/>
      <c r="C42" s="1457"/>
      <c r="D42" s="1457"/>
      <c r="E42" s="1457"/>
      <c r="F42" s="1457"/>
      <c r="G42" s="1457"/>
      <c r="H42" s="1457"/>
      <c r="I42" s="1457"/>
    </row>
    <row r="43" spans="1:9" ht="409.5" customHeight="1"/>
    <row r="45" spans="1:9">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9" customWidth="1"/>
    <col min="2" max="2" width="54.28515625" style="176" customWidth="1"/>
    <col min="3" max="3" width="23.7109375" style="176" customWidth="1"/>
    <col min="4" max="4" width="24.7109375" style="180" customWidth="1"/>
    <col min="5" max="16384" width="11.42578125" style="176"/>
  </cols>
  <sheetData>
    <row r="1" spans="1:4" ht="31.5">
      <c r="A1" s="1313" t="s">
        <v>126</v>
      </c>
      <c r="B1" s="1313"/>
      <c r="C1" s="1313"/>
      <c r="D1" s="1313"/>
    </row>
    <row r="2" spans="1:4" ht="24" thickBot="1">
      <c r="A2" s="1314" t="s">
        <v>127</v>
      </c>
      <c r="B2" s="1314"/>
      <c r="C2" s="1314"/>
      <c r="D2" s="1314"/>
    </row>
    <row r="3" spans="1:4" s="181" customFormat="1" ht="60" customHeight="1" thickBot="1">
      <c r="A3" s="217" t="s">
        <v>128</v>
      </c>
      <c r="B3" s="218" t="s">
        <v>129</v>
      </c>
      <c r="C3" s="217" t="s">
        <v>130</v>
      </c>
      <c r="D3" s="219" t="s">
        <v>131</v>
      </c>
    </row>
    <row r="4" spans="1:4" ht="15.75">
      <c r="A4" s="1304">
        <v>1</v>
      </c>
      <c r="B4" s="639" t="s">
        <v>132</v>
      </c>
      <c r="C4" s="1307" t="s">
        <v>133</v>
      </c>
      <c r="D4" s="1310">
        <f>1/12</f>
        <v>8.3333333333333329E-2</v>
      </c>
    </row>
    <row r="5" spans="1:4" ht="15.75">
      <c r="A5" s="1305"/>
      <c r="B5" s="639" t="s">
        <v>134</v>
      </c>
      <c r="C5" s="1308"/>
      <c r="D5" s="1311"/>
    </row>
    <row r="6" spans="1:4" ht="16.5" thickBot="1">
      <c r="A6" s="1306"/>
      <c r="B6" s="640" t="s">
        <v>135</v>
      </c>
      <c r="C6" s="1309"/>
      <c r="D6" s="1312"/>
    </row>
    <row r="7" spans="1:4" ht="15.75">
      <c r="A7" s="1304">
        <v>2</v>
      </c>
      <c r="B7" s="639" t="s">
        <v>136</v>
      </c>
      <c r="C7" s="1307" t="s">
        <v>137</v>
      </c>
      <c r="D7" s="1310">
        <v>0.16666666666666699</v>
      </c>
    </row>
    <row r="8" spans="1:4" ht="15.75">
      <c r="A8" s="1305"/>
      <c r="B8" s="639" t="s">
        <v>138</v>
      </c>
      <c r="C8" s="1308"/>
      <c r="D8" s="1311"/>
    </row>
    <row r="9" spans="1:4" ht="15.75">
      <c r="A9" s="1305"/>
      <c r="B9" s="639" t="s">
        <v>135</v>
      </c>
      <c r="C9" s="1308"/>
      <c r="D9" s="1311"/>
    </row>
    <row r="10" spans="1:4" ht="16.5" thickBot="1">
      <c r="A10" s="1306"/>
      <c r="B10" s="641" t="s">
        <v>139</v>
      </c>
      <c r="C10" s="1309"/>
      <c r="D10" s="1312"/>
    </row>
    <row r="11" spans="1:4" ht="15.75">
      <c r="A11" s="1304">
        <v>3</v>
      </c>
      <c r="B11" s="639" t="s">
        <v>140</v>
      </c>
      <c r="C11" s="1307" t="s">
        <v>141</v>
      </c>
      <c r="D11" s="1310">
        <v>0.25</v>
      </c>
    </row>
    <row r="12" spans="1:4" ht="15.75">
      <c r="A12" s="1305"/>
      <c r="B12" s="639" t="s">
        <v>142</v>
      </c>
      <c r="C12" s="1308"/>
      <c r="D12" s="1311"/>
    </row>
    <row r="13" spans="1:4" ht="16.5" thickBot="1">
      <c r="A13" s="1306"/>
      <c r="B13" s="640" t="s">
        <v>135</v>
      </c>
      <c r="C13" s="1309"/>
      <c r="D13" s="1312"/>
    </row>
    <row r="14" spans="1:4" ht="15.75">
      <c r="A14" s="1304">
        <v>4</v>
      </c>
      <c r="B14" s="639" t="s">
        <v>143</v>
      </c>
      <c r="C14" s="1307" t="s">
        <v>144</v>
      </c>
      <c r="D14" s="1310">
        <v>0.33333333333333331</v>
      </c>
    </row>
    <row r="15" spans="1:4" ht="15.75">
      <c r="A15" s="1305"/>
      <c r="B15" s="639" t="s">
        <v>145</v>
      </c>
      <c r="C15" s="1308"/>
      <c r="D15" s="1311"/>
    </row>
    <row r="16" spans="1:4" ht="16.5" thickBot="1">
      <c r="A16" s="1306"/>
      <c r="B16" s="640" t="s">
        <v>135</v>
      </c>
      <c r="C16" s="1309"/>
      <c r="D16" s="1312"/>
    </row>
    <row r="17" spans="1:4" ht="15.75">
      <c r="A17" s="1304">
        <v>5</v>
      </c>
      <c r="B17" s="639" t="s">
        <v>146</v>
      </c>
      <c r="C17" s="1307" t="s">
        <v>147</v>
      </c>
      <c r="D17" s="1310">
        <v>0.41666666666666669</v>
      </c>
    </row>
    <row r="18" spans="1:4" ht="15.75">
      <c r="A18" s="1305"/>
      <c r="B18" s="639" t="s">
        <v>148</v>
      </c>
      <c r="C18" s="1308"/>
      <c r="D18" s="1311"/>
    </row>
    <row r="19" spans="1:4" ht="15.75">
      <c r="A19" s="1305"/>
      <c r="B19" s="639" t="s">
        <v>135</v>
      </c>
      <c r="C19" s="1308"/>
      <c r="D19" s="1311"/>
    </row>
    <row r="20" spans="1:4" ht="16.5" thickBot="1">
      <c r="A20" s="1306"/>
      <c r="B20" s="641" t="s">
        <v>149</v>
      </c>
      <c r="C20" s="1309"/>
      <c r="D20" s="1312"/>
    </row>
    <row r="21" spans="1:4" ht="15.75">
      <c r="A21" s="1304">
        <v>6</v>
      </c>
      <c r="B21" s="639" t="s">
        <v>150</v>
      </c>
      <c r="C21" s="1307" t="s">
        <v>151</v>
      </c>
      <c r="D21" s="1310">
        <v>0.5</v>
      </c>
    </row>
    <row r="22" spans="1:4" ht="15.75">
      <c r="A22" s="1305"/>
      <c r="B22" s="639" t="s">
        <v>135</v>
      </c>
      <c r="C22" s="1308"/>
      <c r="D22" s="1311"/>
    </row>
    <row r="23" spans="1:4" ht="16.5" thickBot="1">
      <c r="A23" s="1306"/>
      <c r="B23" s="640" t="s">
        <v>152</v>
      </c>
      <c r="C23" s="1309"/>
      <c r="D23" s="1312"/>
    </row>
    <row r="24" spans="1:4" ht="15.75">
      <c r="A24" s="1315">
        <v>7</v>
      </c>
      <c r="B24" s="986" t="s">
        <v>153</v>
      </c>
      <c r="C24" s="1318" t="s">
        <v>154</v>
      </c>
      <c r="D24" s="1321">
        <v>0.58333333333333337</v>
      </c>
    </row>
    <row r="25" spans="1:4" ht="15.75">
      <c r="A25" s="1316"/>
      <c r="B25" s="986" t="s">
        <v>155</v>
      </c>
      <c r="C25" s="1319"/>
      <c r="D25" s="1322"/>
    </row>
    <row r="26" spans="1:4" ht="16.5" thickBot="1">
      <c r="A26" s="1317"/>
      <c r="B26" s="987" t="s">
        <v>156</v>
      </c>
      <c r="C26" s="1320"/>
      <c r="D26" s="1323"/>
    </row>
    <row r="27" spans="1:4" ht="15.75">
      <c r="A27" s="1315">
        <v>8</v>
      </c>
      <c r="B27" s="986" t="s">
        <v>157</v>
      </c>
      <c r="C27" s="1318" t="s">
        <v>158</v>
      </c>
      <c r="D27" s="1321">
        <v>0.66666666666666663</v>
      </c>
    </row>
    <row r="28" spans="1:4" ht="15.75">
      <c r="A28" s="1316"/>
      <c r="B28" s="986" t="s">
        <v>159</v>
      </c>
      <c r="C28" s="1319"/>
      <c r="D28" s="1322"/>
    </row>
    <row r="29" spans="1:4" ht="15.75">
      <c r="A29" s="1316"/>
      <c r="B29" s="986" t="s">
        <v>156</v>
      </c>
      <c r="C29" s="1319"/>
      <c r="D29" s="1322"/>
    </row>
    <row r="30" spans="1:4" ht="16.5" thickBot="1">
      <c r="A30" s="1317"/>
      <c r="B30" s="641" t="s">
        <v>160</v>
      </c>
      <c r="C30" s="1320"/>
      <c r="D30" s="1323"/>
    </row>
    <row r="31" spans="1:4" ht="15.75">
      <c r="A31" s="1324">
        <v>9</v>
      </c>
      <c r="B31" s="177" t="s">
        <v>161</v>
      </c>
      <c r="C31" s="1327" t="s">
        <v>162</v>
      </c>
      <c r="D31" s="1330">
        <v>0.75</v>
      </c>
    </row>
    <row r="32" spans="1:4" ht="15.75">
      <c r="A32" s="1325"/>
      <c r="B32" s="177" t="s">
        <v>163</v>
      </c>
      <c r="C32" s="1328"/>
      <c r="D32" s="1331"/>
    </row>
    <row r="33" spans="1:4" ht="16.5" thickBot="1">
      <c r="A33" s="1326"/>
      <c r="B33" s="178" t="s">
        <v>156</v>
      </c>
      <c r="C33" s="1329"/>
      <c r="D33" s="1332"/>
    </row>
    <row r="34" spans="1:4" ht="15.75">
      <c r="A34" s="1324">
        <v>10</v>
      </c>
      <c r="B34" s="177" t="s">
        <v>164</v>
      </c>
      <c r="C34" s="1327" t="s">
        <v>165</v>
      </c>
      <c r="D34" s="1330">
        <v>0.83333333333333337</v>
      </c>
    </row>
    <row r="35" spans="1:4" ht="15.75">
      <c r="A35" s="1325"/>
      <c r="B35" s="177" t="s">
        <v>166</v>
      </c>
      <c r="C35" s="1328"/>
      <c r="D35" s="1331"/>
    </row>
    <row r="36" spans="1:4" ht="16.5" thickBot="1">
      <c r="A36" s="1326"/>
      <c r="B36" s="178" t="s">
        <v>156</v>
      </c>
      <c r="C36" s="1329"/>
      <c r="D36" s="1332"/>
    </row>
    <row r="37" spans="1:4" ht="15.75">
      <c r="A37" s="1333">
        <v>11</v>
      </c>
      <c r="B37" s="182" t="s">
        <v>167</v>
      </c>
      <c r="C37" s="1335" t="s">
        <v>168</v>
      </c>
      <c r="D37" s="1337">
        <v>0.91666666666666663</v>
      </c>
    </row>
    <row r="38" spans="1:4" ht="15.75">
      <c r="A38" s="1334"/>
      <c r="B38" s="182" t="s">
        <v>169</v>
      </c>
      <c r="C38" s="1336"/>
      <c r="D38" s="1338"/>
    </row>
    <row r="39" spans="1:4" ht="16.5" thickBot="1">
      <c r="A39" s="1334"/>
      <c r="B39" s="182" t="s">
        <v>156</v>
      </c>
      <c r="C39" s="1336"/>
      <c r="D39" s="1338"/>
    </row>
    <row r="40" spans="1:4" ht="15.75">
      <c r="A40" s="1339">
        <v>12</v>
      </c>
      <c r="B40" s="220" t="s">
        <v>170</v>
      </c>
      <c r="C40" s="1342" t="s">
        <v>171</v>
      </c>
      <c r="D40" s="1345">
        <f>12/12</f>
        <v>1</v>
      </c>
    </row>
    <row r="41" spans="1:4" ht="15.75">
      <c r="A41" s="1340"/>
      <c r="B41" s="221" t="s">
        <v>172</v>
      </c>
      <c r="C41" s="1343"/>
      <c r="D41" s="1346"/>
    </row>
    <row r="42" spans="1:4" ht="15.75">
      <c r="A42" s="1340"/>
      <c r="B42" s="222" t="s">
        <v>173</v>
      </c>
      <c r="C42" s="1343"/>
      <c r="D42" s="1346"/>
    </row>
    <row r="43" spans="1:4" ht="16.5" thickBot="1">
      <c r="A43" s="1341"/>
      <c r="B43" s="223" t="s">
        <v>135</v>
      </c>
      <c r="C43" s="1344"/>
      <c r="D43" s="1347"/>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3">
    <tabColor rgb="FF0070C0"/>
    <pageSetUpPr fitToPage="1"/>
  </sheetPr>
  <dimension ref="A1:R39"/>
  <sheetViews>
    <sheetView showGridLines="0" view="pageBreakPreview" zoomScale="55" zoomScaleNormal="100" zoomScaleSheetLayoutView="55" workbookViewId="0">
      <selection activeCell="P23" sqref="P23"/>
    </sheetView>
  </sheetViews>
  <sheetFormatPr defaultColWidth="11.42578125" defaultRowHeight="18"/>
  <cols>
    <col min="1" max="1" width="30.140625" style="254" customWidth="1"/>
    <col min="2" max="2" width="29.28515625" style="254" customWidth="1"/>
    <col min="3" max="3" width="28.7109375" style="254" customWidth="1"/>
    <col min="4" max="4" width="26.140625" style="254" customWidth="1"/>
    <col min="5" max="5" width="19.140625" style="254" customWidth="1"/>
    <col min="6" max="6" width="17" style="254" customWidth="1"/>
    <col min="7" max="7" width="16.7109375" style="254" customWidth="1"/>
    <col min="8" max="8" width="23.42578125" style="254" customWidth="1"/>
    <col min="9" max="9" width="26.42578125" style="254" customWidth="1"/>
    <col min="10" max="10" width="23.42578125" style="254" customWidth="1"/>
    <col min="11" max="11" width="22.5703125" style="254" customWidth="1"/>
    <col min="12" max="12" width="21" style="254" customWidth="1"/>
    <col min="13" max="13" width="6.85546875" style="254" customWidth="1"/>
    <col min="14" max="14" width="6.7109375" style="259" customWidth="1"/>
    <col min="15" max="15" width="22" style="259" customWidth="1"/>
    <col min="16" max="16" width="19" style="259" customWidth="1"/>
    <col min="17" max="18" width="11.42578125" style="259"/>
    <col min="19" max="16384" width="11.42578125" style="254"/>
  </cols>
  <sheetData>
    <row r="1" spans="1:18" s="447" customFormat="1" ht="81.75" customHeight="1">
      <c r="A1" s="1431" t="s">
        <v>588</v>
      </c>
      <c r="B1" s="1431"/>
      <c r="C1" s="1431"/>
      <c r="D1" s="1431"/>
      <c r="E1" s="1431"/>
      <c r="F1" s="1431"/>
      <c r="G1" s="1431"/>
      <c r="H1" s="1431"/>
      <c r="I1" s="1431"/>
      <c r="J1" s="1431"/>
      <c r="K1" s="1431"/>
      <c r="L1" s="1431"/>
      <c r="M1" s="491"/>
      <c r="N1" s="477"/>
      <c r="O1" s="477"/>
      <c r="P1" s="477"/>
      <c r="Q1" s="477"/>
      <c r="R1" s="477"/>
    </row>
    <row r="2" spans="1:18" s="447" customFormat="1" ht="37.5" customHeight="1">
      <c r="A2" s="1461" t="str">
        <f>+'Resumen '!O4</f>
        <v>Período:  Diciembre 2008 - Septiembre  2024</v>
      </c>
      <c r="B2" s="1461"/>
      <c r="C2" s="1461"/>
      <c r="D2" s="1461"/>
      <c r="E2" s="1461"/>
      <c r="F2" s="1461"/>
      <c r="G2" s="1461"/>
      <c r="H2" s="1461"/>
      <c r="I2" s="1461"/>
      <c r="J2" s="1461"/>
      <c r="K2" s="1461"/>
      <c r="L2" s="1461"/>
      <c r="M2" s="491"/>
      <c r="N2" s="477"/>
      <c r="O2" s="477"/>
      <c r="P2" s="477"/>
      <c r="Q2" s="477"/>
      <c r="R2" s="477"/>
    </row>
    <row r="3" spans="1:18" ht="9" customHeight="1">
      <c r="A3" s="1458" t="s">
        <v>589</v>
      </c>
      <c r="B3" s="1458"/>
      <c r="C3" s="1458"/>
      <c r="D3" s="1458"/>
      <c r="E3" s="1458"/>
      <c r="F3" s="1458"/>
      <c r="G3" s="1458"/>
      <c r="H3" s="1458"/>
      <c r="I3" s="1458"/>
      <c r="J3" s="1458"/>
      <c r="K3" s="1458"/>
      <c r="L3" s="1458"/>
      <c r="M3" s="1458"/>
      <c r="O3" s="910"/>
    </row>
    <row r="4" spans="1:18" ht="63" customHeight="1">
      <c r="A4" s="839" t="s">
        <v>189</v>
      </c>
      <c r="B4" s="840" t="s">
        <v>222</v>
      </c>
      <c r="C4" s="840" t="s">
        <v>590</v>
      </c>
      <c r="D4" s="841" t="s">
        <v>591</v>
      </c>
    </row>
    <row r="5" spans="1:18" ht="23.25">
      <c r="A5" s="842" t="s">
        <v>477</v>
      </c>
      <c r="B5" s="845">
        <v>929743</v>
      </c>
      <c r="C5" s="845">
        <v>1983720</v>
      </c>
      <c r="D5" s="843">
        <f t="shared" ref="D5:D18" si="0">B5/C5</f>
        <v>0.46868660899723752</v>
      </c>
      <c r="O5" s="911"/>
    </row>
    <row r="6" spans="1:18" ht="23.25">
      <c r="A6" s="842" t="s">
        <v>478</v>
      </c>
      <c r="B6" s="845">
        <v>1118293</v>
      </c>
      <c r="C6" s="845">
        <v>2193890</v>
      </c>
      <c r="D6" s="843">
        <f t="shared" si="0"/>
        <v>0.50973066106322562</v>
      </c>
      <c r="N6" s="322"/>
    </row>
    <row r="7" spans="1:18" ht="23.25">
      <c r="A7" s="842" t="s">
        <v>479</v>
      </c>
      <c r="B7" s="845">
        <v>1189601</v>
      </c>
      <c r="C7" s="845">
        <v>2374783</v>
      </c>
      <c r="D7" s="843">
        <f t="shared" si="0"/>
        <v>0.50093040079872564</v>
      </c>
      <c r="O7" s="912"/>
    </row>
    <row r="8" spans="1:18" ht="23.25">
      <c r="A8" s="842" t="s">
        <v>480</v>
      </c>
      <c r="B8" s="845">
        <v>1242780</v>
      </c>
      <c r="C8" s="845">
        <v>2552974</v>
      </c>
      <c r="D8" s="843">
        <f t="shared" si="0"/>
        <v>0.4867969669883046</v>
      </c>
    </row>
    <row r="9" spans="1:18" ht="23.25">
      <c r="A9" s="842" t="s">
        <v>481</v>
      </c>
      <c r="B9" s="845">
        <v>1291137</v>
      </c>
      <c r="C9" s="845">
        <v>2714449</v>
      </c>
      <c r="D9" s="843">
        <f t="shared" si="0"/>
        <v>0.47565343832210516</v>
      </c>
      <c r="O9" s="322"/>
    </row>
    <row r="10" spans="1:18" ht="23.25">
      <c r="A10" s="842" t="s">
        <v>482</v>
      </c>
      <c r="B10" s="845">
        <v>1376966</v>
      </c>
      <c r="C10" s="845">
        <v>2881130</v>
      </c>
      <c r="D10" s="843">
        <f t="shared" si="0"/>
        <v>0.47792567499557465</v>
      </c>
      <c r="N10" s="910"/>
      <c r="O10" s="913"/>
      <c r="P10" s="914"/>
    </row>
    <row r="11" spans="1:18" ht="23.25">
      <c r="A11" s="842" t="s">
        <v>483</v>
      </c>
      <c r="B11" s="845">
        <v>1508392</v>
      </c>
      <c r="C11" s="845">
        <v>3069900</v>
      </c>
      <c r="D11" s="843">
        <f t="shared" si="0"/>
        <v>0.49134890387309033</v>
      </c>
      <c r="O11" s="915"/>
      <c r="P11" s="916"/>
    </row>
    <row r="12" spans="1:18" ht="23.25">
      <c r="A12" s="842" t="s">
        <v>484</v>
      </c>
      <c r="B12" s="845">
        <v>1617107</v>
      </c>
      <c r="C12" s="845">
        <v>3269757</v>
      </c>
      <c r="D12" s="843">
        <f t="shared" si="0"/>
        <v>0.49456488662613152</v>
      </c>
      <c r="E12" s="256"/>
      <c r="O12" s="915"/>
      <c r="P12" s="916"/>
    </row>
    <row r="13" spans="1:18" ht="23.25">
      <c r="A13" s="842" t="s">
        <v>485</v>
      </c>
      <c r="B13" s="845">
        <v>1725802</v>
      </c>
      <c r="C13" s="845">
        <v>3473894</v>
      </c>
      <c r="D13" s="843">
        <f t="shared" si="0"/>
        <v>0.49679178466585339</v>
      </c>
      <c r="E13" s="256"/>
      <c r="N13" s="917"/>
      <c r="O13" s="915"/>
      <c r="P13" s="916"/>
    </row>
    <row r="14" spans="1:18" ht="23.25">
      <c r="A14" s="842" t="s">
        <v>486</v>
      </c>
      <c r="B14" s="845">
        <v>1837104</v>
      </c>
      <c r="C14" s="845">
        <v>3703355</v>
      </c>
      <c r="D14" s="843">
        <f t="shared" si="0"/>
        <v>0.49606478449946062</v>
      </c>
      <c r="E14" s="256"/>
      <c r="O14" s="915"/>
      <c r="P14" s="916"/>
    </row>
    <row r="15" spans="1:18" ht="23.25">
      <c r="A15" s="842" t="s">
        <v>592</v>
      </c>
      <c r="B15" s="845">
        <v>1935968</v>
      </c>
      <c r="C15" s="845">
        <v>3919943</v>
      </c>
      <c r="D15" s="843">
        <f t="shared" si="0"/>
        <v>0.49387656912358163</v>
      </c>
      <c r="E15" s="494"/>
      <c r="O15" s="915"/>
      <c r="P15" s="916"/>
    </row>
    <row r="16" spans="1:18" ht="23.25">
      <c r="A16" s="842" t="s">
        <v>593</v>
      </c>
      <c r="B16" s="845">
        <v>1924919</v>
      </c>
      <c r="C16" s="845">
        <v>4133143</v>
      </c>
      <c r="D16" s="843">
        <f t="shared" si="0"/>
        <v>0.46572765568479002</v>
      </c>
      <c r="E16" s="494"/>
      <c r="F16" s="494"/>
      <c r="G16" s="494"/>
      <c r="H16" s="494"/>
      <c r="I16" s="494"/>
      <c r="J16" s="494"/>
      <c r="K16" s="494"/>
      <c r="L16" s="494"/>
      <c r="O16" s="915"/>
      <c r="P16" s="916"/>
    </row>
    <row r="17" spans="1:16" ht="23.25">
      <c r="A17" s="842" t="s">
        <v>540</v>
      </c>
      <c r="B17" s="845">
        <v>1747440</v>
      </c>
      <c r="C17" s="845">
        <v>4295419</v>
      </c>
      <c r="D17" s="843">
        <f t="shared" si="0"/>
        <v>0.40681479501766882</v>
      </c>
      <c r="E17" s="494"/>
      <c r="F17" s="494"/>
      <c r="G17" s="494"/>
      <c r="H17" s="494"/>
      <c r="I17" s="494"/>
      <c r="J17" s="494"/>
      <c r="K17" s="494"/>
      <c r="L17" s="494"/>
      <c r="O17" s="915"/>
      <c r="P17" s="916"/>
    </row>
    <row r="18" spans="1:16" ht="23.25">
      <c r="A18" s="842" t="s">
        <v>490</v>
      </c>
      <c r="B18" s="845">
        <v>1972032</v>
      </c>
      <c r="C18" s="845">
        <v>4511974</v>
      </c>
      <c r="D18" s="843">
        <f t="shared" si="0"/>
        <v>0.43706634834331937</v>
      </c>
      <c r="E18" s="494"/>
      <c r="F18" s="494"/>
      <c r="G18" s="494"/>
      <c r="H18" s="494"/>
      <c r="I18" s="494"/>
      <c r="J18" s="494"/>
      <c r="K18" s="494"/>
      <c r="L18" s="494"/>
      <c r="O18" s="915"/>
      <c r="P18" s="916"/>
    </row>
    <row r="19" spans="1:16" ht="23.25">
      <c r="A19" s="842" t="s">
        <v>564</v>
      </c>
      <c r="B19" s="845">
        <v>2020997</v>
      </c>
      <c r="C19" s="845">
        <v>4788859</v>
      </c>
      <c r="D19" s="843">
        <v>0.42202056899148627</v>
      </c>
      <c r="E19" s="494"/>
      <c r="F19" s="256"/>
      <c r="G19" s="256"/>
      <c r="H19" s="256"/>
      <c r="I19" s="256"/>
      <c r="J19" s="256"/>
      <c r="K19" s="256"/>
      <c r="L19" s="494"/>
      <c r="O19" s="915"/>
      <c r="P19" s="916"/>
    </row>
    <row r="20" spans="1:16" ht="23.25">
      <c r="A20" s="842" t="s">
        <v>565</v>
      </c>
      <c r="B20" s="846">
        <v>2050266</v>
      </c>
      <c r="C20" s="846">
        <v>5038132</v>
      </c>
      <c r="D20" s="844">
        <f>B20/C20</f>
        <v>0.40694963927106315</v>
      </c>
      <c r="E20" s="494"/>
      <c r="F20" s="494"/>
      <c r="G20" s="494"/>
      <c r="H20" s="494"/>
      <c r="I20" s="494"/>
      <c r="J20" s="494"/>
      <c r="K20" s="494"/>
      <c r="L20" s="494"/>
      <c r="O20" s="915"/>
      <c r="P20" s="916"/>
    </row>
    <row r="21" spans="1:16" ht="24" customHeight="1">
      <c r="A21" s="842" t="str">
        <f>+'Resumen '!O5</f>
        <v>Ene-Sep.24</v>
      </c>
      <c r="B21" s="846">
        <f>+'Resumen '!D45</f>
        <v>2160783</v>
      </c>
      <c r="C21" s="846">
        <f>+'Resumen '!B45</f>
        <v>5234823</v>
      </c>
      <c r="D21" s="844">
        <f>B21/C21</f>
        <v>0.412770976210657</v>
      </c>
      <c r="E21" s="494"/>
      <c r="F21" s="494"/>
      <c r="G21" s="494"/>
      <c r="H21" s="494"/>
      <c r="I21" s="494"/>
      <c r="J21" s="494"/>
      <c r="K21" s="494"/>
      <c r="L21" s="494"/>
      <c r="O21" s="915"/>
      <c r="P21" s="916"/>
    </row>
    <row r="22" spans="1:16" ht="20.25">
      <c r="A22" s="1459" t="s">
        <v>594</v>
      </c>
      <c r="B22" s="1460"/>
      <c r="C22" s="1460"/>
      <c r="D22" s="1460"/>
      <c r="E22" s="494"/>
      <c r="F22" s="494"/>
      <c r="G22" s="494"/>
      <c r="H22" s="494"/>
      <c r="I22" s="494"/>
      <c r="J22" s="494"/>
      <c r="K22" s="494"/>
      <c r="L22" s="494"/>
      <c r="O22" s="915"/>
      <c r="P22" s="916"/>
    </row>
    <row r="23" spans="1:16">
      <c r="E23" s="494"/>
      <c r="F23" s="494"/>
      <c r="G23" s="494"/>
      <c r="H23" s="494"/>
      <c r="I23" s="494"/>
      <c r="J23" s="494"/>
      <c r="K23" s="494"/>
      <c r="L23" s="494"/>
      <c r="O23" s="915"/>
      <c r="P23" s="916"/>
    </row>
    <row r="24" spans="1:16">
      <c r="B24" s="494"/>
      <c r="C24" s="494"/>
      <c r="D24" s="494"/>
      <c r="E24" s="494"/>
      <c r="F24" s="494"/>
      <c r="G24" s="494"/>
      <c r="H24" s="494"/>
      <c r="I24" s="494"/>
      <c r="J24" s="494"/>
      <c r="K24" s="494"/>
      <c r="L24" s="494"/>
      <c r="O24" s="915"/>
      <c r="P24" s="916"/>
    </row>
    <row r="25" spans="1:16">
      <c r="B25" s="494"/>
      <c r="C25" s="494"/>
      <c r="D25" s="494"/>
      <c r="E25" s="494"/>
      <c r="F25" s="494"/>
      <c r="G25" s="494"/>
      <c r="H25" s="494"/>
      <c r="I25" s="494"/>
      <c r="J25" s="494"/>
      <c r="K25" s="494"/>
      <c r="L25" s="494"/>
      <c r="O25" s="915"/>
      <c r="P25" s="916"/>
    </row>
    <row r="26" spans="1:16">
      <c r="B26" s="494"/>
      <c r="C26" s="494"/>
      <c r="D26" s="494"/>
      <c r="E26" s="494"/>
      <c r="F26" s="494"/>
      <c r="G26" s="494"/>
      <c r="H26" s="494"/>
      <c r="I26" s="494"/>
      <c r="J26" s="494"/>
      <c r="K26" s="494"/>
      <c r="L26" s="494"/>
      <c r="O26" s="915"/>
      <c r="P26" s="916"/>
    </row>
    <row r="27" spans="1:16">
      <c r="B27" s="494"/>
      <c r="C27" s="494"/>
      <c r="D27" s="494"/>
      <c r="E27" s="494"/>
      <c r="F27" s="494"/>
      <c r="G27" s="494"/>
      <c r="H27" s="494"/>
      <c r="I27" s="494"/>
      <c r="J27" s="494"/>
      <c r="K27" s="494"/>
      <c r="L27" s="494"/>
      <c r="O27" s="918"/>
      <c r="P27" s="918"/>
    </row>
    <row r="28" spans="1:16">
      <c r="B28" s="494"/>
      <c r="C28" s="494"/>
      <c r="D28" s="494"/>
      <c r="E28" s="494"/>
      <c r="F28" s="494"/>
      <c r="G28" s="494"/>
      <c r="H28" s="494"/>
      <c r="I28" s="494"/>
      <c r="J28" s="494"/>
      <c r="K28" s="494"/>
      <c r="L28" s="494"/>
      <c r="O28" s="322"/>
    </row>
    <row r="29" spans="1:16">
      <c r="B29" s="494"/>
      <c r="C29" s="494"/>
      <c r="D29" s="494"/>
      <c r="E29" s="494"/>
      <c r="F29" s="494"/>
      <c r="G29" s="494"/>
      <c r="H29" s="494"/>
      <c r="I29" s="494"/>
      <c r="J29" s="494"/>
      <c r="K29" s="494"/>
      <c r="L29" s="494"/>
      <c r="O29" s="322"/>
    </row>
    <row r="30" spans="1:16">
      <c r="B30" s="494"/>
      <c r="C30" s="494"/>
      <c r="D30" s="494"/>
      <c r="E30" s="494"/>
      <c r="F30" s="494"/>
      <c r="G30" s="494"/>
      <c r="H30" s="494"/>
      <c r="I30" s="494"/>
      <c r="J30" s="494"/>
      <c r="K30" s="494"/>
      <c r="L30" s="494"/>
    </row>
    <row r="31" spans="1:16">
      <c r="B31" s="494"/>
      <c r="C31" s="494"/>
      <c r="D31" s="494"/>
      <c r="E31" s="494"/>
      <c r="F31" s="494"/>
      <c r="G31" s="494"/>
      <c r="H31" s="494"/>
      <c r="I31" s="494"/>
      <c r="J31" s="494"/>
      <c r="K31" s="494"/>
      <c r="L31" s="494"/>
      <c r="O31" s="910"/>
    </row>
    <row r="32" spans="1:16">
      <c r="B32" s="494"/>
      <c r="C32" s="494"/>
      <c r="D32" s="494"/>
      <c r="E32" s="494"/>
      <c r="F32" s="494"/>
      <c r="G32" s="494"/>
      <c r="H32" s="494"/>
      <c r="I32" s="494"/>
      <c r="J32" s="494"/>
      <c r="K32" s="494"/>
      <c r="L32" s="494"/>
      <c r="O32" s="910"/>
    </row>
    <row r="33" spans="2:15">
      <c r="B33" s="494"/>
      <c r="C33" s="494"/>
      <c r="D33" s="494"/>
      <c r="E33" s="494"/>
      <c r="F33" s="494"/>
      <c r="G33" s="494"/>
      <c r="H33" s="494"/>
      <c r="I33" s="494"/>
      <c r="J33" s="494"/>
      <c r="K33" s="494"/>
      <c r="L33" s="494"/>
      <c r="O33" s="910"/>
    </row>
    <row r="34" spans="2:15">
      <c r="B34" s="494"/>
      <c r="C34" s="494"/>
      <c r="D34" s="494"/>
      <c r="E34" s="494"/>
      <c r="F34" s="494"/>
      <c r="G34" s="494"/>
      <c r="H34" s="494"/>
      <c r="I34" s="494"/>
      <c r="J34" s="494"/>
      <c r="K34" s="494"/>
      <c r="L34" s="494"/>
    </row>
    <row r="35" spans="2:15">
      <c r="B35" s="494"/>
      <c r="C35" s="494"/>
      <c r="D35" s="494"/>
      <c r="E35" s="494"/>
    </row>
    <row r="36" spans="2:15">
      <c r="B36" s="494"/>
      <c r="C36" s="494"/>
      <c r="D36" s="494"/>
    </row>
    <row r="37" spans="2:15">
      <c r="B37" s="494"/>
      <c r="C37" s="494"/>
      <c r="D37" s="494"/>
    </row>
    <row r="38" spans="2:15">
      <c r="B38" s="494"/>
      <c r="C38" s="494"/>
      <c r="D38" s="494"/>
    </row>
    <row r="39" spans="2:15">
      <c r="B39" s="494"/>
      <c r="C39" s="494"/>
      <c r="D39" s="494"/>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5">
    <tabColor rgb="FF0070C0"/>
    <pageSetUpPr fitToPage="1"/>
  </sheetPr>
  <dimension ref="A1:W44"/>
  <sheetViews>
    <sheetView showGridLines="0" view="pageBreakPreview" zoomScale="55" zoomScaleNormal="85" zoomScaleSheetLayoutView="55" workbookViewId="0">
      <selection activeCell="U38" sqref="U38"/>
    </sheetView>
  </sheetViews>
  <sheetFormatPr defaultColWidth="11.42578125" defaultRowHeight="14.25"/>
  <cols>
    <col min="1" max="1" width="32.7109375" style="254" customWidth="1"/>
    <col min="2" max="2" width="33.140625" style="254" customWidth="1"/>
    <col min="3" max="3" width="33.28515625" style="254" customWidth="1"/>
    <col min="4" max="4" width="36.42578125" style="254" customWidth="1"/>
    <col min="5" max="8" width="15" style="254" customWidth="1"/>
    <col min="9" max="9" width="27.42578125" style="254" customWidth="1"/>
    <col min="10" max="10" width="22.28515625" style="254" customWidth="1"/>
    <col min="11" max="14" width="15" style="254" customWidth="1"/>
    <col min="15" max="16384" width="11.42578125" style="254"/>
  </cols>
  <sheetData>
    <row r="1" spans="1:14" s="447" customFormat="1" ht="45.75" customHeight="1">
      <c r="A1" s="1462" t="s">
        <v>595</v>
      </c>
      <c r="B1" s="1462"/>
      <c r="C1" s="1462"/>
      <c r="D1" s="1462"/>
      <c r="E1" s="1462"/>
      <c r="F1" s="1462"/>
      <c r="G1" s="1462"/>
      <c r="H1" s="1462"/>
      <c r="I1" s="1462"/>
      <c r="J1" s="1462"/>
      <c r="K1" s="1462"/>
      <c r="L1" s="1462"/>
      <c r="M1" s="1462"/>
      <c r="N1" s="1462"/>
    </row>
    <row r="2" spans="1:14" s="447" customFormat="1" ht="39.75" customHeight="1">
      <c r="A2" s="1431" t="str">
        <f>+'Resumen '!O4</f>
        <v>Período:  Diciembre 2008 - Septiembre  2024</v>
      </c>
      <c r="B2" s="1431"/>
      <c r="C2" s="1431"/>
      <c r="D2" s="1431"/>
      <c r="E2" s="1431"/>
      <c r="F2" s="1431"/>
      <c r="G2" s="1431"/>
      <c r="H2" s="1431"/>
      <c r="I2" s="1431"/>
      <c r="J2" s="1431"/>
      <c r="K2" s="1431"/>
      <c r="L2" s="1431"/>
      <c r="M2" s="1431"/>
      <c r="N2" s="1431"/>
    </row>
    <row r="3" spans="1:14" ht="12" customHeight="1">
      <c r="A3" s="387"/>
      <c r="B3" s="387"/>
      <c r="C3" s="387"/>
      <c r="D3" s="387"/>
      <c r="E3" s="387"/>
      <c r="F3" s="387"/>
      <c r="G3" s="387"/>
      <c r="H3" s="387"/>
      <c r="I3" s="387"/>
      <c r="J3" s="387"/>
      <c r="K3" s="387"/>
      <c r="L3" s="387"/>
      <c r="M3" s="387"/>
      <c r="N3" s="387"/>
    </row>
    <row r="4" spans="1:14" ht="67.5" customHeight="1">
      <c r="A4" s="682" t="s">
        <v>401</v>
      </c>
      <c r="B4" s="683" t="s">
        <v>596</v>
      </c>
      <c r="C4" s="683" t="s">
        <v>597</v>
      </c>
      <c r="D4" s="684" t="s">
        <v>598</v>
      </c>
      <c r="G4" s="388"/>
      <c r="H4" s="389"/>
      <c r="I4" s="389"/>
      <c r="J4" s="389"/>
      <c r="K4" s="389"/>
    </row>
    <row r="5" spans="1:14" ht="26.25">
      <c r="A5" s="685" t="s">
        <v>477</v>
      </c>
      <c r="B5" s="686">
        <v>929743</v>
      </c>
      <c r="C5" s="686">
        <v>1566047</v>
      </c>
      <c r="D5" s="688">
        <f t="shared" ref="D5:D19" si="0">B5/C5</f>
        <v>0.59368780119626041</v>
      </c>
      <c r="G5" s="390"/>
      <c r="H5" s="391"/>
      <c r="I5" s="392"/>
      <c r="J5" s="393"/>
      <c r="K5" s="394"/>
    </row>
    <row r="6" spans="1:14" ht="26.25">
      <c r="A6" s="685" t="s">
        <v>478</v>
      </c>
      <c r="B6" s="686">
        <v>1118293</v>
      </c>
      <c r="C6" s="686">
        <v>1560994</v>
      </c>
      <c r="D6" s="688">
        <f t="shared" si="0"/>
        <v>0.71639801306090867</v>
      </c>
      <c r="G6" s="390"/>
      <c r="H6" s="391"/>
      <c r="I6" s="392"/>
      <c r="J6" s="393"/>
      <c r="K6" s="394"/>
    </row>
    <row r="7" spans="1:14" ht="26.25">
      <c r="A7" s="685" t="s">
        <v>479</v>
      </c>
      <c r="B7" s="686">
        <v>1189601</v>
      </c>
      <c r="C7" s="686">
        <v>1631129</v>
      </c>
      <c r="D7" s="688">
        <f t="shared" si="0"/>
        <v>0.72931141559006063</v>
      </c>
      <c r="G7" s="390"/>
      <c r="H7" s="391"/>
      <c r="I7" s="392"/>
      <c r="J7" s="393"/>
      <c r="K7" s="394"/>
    </row>
    <row r="8" spans="1:14" ht="26.25">
      <c r="A8" s="685" t="s">
        <v>480</v>
      </c>
      <c r="B8" s="686">
        <v>1242780</v>
      </c>
      <c r="C8" s="686">
        <v>1686216</v>
      </c>
      <c r="D8" s="688">
        <f t="shared" si="0"/>
        <v>0.73702301484507327</v>
      </c>
      <c r="G8" s="390"/>
      <c r="H8" s="391"/>
      <c r="I8" s="392"/>
      <c r="J8" s="393"/>
      <c r="K8" s="394"/>
    </row>
    <row r="9" spans="1:14" ht="26.25">
      <c r="A9" s="685" t="s">
        <v>481</v>
      </c>
      <c r="B9" s="686">
        <v>1291137</v>
      </c>
      <c r="C9" s="686">
        <v>1716228</v>
      </c>
      <c r="D9" s="688">
        <f t="shared" si="0"/>
        <v>0.75231088177095351</v>
      </c>
      <c r="E9" s="4"/>
      <c r="G9" s="390"/>
      <c r="H9" s="391"/>
      <c r="I9" s="391"/>
      <c r="J9" s="391"/>
      <c r="K9" s="391"/>
      <c r="L9" s="391"/>
    </row>
    <row r="10" spans="1:14" ht="26.25">
      <c r="A10" s="685" t="s">
        <v>482</v>
      </c>
      <c r="B10" s="686">
        <v>1376966</v>
      </c>
      <c r="C10" s="686">
        <v>1769801</v>
      </c>
      <c r="D10" s="688">
        <f t="shared" si="0"/>
        <v>0.77803436657567715</v>
      </c>
      <c r="E10" s="5"/>
      <c r="G10" s="390"/>
      <c r="H10" s="391"/>
      <c r="I10" s="391"/>
      <c r="J10" s="391"/>
      <c r="K10" s="391"/>
      <c r="L10" s="391"/>
    </row>
    <row r="11" spans="1:14" ht="26.25">
      <c r="A11" s="685" t="s">
        <v>483</v>
      </c>
      <c r="B11" s="686">
        <v>1508392</v>
      </c>
      <c r="C11" s="686">
        <v>1853784.4208326</v>
      </c>
      <c r="D11" s="688">
        <f t="shared" si="0"/>
        <v>0.81368253128512535</v>
      </c>
      <c r="E11" s="5"/>
      <c r="G11" s="390"/>
    </row>
    <row r="12" spans="1:14" ht="26.25">
      <c r="A12" s="685" t="s">
        <v>484</v>
      </c>
      <c r="B12" s="686">
        <v>1617107</v>
      </c>
      <c r="C12" s="686">
        <v>1939410.7036625701</v>
      </c>
      <c r="D12" s="688">
        <f t="shared" si="0"/>
        <v>0.83381358932695337</v>
      </c>
      <c r="E12" s="5"/>
      <c r="F12" s="5"/>
      <c r="G12" s="5"/>
    </row>
    <row r="13" spans="1:14" ht="26.25">
      <c r="A13" s="685" t="s">
        <v>485</v>
      </c>
      <c r="B13" s="686">
        <v>1725802</v>
      </c>
      <c r="C13" s="686">
        <v>2012995.43601726</v>
      </c>
      <c r="D13" s="688">
        <f t="shared" si="0"/>
        <v>0.85733030940920751</v>
      </c>
      <c r="E13" s="5"/>
      <c r="F13" s="5"/>
      <c r="G13" s="5"/>
    </row>
    <row r="14" spans="1:14" ht="26.25">
      <c r="A14" s="685" t="s">
        <v>486</v>
      </c>
      <c r="B14" s="686">
        <v>1837104</v>
      </c>
      <c r="C14" s="686">
        <v>2050906.62490762</v>
      </c>
      <c r="D14" s="688">
        <f t="shared" si="0"/>
        <v>0.89575214087708632</v>
      </c>
      <c r="E14" s="104"/>
      <c r="F14" s="5"/>
      <c r="G14" s="5"/>
    </row>
    <row r="15" spans="1:14" ht="26.25">
      <c r="A15" s="685" t="s">
        <v>592</v>
      </c>
      <c r="B15" s="686">
        <f>+'III.5.3.Afil. SVDS'!B15</f>
        <v>1935968</v>
      </c>
      <c r="C15" s="686">
        <v>2202518.1965998798</v>
      </c>
      <c r="D15" s="688">
        <f t="shared" si="0"/>
        <v>0.87897934418368728</v>
      </c>
      <c r="E15" s="5"/>
      <c r="F15" s="5"/>
      <c r="G15" s="5"/>
      <c r="I15" s="6"/>
      <c r="J15"/>
    </row>
    <row r="16" spans="1:14" ht="26.25">
      <c r="A16" s="685" t="s">
        <v>593</v>
      </c>
      <c r="B16" s="686">
        <v>1924919</v>
      </c>
      <c r="C16" s="686">
        <v>2299463.3115164302</v>
      </c>
      <c r="D16" s="688">
        <f t="shared" si="0"/>
        <v>0.8371166395042724</v>
      </c>
      <c r="E16" s="5"/>
      <c r="F16" s="5"/>
      <c r="G16" s="5"/>
      <c r="I16" s="6"/>
    </row>
    <row r="17" spans="1:23" ht="26.25">
      <c r="A17" s="685" t="s">
        <v>540</v>
      </c>
      <c r="B17" s="686">
        <v>1747440</v>
      </c>
      <c r="C17" s="686">
        <v>2045876.3979077199</v>
      </c>
      <c r="D17" s="688">
        <f t="shared" si="0"/>
        <v>0.85412784554681531</v>
      </c>
      <c r="E17" s="5"/>
      <c r="F17" s="5"/>
      <c r="G17" s="5"/>
      <c r="I17" s="6"/>
    </row>
    <row r="18" spans="1:23" ht="26.25">
      <c r="A18" s="685" t="s">
        <v>490</v>
      </c>
      <c r="B18" s="686">
        <v>1972032</v>
      </c>
      <c r="C18" s="687">
        <v>2170910.4636014798</v>
      </c>
      <c r="D18" s="688">
        <f t="shared" si="0"/>
        <v>0.90838937536302355</v>
      </c>
      <c r="E18" s="5"/>
      <c r="F18" s="5"/>
      <c r="G18" s="5"/>
      <c r="I18" s="6"/>
    </row>
    <row r="19" spans="1:23" ht="26.25">
      <c r="A19" s="685" t="s">
        <v>564</v>
      </c>
      <c r="B19" s="686">
        <v>2020997</v>
      </c>
      <c r="C19" s="687">
        <v>2253696.5098291901</v>
      </c>
      <c r="D19" s="688">
        <f t="shared" si="0"/>
        <v>0.89674762825682031</v>
      </c>
      <c r="E19" s="5"/>
      <c r="F19" s="5"/>
      <c r="G19" s="5"/>
      <c r="I19" s="6"/>
    </row>
    <row r="20" spans="1:23" ht="26.25">
      <c r="A20" s="685" t="s">
        <v>565</v>
      </c>
      <c r="B20" s="686">
        <f>+Tabla7[[#This Row],[Cotizantes]]</f>
        <v>2050266</v>
      </c>
      <c r="C20" s="687">
        <v>2308209</v>
      </c>
      <c r="D20" s="688">
        <f>B20/C20</f>
        <v>0.88824972088749332</v>
      </c>
      <c r="E20" s="5"/>
      <c r="F20" s="5"/>
      <c r="G20" s="5"/>
      <c r="I20" s="6"/>
    </row>
    <row r="21" spans="1:23" ht="26.25">
      <c r="A21" s="685" t="str">
        <f>+Tabla7[[#This Row],[Año]]</f>
        <v>Ene-Sep.24</v>
      </c>
      <c r="B21" s="686">
        <f>+Tabla7[[#This Row],[Cotizantes]]</f>
        <v>2160783</v>
      </c>
      <c r="C21" s="687">
        <f>+'Resumen '!B65</f>
        <v>2363042</v>
      </c>
      <c r="D21" s="688">
        <f>B21/C21</f>
        <v>0.91440736135879086</v>
      </c>
      <c r="E21" s="5"/>
      <c r="F21" s="5"/>
      <c r="G21" s="5"/>
      <c r="I21" s="6"/>
    </row>
    <row r="22" spans="1:23" ht="80.25" customHeight="1">
      <c r="A22" s="1463" t="s">
        <v>599</v>
      </c>
      <c r="B22" s="1463"/>
      <c r="C22" s="1463"/>
      <c r="D22" s="1463"/>
    </row>
    <row r="24" spans="1:23">
      <c r="W24" s="254"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6">
    <tabColor rgb="FF0070C0"/>
    <pageSetUpPr fitToPage="1"/>
  </sheetPr>
  <dimension ref="A1:I37"/>
  <sheetViews>
    <sheetView showGridLines="0" view="pageBreakPreview" zoomScale="70" zoomScaleNormal="100" zoomScaleSheetLayoutView="70" workbookViewId="0">
      <selection activeCell="N16" sqref="N16"/>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6" customFormat="1" ht="53.25" customHeight="1">
      <c r="A1" s="1465" t="s">
        <v>600</v>
      </c>
      <c r="B1" s="1465"/>
      <c r="C1" s="1465"/>
      <c r="D1" s="1465"/>
      <c r="E1" s="1465"/>
      <c r="F1" s="1465"/>
      <c r="G1" s="1465"/>
      <c r="H1" s="1465"/>
    </row>
    <row r="2" spans="1:9" s="446" customFormat="1" ht="30.75" customHeight="1">
      <c r="A2" s="1466" t="str">
        <f>+'Resumen '!O3</f>
        <v>Período: Septiembre 2024</v>
      </c>
      <c r="B2" s="1466"/>
      <c r="C2" s="1466"/>
      <c r="D2" s="1466"/>
      <c r="E2" s="1466"/>
      <c r="F2" s="1466"/>
      <c r="G2" s="1466"/>
      <c r="H2" s="1466"/>
    </row>
    <row r="3" spans="1:9" ht="9.75" customHeight="1">
      <c r="A3" s="1464"/>
      <c r="B3" s="1464"/>
      <c r="C3" s="1464"/>
      <c r="D3" s="1464"/>
      <c r="E3" s="1464"/>
      <c r="F3" s="337"/>
      <c r="G3" s="337"/>
      <c r="H3" s="337"/>
    </row>
    <row r="4" spans="1:9" s="63" customFormat="1">
      <c r="A4" s="689" t="s">
        <v>221</v>
      </c>
      <c r="B4" s="689" t="s">
        <v>222</v>
      </c>
      <c r="C4" s="689" t="s">
        <v>223</v>
      </c>
      <c r="D4" s="62"/>
      <c r="E4" s="386"/>
      <c r="F4" s="386"/>
      <c r="G4" s="386"/>
      <c r="H4" s="386"/>
    </row>
    <row r="5" spans="1:9">
      <c r="A5" s="690" t="s">
        <v>601</v>
      </c>
      <c r="B5" s="691">
        <f>+'Resumen '!K18</f>
        <v>35066</v>
      </c>
      <c r="C5" s="692">
        <f>+Tabla5759[[#This Row],[Cotizantes]]/B15</f>
        <v>1.6228376472787874E-2</v>
      </c>
      <c r="D5" s="42"/>
      <c r="E5" s="386"/>
      <c r="F5" s="386"/>
      <c r="G5" s="386"/>
      <c r="H5" s="386"/>
      <c r="I5" s="44"/>
    </row>
    <row r="6" spans="1:9">
      <c r="A6" s="693" t="s">
        <v>602</v>
      </c>
      <c r="B6" s="691">
        <f>+'Resumen '!K19</f>
        <v>252310</v>
      </c>
      <c r="C6" s="692">
        <f>+Tabla5759[[#This Row],[Cotizantes]]/B15</f>
        <v>0.11676785683708174</v>
      </c>
      <c r="D6" s="42"/>
      <c r="E6" s="386"/>
      <c r="F6" s="386"/>
      <c r="G6" s="386"/>
      <c r="H6" s="386"/>
      <c r="I6" s="44"/>
    </row>
    <row r="7" spans="1:9">
      <c r="A7" s="693" t="s">
        <v>603</v>
      </c>
      <c r="B7" s="691">
        <f>+'Resumen '!K20</f>
        <v>320294</v>
      </c>
      <c r="C7" s="692">
        <f>+Tabla5759[[#This Row],[Cotizantes]]/B15</f>
        <v>0.1482305256936953</v>
      </c>
      <c r="D7" s="42"/>
      <c r="E7" s="386"/>
      <c r="F7" s="386"/>
      <c r="G7" s="386"/>
      <c r="H7" s="386"/>
      <c r="I7" s="44"/>
    </row>
    <row r="8" spans="1:9">
      <c r="A8" s="693" t="s">
        <v>604</v>
      </c>
      <c r="B8" s="691">
        <f>+'Resumen '!K21</f>
        <v>334151</v>
      </c>
      <c r="C8" s="692">
        <f>+Tabla5759[[#This Row],[Cotizantes]]/B15</f>
        <v>0.15464347877598075</v>
      </c>
      <c r="D8" s="42"/>
      <c r="E8" s="386"/>
      <c r="F8" s="386"/>
      <c r="G8" s="386"/>
      <c r="H8" s="386"/>
      <c r="I8" s="44"/>
    </row>
    <row r="9" spans="1:9">
      <c r="A9" s="693" t="s">
        <v>605</v>
      </c>
      <c r="B9" s="691">
        <f>+'Resumen '!K22</f>
        <v>278295</v>
      </c>
      <c r="C9" s="692">
        <f>+Tabla5759[[#This Row],[Cotizantes]]/B15</f>
        <v>0.12879359010136604</v>
      </c>
      <c r="D9" s="42"/>
      <c r="E9" s="386"/>
      <c r="F9" s="386"/>
      <c r="G9" s="386"/>
      <c r="H9" s="386"/>
      <c r="I9" s="44"/>
    </row>
    <row r="10" spans="1:9">
      <c r="A10" s="693" t="s">
        <v>606</v>
      </c>
      <c r="B10" s="691">
        <f>+'Resumen '!K23</f>
        <v>246651</v>
      </c>
      <c r="C10" s="692">
        <f>+Tabla5759[[#This Row],[Cotizantes]]/B15</f>
        <v>0.11414889880196206</v>
      </c>
      <c r="D10" s="42"/>
      <c r="E10" s="386"/>
      <c r="F10" s="386"/>
      <c r="G10" s="386"/>
      <c r="H10" s="386"/>
    </row>
    <row r="11" spans="1:9">
      <c r="A11" s="693" t="s">
        <v>607</v>
      </c>
      <c r="B11" s="691">
        <f>+'Resumen '!K24</f>
        <v>205753</v>
      </c>
      <c r="C11" s="692">
        <f>+Tabla5759[[#This Row],[Cotizantes]]/B15</f>
        <v>9.5221500724505886E-2</v>
      </c>
      <c r="D11" s="42"/>
      <c r="E11" s="386"/>
      <c r="F11" s="386"/>
      <c r="G11" s="386"/>
      <c r="H11" s="386"/>
    </row>
    <row r="12" spans="1:9">
      <c r="A12" s="693" t="s">
        <v>608</v>
      </c>
      <c r="B12" s="691">
        <f>+'Resumen '!K25</f>
        <v>167544</v>
      </c>
      <c r="C12" s="692">
        <f>+Tabla5759[[#This Row],[Cotizantes]]/B15</f>
        <v>7.7538558939051261E-2</v>
      </c>
      <c r="D12" s="45"/>
      <c r="E12" s="386"/>
      <c r="F12" s="386"/>
      <c r="G12" s="386"/>
      <c r="H12" s="386"/>
      <c r="I12" s="44"/>
    </row>
    <row r="13" spans="1:9">
      <c r="A13" s="693" t="s">
        <v>609</v>
      </c>
      <c r="B13" s="691">
        <f>+'Resumen '!K26</f>
        <v>132699</v>
      </c>
      <c r="C13" s="692">
        <f>+Tabla5759[[#This Row],[Cotizantes]]/B15</f>
        <v>6.1412460205397763E-2</v>
      </c>
      <c r="D13" s="42"/>
      <c r="E13" s="386"/>
      <c r="F13" s="386"/>
      <c r="G13" s="386"/>
      <c r="H13" s="386"/>
      <c r="I13" s="44"/>
    </row>
    <row r="14" spans="1:9">
      <c r="A14" s="693" t="s">
        <v>610</v>
      </c>
      <c r="B14" s="691">
        <f>+'Resumen '!K27</f>
        <v>188020</v>
      </c>
      <c r="C14" s="692">
        <f>+Tabla5759[[#This Row],[Cotizantes]]/B15</f>
        <v>8.7014753448171334E-2</v>
      </c>
      <c r="D14" s="42"/>
      <c r="E14" s="386"/>
      <c r="F14" s="386"/>
      <c r="G14" s="386"/>
      <c r="H14" s="386"/>
      <c r="I14" s="44"/>
    </row>
    <row r="15" spans="1:9">
      <c r="A15" s="847" t="s">
        <v>187</v>
      </c>
      <c r="B15" s="848">
        <f>SUM(B5:B14)</f>
        <v>2160783</v>
      </c>
      <c r="C15" s="849">
        <v>1</v>
      </c>
      <c r="D15" s="42"/>
      <c r="E15" s="386"/>
      <c r="F15" s="386"/>
      <c r="G15" s="386"/>
      <c r="H15" s="386"/>
      <c r="I15" s="44"/>
    </row>
    <row r="16" spans="1:9" ht="23.25" customHeight="1">
      <c r="A16" s="1124" t="s">
        <v>611</v>
      </c>
      <c r="B16" s="13"/>
      <c r="C16" s="13"/>
      <c r="D16" s="13"/>
      <c r="I16" s="44"/>
    </row>
    <row r="17" spans="1:9" ht="23.25" customHeight="1">
      <c r="E17" s="34"/>
      <c r="F17" s="34"/>
      <c r="G17" s="34"/>
      <c r="H17" s="34"/>
      <c r="I17" s="44"/>
    </row>
    <row r="18" spans="1:9" ht="23.25" customHeight="1">
      <c r="I18" s="44"/>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25"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7">
    <tabColor rgb="FF0070C0"/>
    <pageSetUpPr fitToPage="1"/>
  </sheetPr>
  <dimension ref="A1:I45"/>
  <sheetViews>
    <sheetView showGridLines="0" view="pageBreakPreview" zoomScale="70" zoomScaleNormal="100" zoomScaleSheetLayoutView="70" workbookViewId="0">
      <selection activeCell="K28" sqref="K28"/>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6" customFormat="1" ht="49.5" customHeight="1">
      <c r="A1" s="1449" t="s">
        <v>612</v>
      </c>
      <c r="B1" s="1450"/>
      <c r="C1" s="1450"/>
      <c r="D1" s="1450"/>
      <c r="E1" s="1450"/>
      <c r="F1" s="1450"/>
      <c r="G1" s="1450"/>
      <c r="H1" s="1450"/>
      <c r="I1" s="1467"/>
    </row>
    <row r="2" spans="1:9" s="446" customFormat="1" ht="29.25" customHeight="1" thickBot="1">
      <c r="A2" s="1468" t="str">
        <f>+'Resumen '!O3</f>
        <v>Período: Septiembre 2024</v>
      </c>
      <c r="B2" s="1469"/>
      <c r="C2" s="1469"/>
      <c r="D2" s="1469"/>
      <c r="E2" s="1469"/>
      <c r="F2" s="1469"/>
      <c r="G2" s="1469"/>
      <c r="H2" s="1469"/>
      <c r="I2" s="1470"/>
    </row>
    <row r="3" spans="1:9" ht="27" customHeight="1">
      <c r="A3" s="46"/>
      <c r="B3" s="46"/>
      <c r="C3" s="46"/>
      <c r="G3" s="18"/>
      <c r="H3" s="46"/>
      <c r="I3" s="46"/>
    </row>
    <row r="4" spans="1:9" ht="44.25" customHeight="1">
      <c r="A4" s="694" t="s">
        <v>613</v>
      </c>
      <c r="B4" s="695" t="s">
        <v>222</v>
      </c>
      <c r="C4" s="696" t="s">
        <v>223</v>
      </c>
    </row>
    <row r="5" spans="1:9">
      <c r="A5" s="697" t="s">
        <v>614</v>
      </c>
      <c r="B5" s="1111">
        <f>+'Resumen '!K32</f>
        <v>553802</v>
      </c>
      <c r="C5" s="698">
        <f>+Tabla20[[#This Row],[Cotizantes]]/B14</f>
        <v>0.25629690718595988</v>
      </c>
    </row>
    <row r="6" spans="1:9">
      <c r="A6" s="697" t="s">
        <v>615</v>
      </c>
      <c r="B6" s="1111">
        <f>+'Resumen '!K33</f>
        <v>954495</v>
      </c>
      <c r="C6" s="698">
        <f>+Tabla20[[#This Row],[Cotizantes]]/B14</f>
        <v>0.44173570414058239</v>
      </c>
    </row>
    <row r="7" spans="1:9">
      <c r="A7" s="697" t="s">
        <v>616</v>
      </c>
      <c r="B7" s="1111">
        <f>+'Resumen '!K34</f>
        <v>245985</v>
      </c>
      <c r="C7" s="698">
        <f>+Tabla20[[#This Row],[Cotizantes]]/B14</f>
        <v>0.11384067719895982</v>
      </c>
    </row>
    <row r="8" spans="1:9">
      <c r="A8" s="697" t="s">
        <v>617</v>
      </c>
      <c r="B8" s="1111">
        <f>+'Resumen '!K35</f>
        <v>168508</v>
      </c>
      <c r="C8" s="698">
        <f>+Tabla20[[#This Row],[Cotizantes]]/B14</f>
        <v>7.798469351156502E-2</v>
      </c>
    </row>
    <row r="9" spans="1:9">
      <c r="A9" s="697" t="s">
        <v>618</v>
      </c>
      <c r="B9" s="1111">
        <f>+'Resumen '!K36</f>
        <v>150327</v>
      </c>
      <c r="C9" s="698">
        <f>+Tabla20[[#This Row],[Cotizantes]]/B14</f>
        <v>6.9570613985763488E-2</v>
      </c>
    </row>
    <row r="10" spans="1:9">
      <c r="A10" s="697" t="s">
        <v>619</v>
      </c>
      <c r="B10" s="1111">
        <f>+'Resumen '!K37</f>
        <v>37828</v>
      </c>
      <c r="C10" s="698">
        <f>+Tabla20[[#This Row],[Cotizantes]]/B14</f>
        <v>1.7506616814367753E-2</v>
      </c>
    </row>
    <row r="11" spans="1:9">
      <c r="A11" s="697" t="s">
        <v>620</v>
      </c>
      <c r="B11" s="1111">
        <f>+'Resumen '!K38</f>
        <v>17200</v>
      </c>
      <c r="C11" s="698">
        <f>+Tabla20[[#This Row],[Cotizantes]]/B14</f>
        <v>7.9600774348928139E-3</v>
      </c>
    </row>
    <row r="12" spans="1:9">
      <c r="A12" s="697" t="s">
        <v>621</v>
      </c>
      <c r="B12" s="1111">
        <f>+'Resumen '!K39</f>
        <v>18408</v>
      </c>
      <c r="C12" s="698">
        <f>+Tabla20[[#This Row],[Cotizantes]]/B14</f>
        <v>8.5191340361341229E-3</v>
      </c>
    </row>
    <row r="13" spans="1:9">
      <c r="A13" s="702" t="s">
        <v>622</v>
      </c>
      <c r="B13" s="1111">
        <f>+'Resumen '!K40</f>
        <v>14230</v>
      </c>
      <c r="C13" s="698">
        <f>+Tabla20[[#This Row],[Cotizantes]]/B14</f>
        <v>6.5855756917746946E-3</v>
      </c>
    </row>
    <row r="14" spans="1:9">
      <c r="A14" s="699" t="s">
        <v>187</v>
      </c>
      <c r="B14" s="700">
        <f>SUM(B5:B13)</f>
        <v>2160783</v>
      </c>
      <c r="C14" s="701">
        <f>SUM(C5:C13)</f>
        <v>0.99999999999999989</v>
      </c>
    </row>
    <row r="15" spans="1:9" ht="23.25" customHeight="1">
      <c r="A15" s="323" t="s">
        <v>623</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tabColor rgb="FF0070C0"/>
    <pageSetUpPr fitToPage="1"/>
  </sheetPr>
  <dimension ref="B1:M54"/>
  <sheetViews>
    <sheetView showGridLines="0" view="pageBreakPreview" zoomScale="55" zoomScaleNormal="70" zoomScaleSheetLayoutView="55" workbookViewId="0">
      <pane xSplit="1" ySplit="2" topLeftCell="B3" activePane="bottomRight" state="frozen"/>
      <selection pane="bottomRight" activeCell="X35" sqref="X35"/>
      <selection pane="bottomLeft" activeCell="A3" sqref="A3"/>
      <selection pane="topRight" activeCell="B1" sqref="B1"/>
    </sheetView>
  </sheetViews>
  <sheetFormatPr defaultColWidth="11.42578125" defaultRowHeight="14.25"/>
  <cols>
    <col min="1" max="1" width="0.5703125" style="254" customWidth="1"/>
    <col min="2" max="2" width="23.140625" style="254" customWidth="1"/>
    <col min="3" max="4" width="27.140625" style="254" customWidth="1"/>
    <col min="5" max="5" width="27" style="254" customWidth="1"/>
    <col min="6" max="8" width="32" style="254" customWidth="1"/>
    <col min="9" max="9" width="20.7109375" style="254" customWidth="1"/>
    <col min="10" max="10" width="20.7109375" style="906" customWidth="1"/>
    <col min="11" max="11" width="26.140625" style="906" customWidth="1"/>
    <col min="12" max="12" width="20.7109375" style="906" customWidth="1"/>
    <col min="13" max="13" width="9.5703125" style="906" customWidth="1"/>
    <col min="14" max="15" width="11.42578125" style="254"/>
    <col min="16" max="16" width="12.5703125" style="254" bestFit="1" customWidth="1"/>
    <col min="17" max="17" width="13.140625" style="254" bestFit="1" customWidth="1"/>
    <col min="18" max="18" width="12.85546875" style="254" bestFit="1" customWidth="1"/>
    <col min="19" max="19" width="13.42578125" style="254" bestFit="1" customWidth="1"/>
    <col min="20" max="20" width="14" style="254" bestFit="1" customWidth="1"/>
    <col min="21" max="21" width="13.5703125" style="254" bestFit="1" customWidth="1"/>
    <col min="22" max="22" width="13" style="254" bestFit="1" customWidth="1"/>
    <col min="23" max="16384" width="11.42578125" style="254"/>
  </cols>
  <sheetData>
    <row r="1" spans="2:13" s="905" customFormat="1" ht="65.25" customHeight="1">
      <c r="B1" s="1432" t="s">
        <v>624</v>
      </c>
      <c r="C1" s="1432"/>
      <c r="D1" s="1432"/>
      <c r="E1" s="1432"/>
      <c r="F1" s="1432"/>
      <c r="G1" s="1432"/>
      <c r="H1" s="1432"/>
      <c r="I1" s="1432"/>
      <c r="J1" s="1432"/>
      <c r="K1" s="1432"/>
      <c r="L1" s="1432"/>
      <c r="M1" s="1432"/>
    </row>
    <row r="2" spans="2:13" s="905" customFormat="1" ht="37.5" customHeight="1">
      <c r="B2" s="1461" t="str">
        <f>+'Resumen '!O4</f>
        <v>Período:  Diciembre 2008 - Septiembre  2024</v>
      </c>
      <c r="C2" s="1461"/>
      <c r="D2" s="1461"/>
      <c r="E2" s="1461"/>
      <c r="F2" s="1461"/>
      <c r="G2" s="1461"/>
      <c r="H2" s="1461"/>
      <c r="I2" s="1461"/>
      <c r="J2" s="1461"/>
      <c r="K2" s="1461"/>
      <c r="L2" s="1461"/>
      <c r="M2" s="1461"/>
    </row>
    <row r="3" spans="2:13" ht="19.5" customHeight="1">
      <c r="B3" s="254" t="s">
        <v>625</v>
      </c>
    </row>
    <row r="4" spans="2:13" s="900" customFormat="1" ht="60" customHeight="1">
      <c r="B4" s="703" t="s">
        <v>270</v>
      </c>
      <c r="C4" s="830" t="s">
        <v>626</v>
      </c>
      <c r="D4" s="831" t="s">
        <v>627</v>
      </c>
      <c r="E4" s="830" t="s">
        <v>628</v>
      </c>
      <c r="F4" s="830" t="s">
        <v>629</v>
      </c>
      <c r="G4" s="830" t="s">
        <v>630</v>
      </c>
      <c r="H4" s="832" t="s">
        <v>631</v>
      </c>
      <c r="J4" s="907"/>
      <c r="K4" s="907"/>
      <c r="L4" s="907"/>
      <c r="M4" s="907"/>
    </row>
    <row r="5" spans="2:13" s="900" customFormat="1" ht="28.5" customHeight="1">
      <c r="B5" s="895">
        <v>39783</v>
      </c>
      <c r="C5" s="896">
        <v>1165631</v>
      </c>
      <c r="D5" s="896">
        <v>818089</v>
      </c>
      <c r="E5" s="897">
        <f>+Tabla63[[#This Row],[Afiliados Femeninos]]+Tabla63[[#This Row],[Afiliados Masculino]]</f>
        <v>1983720</v>
      </c>
      <c r="F5" s="896">
        <v>634008</v>
      </c>
      <c r="G5" s="896">
        <v>484285</v>
      </c>
      <c r="H5" s="898">
        <f>+Tabla63[[#This Row],[Cotizantes Femenino ]]+Tabla63[[#This Row],[Cotizantes Masculinos]]</f>
        <v>1118293</v>
      </c>
      <c r="I5" s="899"/>
      <c r="J5" s="907"/>
      <c r="K5" s="907"/>
      <c r="L5" s="907"/>
      <c r="M5" s="907"/>
    </row>
    <row r="6" spans="2:13" s="900" customFormat="1" ht="28.5" customHeight="1">
      <c r="B6" s="895">
        <v>40148</v>
      </c>
      <c r="C6" s="896">
        <v>1281904</v>
      </c>
      <c r="D6" s="896">
        <v>911986</v>
      </c>
      <c r="E6" s="897">
        <f>+Tabla63[[#This Row],[Afiliados Femeninos]]+Tabla63[[#This Row],[Afiliados Masculino]]</f>
        <v>2193890</v>
      </c>
      <c r="F6" s="896">
        <v>675015</v>
      </c>
      <c r="G6" s="896">
        <v>514586</v>
      </c>
      <c r="H6" s="898">
        <f>+Tabla63[[#This Row],[Cotizantes Femenino ]]+Tabla63[[#This Row],[Cotizantes Masculinos]]</f>
        <v>1189601</v>
      </c>
      <c r="I6" s="899"/>
      <c r="J6" s="907"/>
      <c r="K6" s="907"/>
      <c r="L6" s="907"/>
      <c r="M6" s="907"/>
    </row>
    <row r="7" spans="2:13" s="900" customFormat="1" ht="28.5" customHeight="1">
      <c r="B7" s="895">
        <v>40513</v>
      </c>
      <c r="C7" s="896">
        <v>1383536</v>
      </c>
      <c r="D7" s="896">
        <v>991247</v>
      </c>
      <c r="E7" s="897">
        <f>+Tabla63[[#This Row],[Afiliados Femeninos]]+Tabla63[[#This Row],[Afiliados Masculino]]</f>
        <v>2374783</v>
      </c>
      <c r="F7" s="896">
        <v>702422</v>
      </c>
      <c r="G7" s="896">
        <v>540358</v>
      </c>
      <c r="H7" s="898">
        <f>+Tabla63[[#This Row],[Cotizantes Femenino ]]+Tabla63[[#This Row],[Cotizantes Masculinos]]</f>
        <v>1242780</v>
      </c>
      <c r="I7" s="899"/>
      <c r="J7" s="907"/>
      <c r="K7" s="907"/>
      <c r="L7" s="907"/>
      <c r="M7" s="907"/>
    </row>
    <row r="8" spans="2:13" s="900" customFormat="1" ht="28.5" customHeight="1">
      <c r="B8" s="895">
        <v>40878</v>
      </c>
      <c r="C8" s="896">
        <v>1480731</v>
      </c>
      <c r="D8" s="896">
        <v>1072243</v>
      </c>
      <c r="E8" s="897">
        <f>+Tabla63[[#This Row],[Afiliados Femeninos]]+Tabla63[[#This Row],[Afiliados Masculino]]</f>
        <v>2552974</v>
      </c>
      <c r="F8" s="896">
        <v>726141</v>
      </c>
      <c r="G8" s="896">
        <v>564996</v>
      </c>
      <c r="H8" s="898">
        <f>+Tabla63[[#This Row],[Cotizantes Femenino ]]+Tabla63[[#This Row],[Cotizantes Masculinos]]</f>
        <v>1291137</v>
      </c>
      <c r="I8" s="899"/>
      <c r="J8" s="907"/>
      <c r="K8" s="907"/>
      <c r="L8" s="907"/>
      <c r="M8" s="907"/>
    </row>
    <row r="9" spans="2:13" s="900" customFormat="1" ht="28.5" customHeight="1">
      <c r="B9" s="895">
        <v>41244</v>
      </c>
      <c r="C9" s="896">
        <v>1570504</v>
      </c>
      <c r="D9" s="896">
        <v>1143945</v>
      </c>
      <c r="E9" s="897">
        <f>+Tabla63[[#This Row],[Afiliados Femeninos]]+Tabla63[[#This Row],[Afiliados Masculino]]</f>
        <v>2714449</v>
      </c>
      <c r="F9" s="896">
        <v>770060</v>
      </c>
      <c r="G9" s="896">
        <v>606906</v>
      </c>
      <c r="H9" s="898">
        <f>+Tabla63[[#This Row],[Cotizantes Femenino ]]+Tabla63[[#This Row],[Cotizantes Masculinos]]</f>
        <v>1376966</v>
      </c>
      <c r="I9" s="899"/>
      <c r="J9" s="907"/>
      <c r="K9" s="907"/>
      <c r="L9" s="907"/>
      <c r="M9" s="907"/>
    </row>
    <row r="10" spans="2:13" s="900" customFormat="1" ht="28.5" customHeight="1">
      <c r="B10" s="895">
        <v>41609</v>
      </c>
      <c r="C10" s="896">
        <v>1661097</v>
      </c>
      <c r="D10" s="896">
        <v>1220033</v>
      </c>
      <c r="E10" s="897">
        <f>+Tabla63[[#This Row],[Afiliados Femeninos]]+Tabla63[[#This Row],[Afiliados Masculino]]</f>
        <v>2881130</v>
      </c>
      <c r="F10" s="896">
        <v>835620</v>
      </c>
      <c r="G10" s="896">
        <v>672772</v>
      </c>
      <c r="H10" s="898">
        <f>+Tabla63[[#This Row],[Cotizantes Femenino ]]+Tabla63[[#This Row],[Cotizantes Masculinos]]</f>
        <v>1508392</v>
      </c>
      <c r="I10" s="899"/>
      <c r="J10" s="907"/>
      <c r="K10" s="907"/>
      <c r="L10" s="907"/>
      <c r="M10" s="907"/>
    </row>
    <row r="11" spans="2:13" s="900" customFormat="1" ht="28.5" customHeight="1">
      <c r="B11" s="895">
        <v>41974</v>
      </c>
      <c r="C11" s="896">
        <v>1759926</v>
      </c>
      <c r="D11" s="896">
        <v>1309974</v>
      </c>
      <c r="E11" s="897">
        <f>+Tabla63[[#This Row],[Afiliados Femeninos]]+Tabla63[[#This Row],[Afiliados Masculino]]</f>
        <v>3069900</v>
      </c>
      <c r="F11" s="896">
        <v>892937</v>
      </c>
      <c r="G11" s="896">
        <v>724170</v>
      </c>
      <c r="H11" s="898">
        <f>+Tabla63[[#This Row],[Cotizantes Femenino ]]+Tabla63[[#This Row],[Cotizantes Masculinos]]</f>
        <v>1617107</v>
      </c>
      <c r="J11" s="907"/>
      <c r="K11" s="907"/>
      <c r="L11" s="907"/>
      <c r="M11" s="907"/>
    </row>
    <row r="12" spans="2:13" s="900" customFormat="1" ht="28.5" customHeight="1">
      <c r="B12" s="895">
        <v>42339</v>
      </c>
      <c r="C12" s="896">
        <v>1864734</v>
      </c>
      <c r="D12" s="896">
        <v>1405023</v>
      </c>
      <c r="E12" s="897">
        <f>+Tabla63[[#This Row],[Afiliados Femeninos]]+Tabla63[[#This Row],[Afiliados Masculino]]</f>
        <v>3269757</v>
      </c>
      <c r="F12" s="896">
        <v>958167</v>
      </c>
      <c r="G12" s="896">
        <v>767635</v>
      </c>
      <c r="H12" s="898">
        <f>+Tabla63[[#This Row],[Cotizantes Femenino ]]+Tabla63[[#This Row],[Cotizantes Masculinos]]</f>
        <v>1725802</v>
      </c>
      <c r="J12" s="907"/>
      <c r="K12" s="907"/>
      <c r="L12" s="907"/>
      <c r="M12" s="907"/>
    </row>
    <row r="13" spans="2:13" s="900" customFormat="1" ht="28.5" customHeight="1">
      <c r="B13" s="895">
        <v>42720</v>
      </c>
      <c r="C13" s="896">
        <v>1974015</v>
      </c>
      <c r="D13" s="896">
        <v>1499879</v>
      </c>
      <c r="E13" s="897">
        <f>+Tabla63[[#This Row],[Afiliados Femeninos]]+Tabla63[[#This Row],[Afiliados Masculino]]</f>
        <v>3473894</v>
      </c>
      <c r="F13" s="896">
        <v>1021381</v>
      </c>
      <c r="G13" s="896">
        <v>815723</v>
      </c>
      <c r="H13" s="898">
        <f>+Tabla63[[#This Row],[Cotizantes Femenino ]]+Tabla63[[#This Row],[Cotizantes Masculinos]]</f>
        <v>1837104</v>
      </c>
      <c r="J13" s="907"/>
      <c r="K13" s="907"/>
      <c r="L13" s="907"/>
      <c r="M13" s="907"/>
    </row>
    <row r="14" spans="2:13" s="900" customFormat="1" ht="28.5" customHeight="1">
      <c r="B14" s="895" t="s">
        <v>632</v>
      </c>
      <c r="C14" s="896">
        <v>2098283</v>
      </c>
      <c r="D14" s="896">
        <v>1605072</v>
      </c>
      <c r="E14" s="897">
        <f>+Tabla63[[#This Row],[Afiliados Femeninos]]+Tabla63[[#This Row],[Afiliados Masculino]]</f>
        <v>3703355</v>
      </c>
      <c r="F14" s="896">
        <v>1067270</v>
      </c>
      <c r="G14" s="896">
        <v>868698</v>
      </c>
      <c r="H14" s="898">
        <f>+Tabla63[[#This Row],[Cotizantes Femenino ]]+Tabla63[[#This Row],[Cotizantes Masculinos]]</f>
        <v>1935968</v>
      </c>
      <c r="J14" s="907"/>
      <c r="K14" s="907"/>
      <c r="L14" s="907"/>
      <c r="M14" s="907"/>
    </row>
    <row r="15" spans="2:13" s="900" customFormat="1" ht="28.5" customHeight="1">
      <c r="B15" s="895">
        <v>43452</v>
      </c>
      <c r="C15" s="896">
        <v>2212375</v>
      </c>
      <c r="D15" s="896">
        <v>1707568</v>
      </c>
      <c r="E15" s="897">
        <f>+Tabla63[[#This Row],[Afiliados Femeninos]]+Tabla63[[#This Row],[Afiliados Masculino]]</f>
        <v>3919943</v>
      </c>
      <c r="F15" s="896">
        <v>1041450</v>
      </c>
      <c r="G15" s="896">
        <v>883469</v>
      </c>
      <c r="H15" s="898">
        <f>+Tabla63[[#This Row],[Cotizantes Femenino ]]+Tabla63[[#This Row],[Cotizantes Masculinos]]</f>
        <v>1924919</v>
      </c>
      <c r="J15" s="907"/>
      <c r="K15" s="907"/>
      <c r="L15" s="907"/>
      <c r="M15" s="907"/>
    </row>
    <row r="16" spans="2:13" s="900" customFormat="1" ht="28.5" customHeight="1">
      <c r="B16" s="895">
        <v>43817</v>
      </c>
      <c r="C16" s="896">
        <v>2321656</v>
      </c>
      <c r="D16" s="896">
        <v>1811487</v>
      </c>
      <c r="E16" s="897">
        <f>+Tabla63[[#This Row],[Afiliados Femeninos]]+Tabla63[[#This Row],[Afiliados Masculino]]</f>
        <v>4133143</v>
      </c>
      <c r="F16" s="896">
        <v>1041450</v>
      </c>
      <c r="G16" s="896">
        <v>883469</v>
      </c>
      <c r="H16" s="898">
        <f>+Tabla63[[#This Row],[Cotizantes Femenino ]]+Tabla63[[#This Row],[Cotizantes Masculinos]]</f>
        <v>1924919</v>
      </c>
      <c r="J16" s="907"/>
      <c r="K16" s="907"/>
      <c r="L16" s="907"/>
      <c r="M16" s="907"/>
    </row>
    <row r="17" spans="2:13" s="900" customFormat="1" ht="28.5" customHeight="1">
      <c r="B17" s="895">
        <v>44183</v>
      </c>
      <c r="C17" s="896">
        <v>2404153</v>
      </c>
      <c r="D17" s="896">
        <v>1891266</v>
      </c>
      <c r="E17" s="897">
        <f>+Tabla63[[#This Row],[Afiliados Femeninos]]+Tabla63[[#This Row],[Afiliados Masculino]]</f>
        <v>4295419</v>
      </c>
      <c r="F17" s="896">
        <v>927727</v>
      </c>
      <c r="G17" s="896">
        <v>819713</v>
      </c>
      <c r="H17" s="898">
        <f>+Tabla63[[#This Row],[Cotizantes Femenino ]]+Tabla63[[#This Row],[Cotizantes Masculinos]]</f>
        <v>1747440</v>
      </c>
      <c r="J17" s="907"/>
      <c r="K17" s="907"/>
      <c r="L17" s="907"/>
      <c r="M17" s="907"/>
    </row>
    <row r="18" spans="2:13" s="900" customFormat="1" ht="28.5" customHeight="1">
      <c r="B18" s="895">
        <v>44548</v>
      </c>
      <c r="C18" s="896">
        <v>2502520</v>
      </c>
      <c r="D18" s="896">
        <v>2009454</v>
      </c>
      <c r="E18" s="897">
        <f>+Tabla63[[#This Row],[Afiliados Femeninos]]+Tabla63[[#This Row],[Afiliados Masculino]]</f>
        <v>4511974</v>
      </c>
      <c r="F18" s="896">
        <v>927727</v>
      </c>
      <c r="G18" s="896">
        <v>819713</v>
      </c>
      <c r="H18" s="898">
        <f>+Tabla63[[#This Row],[Cotizantes Femenino ]]+Tabla63[[#This Row],[Cotizantes Masculinos]]</f>
        <v>1747440</v>
      </c>
      <c r="L18" s="907"/>
      <c r="M18" s="907"/>
    </row>
    <row r="19" spans="2:13" s="900" customFormat="1" ht="28.5" customHeight="1">
      <c r="B19" s="901">
        <v>44913</v>
      </c>
      <c r="C19" s="902">
        <v>2631139</v>
      </c>
      <c r="D19" s="902">
        <v>2157720</v>
      </c>
      <c r="E19" s="897">
        <f>+Tabla63[[#This Row],[Afiliados Femeninos]]+Tabla63[[#This Row],[Afiliados Masculino]]</f>
        <v>4788859</v>
      </c>
      <c r="F19" s="902">
        <v>1055375</v>
      </c>
      <c r="G19" s="902">
        <v>965622</v>
      </c>
      <c r="H19" s="903">
        <v>2020997</v>
      </c>
      <c r="J19" s="907"/>
      <c r="K19" s="907"/>
      <c r="L19" s="907"/>
      <c r="M19" s="907"/>
    </row>
    <row r="20" spans="2:13" s="900" customFormat="1" ht="28.5" customHeight="1">
      <c r="B20" s="901">
        <v>45278</v>
      </c>
      <c r="C20" s="902">
        <v>2755873</v>
      </c>
      <c r="D20" s="902">
        <v>2282259</v>
      </c>
      <c r="E20" s="897">
        <f>+Tabla63[[#This Row],[Afiliados Femeninos]]+Tabla63[[#This Row],[Afiliados Masculino]]</f>
        <v>5038132</v>
      </c>
      <c r="F20" s="902">
        <v>1072372</v>
      </c>
      <c r="G20" s="902">
        <v>977894</v>
      </c>
      <c r="H20" s="903">
        <f>+Tabla63[[#This Row],[Cotizantes Femenino ]]+Tabla63[[#This Row],[Cotizantes Masculinos]]</f>
        <v>2050266</v>
      </c>
      <c r="J20" s="907"/>
      <c r="K20" s="907"/>
      <c r="L20" s="907"/>
      <c r="M20" s="907"/>
    </row>
    <row r="21" spans="2:13" s="900" customFormat="1" ht="28.5" customHeight="1">
      <c r="B21" s="901" t="str">
        <f>+'Resumen '!O9</f>
        <v>Septiembre.24</v>
      </c>
      <c r="C21" s="902">
        <f>+'Resumen '!B43</f>
        <v>2856087</v>
      </c>
      <c r="D21" s="902">
        <f>+'Resumen '!B44</f>
        <v>2378736</v>
      </c>
      <c r="E21" s="897">
        <f>+Tabla63[[#This Row],[Afiliados Femeninos]]+Tabla63[[#This Row],[Afiliados Masculino]]</f>
        <v>5234823</v>
      </c>
      <c r="F21" s="902">
        <f>+'Resumen '!D43</f>
        <v>1123379</v>
      </c>
      <c r="G21" s="902">
        <f>+'Resumen '!D44</f>
        <v>1037404</v>
      </c>
      <c r="H21" s="903">
        <f>+Tabla63[[#This Row],[Cotizantes Femenino ]]+Tabla63[[#This Row],[Cotizantes Masculinos]]</f>
        <v>2160783</v>
      </c>
      <c r="I21" s="904"/>
      <c r="J21" s="998"/>
      <c r="K21" s="998"/>
      <c r="L21" s="907"/>
      <c r="M21" s="907"/>
    </row>
    <row r="22" spans="2:13" ht="24.75" customHeight="1">
      <c r="B22" s="263" t="s">
        <v>611</v>
      </c>
      <c r="I22" s="270"/>
      <c r="J22" s="908"/>
      <c r="K22" s="908"/>
    </row>
    <row r="23" spans="2:13">
      <c r="B23" s="271"/>
      <c r="C23" s="271"/>
      <c r="D23" s="271"/>
      <c r="E23" s="271"/>
      <c r="F23" s="271"/>
      <c r="G23" s="271"/>
      <c r="H23" s="271"/>
      <c r="I23" s="270"/>
      <c r="J23" s="908"/>
      <c r="K23" s="908"/>
      <c r="L23" s="908"/>
      <c r="M23" s="908"/>
    </row>
    <row r="24" spans="2:13" s="271" customFormat="1">
      <c r="B24" s="395"/>
      <c r="J24" s="909"/>
      <c r="K24" s="909"/>
      <c r="L24" s="909"/>
      <c r="M24" s="909"/>
    </row>
    <row r="25" spans="2:13" s="270" customFormat="1">
      <c r="B25" s="395"/>
      <c r="C25" s="436"/>
      <c r="D25" s="436"/>
      <c r="E25" s="436"/>
      <c r="F25" s="436"/>
      <c r="G25" s="271"/>
      <c r="H25" s="271"/>
      <c r="J25" s="908"/>
      <c r="K25" s="908"/>
      <c r="L25" s="908"/>
      <c r="M25" s="908"/>
    </row>
    <row r="26" spans="2:13" s="270" customFormat="1">
      <c r="J26" s="908"/>
      <c r="K26" s="908"/>
      <c r="L26" s="908"/>
      <c r="M26" s="908"/>
    </row>
    <row r="27" spans="2:13" s="270" customFormat="1">
      <c r="J27" s="908"/>
      <c r="K27" s="908"/>
      <c r="L27" s="908"/>
      <c r="M27" s="908"/>
    </row>
    <row r="28" spans="2:13" s="270" customFormat="1">
      <c r="J28" s="908"/>
      <c r="K28" s="908"/>
      <c r="L28" s="908"/>
      <c r="M28" s="908"/>
    </row>
    <row r="29" spans="2:13" s="270" customFormat="1">
      <c r="J29" s="908"/>
      <c r="K29" s="908"/>
      <c r="L29" s="908"/>
      <c r="M29" s="908"/>
    </row>
    <row r="30" spans="2:13" s="270" customFormat="1">
      <c r="J30" s="908"/>
      <c r="K30" s="908"/>
      <c r="L30" s="908"/>
      <c r="M30" s="908"/>
    </row>
    <row r="31" spans="2:13" s="270" customFormat="1">
      <c r="J31" s="908"/>
      <c r="K31" s="908"/>
      <c r="L31" s="908"/>
      <c r="M31" s="908"/>
    </row>
    <row r="32" spans="2:13" s="270" customFormat="1">
      <c r="J32" s="908"/>
      <c r="K32" s="908"/>
      <c r="L32" s="908"/>
      <c r="M32" s="908"/>
    </row>
    <row r="33" spans="2:13" s="270" customFormat="1">
      <c r="J33" s="908"/>
      <c r="K33" s="908"/>
      <c r="L33" s="908"/>
      <c r="M33" s="908"/>
    </row>
    <row r="34" spans="2:13" s="270" customFormat="1">
      <c r="J34" s="908"/>
      <c r="K34" s="908"/>
      <c r="L34" s="908"/>
      <c r="M34" s="908"/>
    </row>
    <row r="35" spans="2:13" s="270" customFormat="1">
      <c r="J35" s="908"/>
      <c r="K35" s="908"/>
      <c r="L35" s="908"/>
      <c r="M35" s="908"/>
    </row>
    <row r="36" spans="2:13" s="270" customFormat="1">
      <c r="J36" s="908"/>
      <c r="K36" s="908"/>
      <c r="L36" s="908"/>
      <c r="M36" s="908"/>
    </row>
    <row r="37" spans="2:13" s="270" customFormat="1">
      <c r="J37" s="908"/>
      <c r="K37" s="908"/>
      <c r="L37" s="908"/>
      <c r="M37" s="908"/>
    </row>
    <row r="38" spans="2:13" s="270" customFormat="1">
      <c r="J38" s="908"/>
      <c r="K38" s="908"/>
      <c r="L38" s="908"/>
      <c r="M38" s="908"/>
    </row>
    <row r="39" spans="2:13" s="270" customFormat="1">
      <c r="J39" s="908"/>
      <c r="K39" s="908"/>
      <c r="L39" s="908"/>
      <c r="M39" s="908"/>
    </row>
    <row r="40" spans="2:13" s="270" customFormat="1">
      <c r="J40" s="908"/>
      <c r="K40" s="908"/>
      <c r="L40" s="908"/>
      <c r="M40" s="908"/>
    </row>
    <row r="41" spans="2:13" s="270" customFormat="1">
      <c r="J41" s="908"/>
      <c r="K41" s="908"/>
      <c r="L41" s="908"/>
      <c r="M41" s="908"/>
    </row>
    <row r="42" spans="2:13" s="270" customFormat="1">
      <c r="J42" s="908"/>
      <c r="K42" s="908"/>
      <c r="L42" s="908"/>
      <c r="M42" s="908"/>
    </row>
    <row r="43" spans="2:13" s="270" customFormat="1">
      <c r="J43" s="908"/>
      <c r="K43" s="908"/>
      <c r="L43" s="908"/>
      <c r="M43" s="908"/>
    </row>
    <row r="44" spans="2:13" s="270" customFormat="1">
      <c r="J44" s="908"/>
      <c r="K44" s="908"/>
      <c r="L44" s="908"/>
      <c r="M44" s="908"/>
    </row>
    <row r="45" spans="2:13" ht="9.75" customHeight="1">
      <c r="B45" s="270"/>
      <c r="C45" s="270"/>
      <c r="D45" s="270"/>
    </row>
    <row r="46" spans="2:13" hidden="1">
      <c r="B46" s="270"/>
      <c r="C46" s="270"/>
      <c r="D46" s="270"/>
    </row>
    <row r="47" spans="2:13" ht="63" customHeight="1">
      <c r="B47" s="270"/>
      <c r="C47" s="270"/>
      <c r="D47" s="270"/>
    </row>
    <row r="48" spans="2:13">
      <c r="B48" s="270"/>
      <c r="C48" s="270"/>
      <c r="D48" s="270"/>
    </row>
    <row r="49" spans="2:13">
      <c r="B49" s="270"/>
      <c r="C49" s="270"/>
      <c r="D49" s="270"/>
    </row>
    <row r="50" spans="2:13">
      <c r="B50" s="270"/>
      <c r="C50" s="270"/>
      <c r="D50" s="270"/>
    </row>
    <row r="51" spans="2:13">
      <c r="B51" s="395"/>
      <c r="C51" s="271"/>
      <c r="D51" s="271"/>
      <c r="E51" s="271"/>
      <c r="F51" s="271"/>
      <c r="G51" s="271"/>
      <c r="H51" s="271"/>
      <c r="I51" s="270"/>
      <c r="J51" s="908"/>
      <c r="K51" s="908"/>
      <c r="L51" s="908"/>
      <c r="M51" s="908"/>
    </row>
    <row r="52" spans="2:13">
      <c r="B52" s="395"/>
      <c r="C52" s="271"/>
      <c r="D52" s="271"/>
      <c r="E52" s="271"/>
      <c r="F52" s="271"/>
      <c r="G52" s="271"/>
      <c r="H52" s="271"/>
      <c r="I52" s="270"/>
      <c r="J52" s="908"/>
      <c r="K52" s="908"/>
      <c r="L52" s="908"/>
      <c r="M52" s="908"/>
    </row>
    <row r="53" spans="2:13">
      <c r="B53" s="395"/>
      <c r="C53" s="271"/>
      <c r="D53" s="271"/>
      <c r="E53" s="271"/>
      <c r="F53" s="271"/>
      <c r="G53" s="271"/>
      <c r="H53" s="271"/>
    </row>
    <row r="54" spans="2:13">
      <c r="B54" s="271"/>
      <c r="C54" s="271"/>
      <c r="D54" s="271"/>
      <c r="E54" s="271"/>
      <c r="F54" s="271"/>
      <c r="G54" s="271"/>
      <c r="H54" s="271"/>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1">
    <tabColor rgb="FF0070C0"/>
    <pageSetUpPr fitToPage="1"/>
  </sheetPr>
  <dimension ref="A1:U45"/>
  <sheetViews>
    <sheetView showGridLines="0" view="pageBreakPreview" zoomScale="40" zoomScaleNormal="78" zoomScaleSheetLayoutView="40" workbookViewId="0">
      <selection activeCell="Y32" sqref="Y32"/>
    </sheetView>
  </sheetViews>
  <sheetFormatPr defaultColWidth="11.42578125" defaultRowHeight="14.25"/>
  <cols>
    <col min="1" max="1" width="36" style="254" customWidth="1"/>
    <col min="2" max="2" width="28.5703125" style="254" customWidth="1"/>
    <col min="3" max="3" width="31.42578125" style="254" customWidth="1"/>
    <col min="4" max="4" width="10.28515625" style="254" customWidth="1"/>
    <col min="5" max="5" width="17.5703125" style="254" customWidth="1"/>
    <col min="6" max="6" width="10.42578125" style="254" customWidth="1"/>
    <col min="7" max="7" width="11.7109375" style="254" customWidth="1"/>
    <col min="8" max="8" width="10.42578125" style="254" customWidth="1"/>
    <col min="9" max="9" width="16.140625" style="254" customWidth="1"/>
    <col min="10" max="10" width="11.140625" style="254" customWidth="1"/>
    <col min="11" max="11" width="12.5703125" style="254" customWidth="1"/>
    <col min="12" max="12" width="11.140625" style="254" customWidth="1"/>
    <col min="13" max="13" width="25.28515625" style="254" customWidth="1"/>
    <col min="14" max="14" width="18.28515625" style="254" customWidth="1"/>
    <col min="15" max="15" width="22" style="254" customWidth="1"/>
    <col min="16" max="16" width="27.7109375" style="254" customWidth="1"/>
    <col min="17" max="17" width="16.7109375" style="254" customWidth="1"/>
    <col min="18" max="18" width="15.28515625" style="254" customWidth="1"/>
    <col min="19" max="19" width="12.5703125" style="254" bestFit="1" customWidth="1"/>
    <col min="20" max="20" width="11.42578125" style="254"/>
    <col min="21" max="21" width="15.42578125" style="254" bestFit="1" customWidth="1"/>
    <col min="22" max="16384" width="11.42578125" style="254"/>
  </cols>
  <sheetData>
    <row r="1" spans="1:19" s="447" customFormat="1" ht="84.75" customHeight="1">
      <c r="A1" s="1471" t="s">
        <v>633</v>
      </c>
      <c r="B1" s="1471"/>
      <c r="C1" s="1471"/>
      <c r="D1" s="1471"/>
      <c r="E1" s="1471"/>
      <c r="F1" s="1471"/>
      <c r="G1" s="1471"/>
      <c r="H1" s="1471"/>
      <c r="I1" s="1471"/>
      <c r="J1" s="1471"/>
      <c r="K1" s="1471"/>
      <c r="L1" s="1471"/>
      <c r="M1" s="1471"/>
      <c r="N1" s="1471"/>
      <c r="O1" s="1471"/>
      <c r="P1" s="1471"/>
      <c r="Q1" s="1471"/>
    </row>
    <row r="2" spans="1:19" s="447" customFormat="1" ht="37.5" customHeight="1">
      <c r="A2" s="1472" t="str">
        <f>+'Resumen '!O7</f>
        <v>Período:  Diciembre 2010 - Septiembre 2024</v>
      </c>
      <c r="B2" s="1472"/>
      <c r="C2" s="1472"/>
      <c r="D2" s="1472"/>
      <c r="E2" s="1472"/>
      <c r="F2" s="1472"/>
      <c r="G2" s="1472"/>
      <c r="H2" s="1472"/>
      <c r="I2" s="1472"/>
      <c r="J2" s="1472"/>
      <c r="K2" s="1472"/>
      <c r="L2" s="1472"/>
      <c r="M2" s="1472"/>
      <c r="N2" s="1472"/>
      <c r="O2" s="1472"/>
      <c r="P2" s="1472"/>
      <c r="Q2" s="1472"/>
      <c r="R2" s="448"/>
      <c r="S2" s="448"/>
    </row>
    <row r="3" spans="1:19" ht="18" customHeight="1">
      <c r="A3" s="269"/>
      <c r="B3" s="269"/>
      <c r="C3" s="269"/>
      <c r="D3" s="269"/>
      <c r="E3" s="269"/>
      <c r="F3" s="269"/>
      <c r="G3" s="269"/>
      <c r="H3" s="269"/>
      <c r="I3" s="269"/>
      <c r="J3" s="269"/>
      <c r="K3" s="269"/>
      <c r="L3" s="269"/>
      <c r="M3" s="269"/>
      <c r="N3" s="269"/>
      <c r="O3" s="269"/>
      <c r="P3" s="269"/>
      <c r="Q3" s="269"/>
      <c r="R3" s="269"/>
      <c r="S3" s="269"/>
    </row>
    <row r="4" spans="1:19" ht="10.5" customHeight="1">
      <c r="D4" s="269"/>
    </row>
    <row r="5" spans="1:19" ht="39" customHeight="1">
      <c r="A5" s="1473" t="s">
        <v>275</v>
      </c>
      <c r="B5" s="1474"/>
    </row>
    <row r="6" spans="1:19" ht="59.25" customHeight="1">
      <c r="A6" s="704" t="s">
        <v>634</v>
      </c>
      <c r="B6" s="704" t="s">
        <v>635</v>
      </c>
    </row>
    <row r="7" spans="1:19" ht="30.75">
      <c r="A7" s="705" t="s">
        <v>479</v>
      </c>
      <c r="B7" s="1260">
        <v>10644</v>
      </c>
    </row>
    <row r="8" spans="1:19" ht="30.75">
      <c r="A8" s="705" t="s">
        <v>480</v>
      </c>
      <c r="B8" s="1260">
        <v>6268</v>
      </c>
    </row>
    <row r="9" spans="1:19" ht="30.75">
      <c r="A9" s="705" t="s">
        <v>481</v>
      </c>
      <c r="B9" s="1260">
        <v>10046</v>
      </c>
    </row>
    <row r="10" spans="1:19" ht="30.75">
      <c r="A10" s="705" t="s">
        <v>482</v>
      </c>
      <c r="B10" s="1260">
        <v>15740</v>
      </c>
    </row>
    <row r="11" spans="1:19" ht="30.75">
      <c r="A11" s="705" t="s">
        <v>483</v>
      </c>
      <c r="B11" s="1260">
        <v>32365</v>
      </c>
    </row>
    <row r="12" spans="1:19" ht="30.75">
      <c r="A12" s="705" t="s">
        <v>484</v>
      </c>
      <c r="B12" s="1260">
        <v>42590</v>
      </c>
    </row>
    <row r="13" spans="1:19" ht="30.75">
      <c r="A13" s="705" t="s">
        <v>485</v>
      </c>
      <c r="B13" s="1260">
        <v>65077</v>
      </c>
    </row>
    <row r="14" spans="1:19" ht="30.75">
      <c r="A14" s="705" t="s">
        <v>486</v>
      </c>
      <c r="B14" s="1260">
        <v>80517</v>
      </c>
    </row>
    <row r="15" spans="1:19" ht="30.75">
      <c r="A15" s="705" t="s">
        <v>592</v>
      </c>
      <c r="B15" s="1260">
        <v>82712</v>
      </c>
    </row>
    <row r="16" spans="1:19" ht="30.75">
      <c r="A16" s="705" t="s">
        <v>593</v>
      </c>
      <c r="B16" s="1260">
        <v>88025</v>
      </c>
    </row>
    <row r="17" spans="1:18" ht="30.75">
      <c r="A17" s="705" t="s">
        <v>540</v>
      </c>
      <c r="B17" s="1260">
        <v>23483</v>
      </c>
    </row>
    <row r="18" spans="1:18" ht="30.75">
      <c r="A18" s="705" t="s">
        <v>490</v>
      </c>
      <c r="B18" s="1260">
        <v>35307</v>
      </c>
    </row>
    <row r="19" spans="1:18" ht="30.75">
      <c r="A19" s="705" t="s">
        <v>491</v>
      </c>
      <c r="B19" s="1260">
        <v>62389</v>
      </c>
      <c r="C19" s="263"/>
    </row>
    <row r="20" spans="1:18" ht="30.75">
      <c r="A20" s="705" t="s">
        <v>492</v>
      </c>
      <c r="B20" s="1260">
        <v>81636</v>
      </c>
      <c r="C20" s="263"/>
    </row>
    <row r="21" spans="1:18" ht="30.75">
      <c r="A21" s="1112" t="str">
        <f>+'Resumen '!O5</f>
        <v>Ene-Sep.24</v>
      </c>
      <c r="B21" s="1260">
        <f>+'III.5.9.Trasp. recibidos'!O20</f>
        <v>64443</v>
      </c>
      <c r="C21" s="263"/>
      <c r="R21" s="254">
        <f>+Tabla67[[#This Row],[Casos]]-'III.5.9.Trasp. recibidos'!O20</f>
        <v>0</v>
      </c>
    </row>
    <row r="22" spans="1:18" ht="30.75">
      <c r="A22" s="705" t="s">
        <v>187</v>
      </c>
      <c r="B22" s="706">
        <f>SUM(B7:B21)</f>
        <v>701242</v>
      </c>
      <c r="C22" s="263"/>
      <c r="F22" s="270"/>
      <c r="H22" s="270"/>
      <c r="O22" s="270"/>
    </row>
    <row r="23" spans="1:18" ht="27">
      <c r="A23" s="367"/>
      <c r="B23" s="367"/>
      <c r="C23" s="263"/>
      <c r="G23" s="270"/>
      <c r="I23" s="270"/>
      <c r="M23" s="270"/>
      <c r="P23" s="270"/>
      <c r="Q23" s="270"/>
    </row>
    <row r="24" spans="1:18">
      <c r="I24" s="270"/>
      <c r="K24" s="270"/>
      <c r="L24" s="270"/>
    </row>
    <row r="25" spans="1:18">
      <c r="I25" s="270"/>
      <c r="M25" s="270"/>
      <c r="Q25" s="270"/>
    </row>
    <row r="26" spans="1:18">
      <c r="G26" s="270"/>
      <c r="I26" s="270"/>
      <c r="M26" s="270"/>
      <c r="Q26" s="270"/>
    </row>
    <row r="27" spans="1:18">
      <c r="D27" s="273"/>
      <c r="E27" s="273"/>
      <c r="F27" s="273"/>
      <c r="G27" s="274"/>
      <c r="H27" s="273"/>
      <c r="I27" s="274"/>
      <c r="J27" s="273"/>
      <c r="K27" s="274"/>
      <c r="L27" s="274"/>
      <c r="M27" s="274"/>
      <c r="N27" s="273"/>
      <c r="O27" s="273"/>
      <c r="P27" s="273"/>
      <c r="Q27" s="273"/>
    </row>
    <row r="28" spans="1:18">
      <c r="G28" s="270"/>
      <c r="I28" s="270"/>
      <c r="M28" s="270"/>
      <c r="P28" s="270"/>
      <c r="Q28" s="270"/>
    </row>
    <row r="30" spans="1:18" ht="36.75" customHeight="1"/>
    <row r="31" spans="1:18" ht="36.75" customHeight="1"/>
    <row r="32" spans="1:18" ht="36.75" customHeight="1"/>
    <row r="33" spans="21:21" ht="36.75" customHeight="1"/>
    <row r="34" spans="21:21" ht="36.75" customHeight="1"/>
    <row r="35" spans="21:21" ht="36.75" customHeight="1"/>
    <row r="36" spans="21:21" ht="33" customHeight="1"/>
    <row r="37" spans="21:21" ht="33" customHeight="1">
      <c r="U37" s="275"/>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bottomRight" activeCell="J10" sqref="J10"/>
      <selection pane="bottomLeft" activeCell="A6" sqref="A6:J27"/>
      <selection pane="topRight" activeCell="A6" sqref="A6:J27"/>
    </sheetView>
  </sheetViews>
  <sheetFormatPr defaultColWidth="11.42578125" defaultRowHeight="14.25"/>
  <cols>
    <col min="1" max="1" width="28.42578125" style="254" customWidth="1"/>
    <col min="2" max="2" width="17.85546875" style="268" customWidth="1"/>
    <col min="3" max="3" width="17.7109375" style="268" customWidth="1"/>
    <col min="4" max="4" width="21" style="268" customWidth="1"/>
    <col min="5" max="5" width="18.42578125" style="268" bestFit="1" customWidth="1"/>
    <col min="6" max="6" width="21.5703125" style="268" bestFit="1" customWidth="1"/>
    <col min="7" max="7" width="17.140625" style="268" customWidth="1"/>
    <col min="8" max="8" width="19.42578125" style="268" bestFit="1" customWidth="1"/>
    <col min="9" max="9" width="22.85546875" style="254" customWidth="1"/>
    <col min="10" max="10" width="27.140625" style="254" customWidth="1"/>
    <col min="11" max="11" width="27" style="254" customWidth="1"/>
    <col min="12" max="12" width="30.85546875" style="254" customWidth="1"/>
    <col min="13" max="13" width="24" style="254" customWidth="1"/>
    <col min="14" max="14" width="30.85546875" style="254" bestFit="1" customWidth="1"/>
    <col min="15" max="15" width="21.140625" style="254" customWidth="1"/>
    <col min="16" max="16" width="20.28515625" style="254" customWidth="1"/>
    <col min="17" max="16384" width="11.42578125" style="254"/>
  </cols>
  <sheetData>
    <row r="1" spans="1:18" s="447" customFormat="1" ht="74.25" customHeight="1">
      <c r="A1" s="1432" t="s">
        <v>636</v>
      </c>
      <c r="B1" s="1432"/>
      <c r="C1" s="1432"/>
      <c r="D1" s="1432"/>
      <c r="E1" s="1432"/>
      <c r="F1" s="1432"/>
      <c r="G1" s="1432"/>
      <c r="H1" s="1432"/>
      <c r="I1" s="1432"/>
      <c r="J1" s="1432"/>
      <c r="K1" s="1432"/>
      <c r="L1" s="1432"/>
      <c r="M1" s="1432"/>
      <c r="N1" s="1432"/>
      <c r="O1" s="1432"/>
    </row>
    <row r="2" spans="1:18" s="447" customFormat="1" ht="30.75" customHeight="1">
      <c r="A2" s="1475" t="str">
        <f>+'Resumen '!O7</f>
        <v>Período:  Diciembre 2010 - Septiembre 2024</v>
      </c>
      <c r="B2" s="1475"/>
      <c r="C2" s="1475"/>
      <c r="D2" s="1475"/>
      <c r="E2" s="1475"/>
      <c r="F2" s="1475"/>
      <c r="G2" s="1475"/>
      <c r="H2" s="1475"/>
      <c r="I2" s="1475"/>
      <c r="J2" s="1475"/>
      <c r="K2" s="1475"/>
      <c r="L2" s="1475"/>
      <c r="M2" s="1475"/>
      <c r="N2" s="1475"/>
      <c r="O2" s="1475"/>
    </row>
    <row r="3" spans="1:18" ht="6" customHeight="1">
      <c r="B3" s="254"/>
      <c r="C3" s="254"/>
      <c r="D3" s="254"/>
      <c r="E3" s="254"/>
      <c r="F3" s="254"/>
      <c r="G3" s="254"/>
      <c r="H3" s="254"/>
    </row>
    <row r="4" spans="1:18" ht="39" customHeight="1">
      <c r="A4" s="1476" t="s">
        <v>637</v>
      </c>
      <c r="B4" s="1477"/>
      <c r="C4" s="1477"/>
      <c r="D4" s="1477"/>
      <c r="E4" s="1477"/>
      <c r="F4" s="1477"/>
      <c r="G4" s="1477"/>
      <c r="H4" s="1477"/>
      <c r="I4" s="1477"/>
      <c r="J4" s="1477"/>
      <c r="K4" s="1477"/>
      <c r="L4" s="1477"/>
      <c r="M4" s="1477"/>
      <c r="N4" s="1477"/>
      <c r="O4" s="1478"/>
    </row>
    <row r="5" spans="1:18" s="488" customFormat="1" ht="85.5" customHeight="1">
      <c r="A5" s="985" t="s">
        <v>543</v>
      </c>
      <c r="B5" s="622" t="s">
        <v>638</v>
      </c>
      <c r="C5" s="622" t="s">
        <v>639</v>
      </c>
      <c r="D5" s="622" t="s">
        <v>640</v>
      </c>
      <c r="E5" s="622" t="s">
        <v>641</v>
      </c>
      <c r="F5" s="622" t="s">
        <v>354</v>
      </c>
      <c r="G5" s="622" t="s">
        <v>642</v>
      </c>
      <c r="H5" s="622" t="s">
        <v>643</v>
      </c>
      <c r="I5" s="622" t="s">
        <v>187</v>
      </c>
      <c r="J5" s="622" t="s">
        <v>335</v>
      </c>
      <c r="K5" s="622" t="s">
        <v>644</v>
      </c>
      <c r="L5" s="622" t="s">
        <v>645</v>
      </c>
      <c r="M5" s="622" t="s">
        <v>646</v>
      </c>
      <c r="N5" s="622" t="s">
        <v>647</v>
      </c>
      <c r="O5" s="877" t="s">
        <v>648</v>
      </c>
      <c r="P5" s="276"/>
    </row>
    <row r="6" spans="1:18" s="259" customFormat="1" ht="23.25">
      <c r="A6" s="707" t="s">
        <v>479</v>
      </c>
      <c r="B6" s="1027">
        <v>0</v>
      </c>
      <c r="C6" s="1027">
        <v>116</v>
      </c>
      <c r="D6" s="1027">
        <v>0</v>
      </c>
      <c r="E6" s="1027">
        <v>505</v>
      </c>
      <c r="F6" s="1027">
        <v>2471</v>
      </c>
      <c r="G6" s="1027">
        <v>2</v>
      </c>
      <c r="H6" s="1027">
        <v>125</v>
      </c>
      <c r="I6" s="1028">
        <f t="shared" ref="I6:I17" si="0">SUM(B6:H6)</f>
        <v>3219</v>
      </c>
      <c r="J6" s="1027">
        <v>4114</v>
      </c>
      <c r="K6" s="1027">
        <v>0</v>
      </c>
      <c r="L6" s="1027">
        <v>1</v>
      </c>
      <c r="M6" s="1027">
        <v>3310</v>
      </c>
      <c r="N6" s="1029">
        <f t="shared" ref="N6:N17" si="1">+M6+L6+K6+J6</f>
        <v>7425</v>
      </c>
      <c r="O6" s="1030">
        <f>+N6+I6</f>
        <v>10644</v>
      </c>
      <c r="P6" s="277"/>
      <c r="Q6" s="277"/>
      <c r="R6" s="277"/>
    </row>
    <row r="7" spans="1:18" s="259" customFormat="1" ht="23.25">
      <c r="A7" s="707" t="s">
        <v>480</v>
      </c>
      <c r="B7" s="1027">
        <v>0</v>
      </c>
      <c r="C7" s="1027">
        <v>306</v>
      </c>
      <c r="D7" s="1027">
        <v>0</v>
      </c>
      <c r="E7" s="1027">
        <v>572</v>
      </c>
      <c r="F7" s="1027">
        <v>3158</v>
      </c>
      <c r="G7" s="1027">
        <v>8</v>
      </c>
      <c r="H7" s="1027">
        <v>247</v>
      </c>
      <c r="I7" s="1028">
        <f t="shared" si="0"/>
        <v>4291</v>
      </c>
      <c r="J7" s="1027">
        <v>199</v>
      </c>
      <c r="K7" s="1027">
        <v>0</v>
      </c>
      <c r="L7" s="1027">
        <v>0</v>
      </c>
      <c r="M7" s="1027">
        <v>1778</v>
      </c>
      <c r="N7" s="1029">
        <f t="shared" si="1"/>
        <v>1977</v>
      </c>
      <c r="O7" s="1030">
        <f t="shared" ref="O7:O12" si="2">+N7+I7</f>
        <v>6268</v>
      </c>
      <c r="P7" s="277"/>
      <c r="Q7" s="277"/>
      <c r="R7" s="277"/>
    </row>
    <row r="8" spans="1:18" s="259" customFormat="1" ht="23.25">
      <c r="A8" s="707" t="s">
        <v>481</v>
      </c>
      <c r="B8" s="1027">
        <v>0</v>
      </c>
      <c r="C8" s="1027">
        <v>1022</v>
      </c>
      <c r="D8" s="1027">
        <v>0</v>
      </c>
      <c r="E8" s="1027">
        <v>1014</v>
      </c>
      <c r="F8" s="1027">
        <v>3741</v>
      </c>
      <c r="G8" s="1027">
        <v>11</v>
      </c>
      <c r="H8" s="1027">
        <v>783</v>
      </c>
      <c r="I8" s="1028">
        <f t="shared" si="0"/>
        <v>6571</v>
      </c>
      <c r="J8" s="1027">
        <v>17</v>
      </c>
      <c r="K8" s="1027">
        <v>0</v>
      </c>
      <c r="L8" s="1027">
        <v>1</v>
      </c>
      <c r="M8" s="1027">
        <v>3457</v>
      </c>
      <c r="N8" s="1029">
        <f t="shared" si="1"/>
        <v>3475</v>
      </c>
      <c r="O8" s="1030">
        <f t="shared" si="2"/>
        <v>10046</v>
      </c>
      <c r="P8" s="277"/>
      <c r="Q8" s="277"/>
      <c r="R8" s="277"/>
    </row>
    <row r="9" spans="1:18" s="259" customFormat="1" ht="23.25">
      <c r="A9" s="707" t="s">
        <v>482</v>
      </c>
      <c r="B9" s="1027">
        <v>0</v>
      </c>
      <c r="C9" s="1027">
        <v>1578</v>
      </c>
      <c r="D9" s="1027">
        <v>0</v>
      </c>
      <c r="E9" s="1027">
        <v>1482</v>
      </c>
      <c r="F9" s="1027">
        <v>7614</v>
      </c>
      <c r="G9" s="1027">
        <v>7</v>
      </c>
      <c r="H9" s="1027">
        <v>1278</v>
      </c>
      <c r="I9" s="1028">
        <f t="shared" si="0"/>
        <v>11959</v>
      </c>
      <c r="J9" s="1027">
        <v>1532</v>
      </c>
      <c r="K9" s="1027">
        <v>0</v>
      </c>
      <c r="L9" s="1027">
        <v>0</v>
      </c>
      <c r="M9" s="1027">
        <v>2249</v>
      </c>
      <c r="N9" s="1029">
        <f t="shared" si="1"/>
        <v>3781</v>
      </c>
      <c r="O9" s="1030">
        <f t="shared" si="2"/>
        <v>15740</v>
      </c>
      <c r="P9" s="277"/>
      <c r="Q9" s="277"/>
      <c r="R9" s="277"/>
    </row>
    <row r="10" spans="1:18" s="259" customFormat="1" ht="23.25">
      <c r="A10" s="707" t="s">
        <v>483</v>
      </c>
      <c r="B10" s="1027">
        <v>0</v>
      </c>
      <c r="C10" s="1027">
        <v>4313</v>
      </c>
      <c r="D10" s="1027">
        <v>0</v>
      </c>
      <c r="E10" s="1027">
        <v>2468</v>
      </c>
      <c r="F10" s="1027">
        <v>14806</v>
      </c>
      <c r="G10" s="1027">
        <v>768</v>
      </c>
      <c r="H10" s="1027">
        <v>2513</v>
      </c>
      <c r="I10" s="1028">
        <f t="shared" si="0"/>
        <v>24868</v>
      </c>
      <c r="J10" s="1027">
        <v>462</v>
      </c>
      <c r="K10" s="1027">
        <v>0</v>
      </c>
      <c r="L10" s="1027">
        <v>0</v>
      </c>
      <c r="M10" s="1027">
        <v>7035</v>
      </c>
      <c r="N10" s="1029">
        <f t="shared" si="1"/>
        <v>7497</v>
      </c>
      <c r="O10" s="1030">
        <f t="shared" si="2"/>
        <v>32365</v>
      </c>
      <c r="P10" s="277"/>
      <c r="Q10" s="277"/>
      <c r="R10" s="277"/>
    </row>
    <row r="11" spans="1:18" s="259" customFormat="1" ht="23.25">
      <c r="A11" s="707" t="s">
        <v>484</v>
      </c>
      <c r="B11" s="1027">
        <v>0</v>
      </c>
      <c r="C11" s="1027">
        <v>5871</v>
      </c>
      <c r="D11" s="1027">
        <v>0</v>
      </c>
      <c r="E11" s="1027">
        <v>4978</v>
      </c>
      <c r="F11" s="1027">
        <v>20426</v>
      </c>
      <c r="G11" s="1027">
        <v>1042</v>
      </c>
      <c r="H11" s="1027">
        <v>4287</v>
      </c>
      <c r="I11" s="1028">
        <f t="shared" si="0"/>
        <v>36604</v>
      </c>
      <c r="J11" s="1027">
        <v>426</v>
      </c>
      <c r="K11" s="1027">
        <v>0</v>
      </c>
      <c r="L11" s="1027">
        <v>11</v>
      </c>
      <c r="M11" s="1027">
        <v>5549</v>
      </c>
      <c r="N11" s="1029">
        <f t="shared" si="1"/>
        <v>5986</v>
      </c>
      <c r="O11" s="1030">
        <f t="shared" si="2"/>
        <v>42590</v>
      </c>
      <c r="P11" s="277"/>
      <c r="Q11" s="277"/>
      <c r="R11" s="277"/>
    </row>
    <row r="12" spans="1:18" s="259" customFormat="1" ht="23.25">
      <c r="A12" s="707" t="s">
        <v>485</v>
      </c>
      <c r="B12" s="1027">
        <v>11383</v>
      </c>
      <c r="C12" s="1027">
        <v>10015</v>
      </c>
      <c r="D12" s="1027">
        <v>0</v>
      </c>
      <c r="E12" s="1027">
        <v>10052</v>
      </c>
      <c r="F12" s="1027">
        <v>22261</v>
      </c>
      <c r="G12" s="1027">
        <v>740</v>
      </c>
      <c r="H12" s="1027">
        <v>7745</v>
      </c>
      <c r="I12" s="1028">
        <f t="shared" si="0"/>
        <v>62196</v>
      </c>
      <c r="J12" s="1027">
        <v>725</v>
      </c>
      <c r="K12" s="1027">
        <v>0</v>
      </c>
      <c r="L12" s="1027">
        <v>0</v>
      </c>
      <c r="M12" s="1027">
        <v>2156</v>
      </c>
      <c r="N12" s="1029">
        <f t="shared" si="1"/>
        <v>2881</v>
      </c>
      <c r="O12" s="1030">
        <f t="shared" si="2"/>
        <v>65077</v>
      </c>
      <c r="P12" s="277"/>
      <c r="Q12" s="277"/>
      <c r="R12" s="277"/>
    </row>
    <row r="13" spans="1:18" s="278" customFormat="1" ht="23.25">
      <c r="A13" s="707" t="s">
        <v>486</v>
      </c>
      <c r="B13" s="1031">
        <v>13678</v>
      </c>
      <c r="C13" s="1027">
        <v>10088</v>
      </c>
      <c r="D13" s="1027">
        <v>287</v>
      </c>
      <c r="E13" s="1027">
        <v>18702</v>
      </c>
      <c r="F13" s="1027">
        <v>19380</v>
      </c>
      <c r="G13" s="1027">
        <v>1053</v>
      </c>
      <c r="H13" s="1027">
        <v>10735</v>
      </c>
      <c r="I13" s="1028">
        <f t="shared" si="0"/>
        <v>73923</v>
      </c>
      <c r="J13" s="1027">
        <v>872</v>
      </c>
      <c r="K13" s="1027">
        <v>0</v>
      </c>
      <c r="L13" s="1027">
        <v>0</v>
      </c>
      <c r="M13" s="1027">
        <v>5722</v>
      </c>
      <c r="N13" s="1029">
        <f t="shared" si="1"/>
        <v>6594</v>
      </c>
      <c r="O13" s="1030">
        <f>+N13+I13</f>
        <v>80517</v>
      </c>
      <c r="P13" s="277"/>
      <c r="Q13" s="277"/>
      <c r="R13" s="277"/>
    </row>
    <row r="14" spans="1:18" s="278" customFormat="1" ht="23.25">
      <c r="A14" s="707" t="s">
        <v>487</v>
      </c>
      <c r="B14" s="1031">
        <v>4664</v>
      </c>
      <c r="C14" s="1027">
        <v>14487</v>
      </c>
      <c r="D14" s="1027">
        <v>2547</v>
      </c>
      <c r="E14" s="1027">
        <v>26449</v>
      </c>
      <c r="F14" s="1027">
        <v>21853</v>
      </c>
      <c r="G14" s="1027">
        <v>665</v>
      </c>
      <c r="H14" s="1027">
        <v>9985</v>
      </c>
      <c r="I14" s="1028">
        <f t="shared" si="0"/>
        <v>80650</v>
      </c>
      <c r="J14" s="1027">
        <v>204</v>
      </c>
      <c r="K14" s="1027">
        <v>0</v>
      </c>
      <c r="L14" s="1027">
        <v>0</v>
      </c>
      <c r="M14" s="1027">
        <v>1858</v>
      </c>
      <c r="N14" s="1029">
        <f t="shared" si="1"/>
        <v>2062</v>
      </c>
      <c r="O14" s="1030">
        <f>+N14+I14</f>
        <v>82712</v>
      </c>
      <c r="P14" s="277"/>
      <c r="Q14" s="277"/>
      <c r="R14" s="277"/>
    </row>
    <row r="15" spans="1:18" s="278" customFormat="1" ht="23.25">
      <c r="A15" s="707" t="s">
        <v>488</v>
      </c>
      <c r="B15" s="1027">
        <v>5794</v>
      </c>
      <c r="C15" s="1027">
        <v>24336</v>
      </c>
      <c r="D15" s="1027">
        <v>3249</v>
      </c>
      <c r="E15" s="1027">
        <v>18892</v>
      </c>
      <c r="F15" s="1027">
        <v>19821</v>
      </c>
      <c r="G15" s="1027">
        <v>396</v>
      </c>
      <c r="H15" s="1027">
        <v>10586</v>
      </c>
      <c r="I15" s="1028">
        <f t="shared" si="0"/>
        <v>83074</v>
      </c>
      <c r="J15" s="1027">
        <v>316</v>
      </c>
      <c r="K15" s="1027">
        <v>0</v>
      </c>
      <c r="L15" s="1027">
        <v>0</v>
      </c>
      <c r="M15" s="1027">
        <v>4635</v>
      </c>
      <c r="N15" s="1029">
        <f t="shared" si="1"/>
        <v>4951</v>
      </c>
      <c r="O15" s="1030">
        <f>+N15+I15</f>
        <v>88025</v>
      </c>
      <c r="P15" s="277"/>
      <c r="Q15" s="277"/>
      <c r="R15" s="277"/>
    </row>
    <row r="16" spans="1:18" s="278" customFormat="1" ht="23.25">
      <c r="A16" s="707" t="s">
        <v>540</v>
      </c>
      <c r="B16" s="1027">
        <v>4302</v>
      </c>
      <c r="C16" s="1027">
        <v>6423</v>
      </c>
      <c r="D16" s="1027">
        <v>777</v>
      </c>
      <c r="E16" s="1027">
        <v>3046</v>
      </c>
      <c r="F16" s="1027">
        <v>6734</v>
      </c>
      <c r="G16" s="1027">
        <v>97</v>
      </c>
      <c r="H16" s="1027">
        <v>1553</v>
      </c>
      <c r="I16" s="1028">
        <f t="shared" si="0"/>
        <v>22932</v>
      </c>
      <c r="J16" s="1027">
        <v>461</v>
      </c>
      <c r="K16" s="1027">
        <v>0</v>
      </c>
      <c r="L16" s="1027">
        <v>0</v>
      </c>
      <c r="M16" s="1027">
        <v>90</v>
      </c>
      <c r="N16" s="1029">
        <f t="shared" si="1"/>
        <v>551</v>
      </c>
      <c r="O16" s="1030">
        <f>+N16+I16</f>
        <v>23483</v>
      </c>
      <c r="P16" s="277"/>
      <c r="Q16" s="277"/>
      <c r="R16" s="277"/>
    </row>
    <row r="17" spans="1:18" s="278" customFormat="1" ht="23.25">
      <c r="A17" s="708" t="s">
        <v>649</v>
      </c>
      <c r="B17" s="1082">
        <v>4168</v>
      </c>
      <c r="C17" s="1082">
        <v>9156</v>
      </c>
      <c r="D17" s="1082">
        <v>1668</v>
      </c>
      <c r="E17" s="1082">
        <v>5713</v>
      </c>
      <c r="F17" s="1082">
        <v>8222</v>
      </c>
      <c r="G17" s="1082">
        <v>577</v>
      </c>
      <c r="H17" s="1082">
        <v>4639</v>
      </c>
      <c r="I17" s="1083">
        <f t="shared" si="0"/>
        <v>34143</v>
      </c>
      <c r="J17" s="1082">
        <v>942</v>
      </c>
      <c r="K17" s="1082">
        <v>0</v>
      </c>
      <c r="L17" s="1082">
        <v>0</v>
      </c>
      <c r="M17" s="1082">
        <v>232</v>
      </c>
      <c r="N17" s="1084">
        <f t="shared" si="1"/>
        <v>1174</v>
      </c>
      <c r="O17" s="1085">
        <f>+N17+I17</f>
        <v>35317</v>
      </c>
      <c r="P17" s="277"/>
      <c r="Q17" s="277"/>
      <c r="R17" s="277"/>
    </row>
    <row r="18" spans="1:18" s="278" customFormat="1" ht="23.25">
      <c r="A18" s="708" t="s">
        <v>564</v>
      </c>
      <c r="B18" s="1082">
        <v>4342</v>
      </c>
      <c r="C18" s="1082">
        <v>10949</v>
      </c>
      <c r="D18" s="1082">
        <v>2442</v>
      </c>
      <c r="E18" s="1082">
        <v>7812</v>
      </c>
      <c r="F18" s="1082">
        <v>7363</v>
      </c>
      <c r="G18" s="1082">
        <v>320</v>
      </c>
      <c r="H18" s="1082">
        <v>6675</v>
      </c>
      <c r="I18" s="1083">
        <v>39903</v>
      </c>
      <c r="J18" s="1082">
        <v>1157</v>
      </c>
      <c r="K18" s="1082">
        <v>0</v>
      </c>
      <c r="L18" s="1082">
        <v>0</v>
      </c>
      <c r="M18" s="1082">
        <v>21329</v>
      </c>
      <c r="N18" s="1084">
        <v>22486</v>
      </c>
      <c r="O18" s="1085">
        <v>62389</v>
      </c>
      <c r="P18" s="277"/>
      <c r="Q18" s="277"/>
      <c r="R18" s="277"/>
    </row>
    <row r="19" spans="1:18" s="278" customFormat="1" ht="23.25">
      <c r="A19" s="708" t="s">
        <v>565</v>
      </c>
      <c r="B19" s="1082">
        <v>7908</v>
      </c>
      <c r="C19" s="1082">
        <v>15328</v>
      </c>
      <c r="D19" s="1082">
        <v>3775</v>
      </c>
      <c r="E19" s="1082">
        <v>17661</v>
      </c>
      <c r="F19" s="1082">
        <v>14013</v>
      </c>
      <c r="G19" s="1082">
        <v>241</v>
      </c>
      <c r="H19" s="1082">
        <v>11925</v>
      </c>
      <c r="I19" s="1083">
        <v>70851</v>
      </c>
      <c r="J19" s="1082">
        <v>856</v>
      </c>
      <c r="K19" s="1082">
        <v>0</v>
      </c>
      <c r="L19" s="1082">
        <v>1</v>
      </c>
      <c r="M19" s="1082">
        <v>9928</v>
      </c>
      <c r="N19" s="1084">
        <v>10785</v>
      </c>
      <c r="O19" s="1085">
        <v>81636</v>
      </c>
      <c r="P19" s="277"/>
      <c r="Q19" s="277"/>
      <c r="R19" s="277"/>
    </row>
    <row r="20" spans="1:18" s="259" customFormat="1" ht="23.25">
      <c r="A20" s="708" t="str">
        <f>+'Resumen '!O5</f>
        <v>Ene-Sep.24</v>
      </c>
      <c r="B20" s="1082">
        <v>6826</v>
      </c>
      <c r="C20" s="1082">
        <v>14154</v>
      </c>
      <c r="D20" s="1082">
        <v>2177</v>
      </c>
      <c r="E20" s="1082">
        <v>9705</v>
      </c>
      <c r="F20" s="1082">
        <v>15206</v>
      </c>
      <c r="G20" s="1082">
        <v>205</v>
      </c>
      <c r="H20" s="1082">
        <v>11117</v>
      </c>
      <c r="I20" s="1083">
        <f>SUM(B20:H20)</f>
        <v>59390</v>
      </c>
      <c r="J20" s="1082">
        <v>2025</v>
      </c>
      <c r="K20" s="1082"/>
      <c r="L20" s="1082">
        <v>0</v>
      </c>
      <c r="M20" s="1082">
        <v>3028</v>
      </c>
      <c r="N20" s="1084">
        <f>+M20+L20+K20+J20</f>
        <v>5053</v>
      </c>
      <c r="O20" s="1085">
        <f>+N20+I20</f>
        <v>64443</v>
      </c>
      <c r="P20" s="279"/>
      <c r="Q20" s="279"/>
    </row>
    <row r="21" spans="1:18" ht="23.25">
      <c r="A21" s="1079" t="s">
        <v>187</v>
      </c>
      <c r="B21" s="1080">
        <f t="shared" ref="B21:O21" si="3">SUM(B6:B20)</f>
        <v>63065</v>
      </c>
      <c r="C21" s="1080">
        <f t="shared" si="3"/>
        <v>128142</v>
      </c>
      <c r="D21" s="1080">
        <f t="shared" si="3"/>
        <v>16922</v>
      </c>
      <c r="E21" s="1080">
        <f t="shared" si="3"/>
        <v>129051</v>
      </c>
      <c r="F21" s="1080">
        <f t="shared" si="3"/>
        <v>187069</v>
      </c>
      <c r="G21" s="1080">
        <f t="shared" si="3"/>
        <v>6132</v>
      </c>
      <c r="H21" s="1080">
        <f t="shared" si="3"/>
        <v>84193</v>
      </c>
      <c r="I21" s="1080">
        <f t="shared" si="3"/>
        <v>614574</v>
      </c>
      <c r="J21" s="1080">
        <f t="shared" si="3"/>
        <v>14308</v>
      </c>
      <c r="K21" s="1080">
        <f t="shared" si="3"/>
        <v>0</v>
      </c>
      <c r="L21" s="1080">
        <f>SUM(L6:L20)</f>
        <v>14</v>
      </c>
      <c r="M21" s="1080">
        <f t="shared" si="3"/>
        <v>72356</v>
      </c>
      <c r="N21" s="1080">
        <f>SUM(N6:N20)</f>
        <v>86678</v>
      </c>
      <c r="O21" s="1081">
        <f t="shared" si="3"/>
        <v>701252</v>
      </c>
      <c r="P21" s="268"/>
      <c r="Q21" s="268"/>
    </row>
    <row r="22" spans="1:18" ht="20.25">
      <c r="A22" s="1014" t="s">
        <v>611</v>
      </c>
      <c r="J22" s="254" t="s">
        <v>625</v>
      </c>
      <c r="P22" s="268"/>
      <c r="Q22" s="268"/>
    </row>
    <row r="23" spans="1:18" ht="23.25">
      <c r="A23" s="1013" t="s">
        <v>650</v>
      </c>
      <c r="D23" s="967"/>
      <c r="E23" s="965"/>
      <c r="F23" s="966"/>
      <c r="G23" s="279"/>
      <c r="P23" s="268"/>
      <c r="Q23" s="268"/>
    </row>
    <row r="24" spans="1:18" s="301" customFormat="1" ht="18">
      <c r="A24" s="1015" t="s">
        <v>651</v>
      </c>
      <c r="B24" s="965"/>
      <c r="C24" s="965"/>
      <c r="D24" s="965"/>
      <c r="E24" s="965"/>
      <c r="F24" s="965"/>
      <c r="G24" s="965"/>
      <c r="H24" s="965"/>
      <c r="P24" s="965"/>
      <c r="Q24" s="965"/>
    </row>
    <row r="25" spans="1:18" s="301" customFormat="1" ht="18">
      <c r="A25" s="1015" t="s">
        <v>652</v>
      </c>
      <c r="B25" s="965"/>
      <c r="C25" s="965"/>
      <c r="D25" s="965"/>
      <c r="E25" s="965"/>
      <c r="F25" s="965"/>
      <c r="G25" s="965"/>
      <c r="H25" s="965"/>
      <c r="P25" s="965"/>
      <c r="Q25" s="965"/>
    </row>
    <row r="26" spans="1:18" s="301" customFormat="1" ht="18">
      <c r="A26" s="1015" t="s">
        <v>653</v>
      </c>
      <c r="B26" s="965"/>
      <c r="C26" s="965"/>
      <c r="D26" s="965"/>
      <c r="E26" s="965"/>
      <c r="F26" s="965"/>
      <c r="G26" s="965"/>
      <c r="H26" s="965"/>
    </row>
    <row r="27" spans="1:18" s="301" customFormat="1" ht="18">
      <c r="A27" s="1015" t="s">
        <v>654</v>
      </c>
      <c r="B27" s="965"/>
      <c r="C27" s="965"/>
      <c r="D27" s="965"/>
      <c r="E27" s="1016"/>
      <c r="F27" s="1016"/>
      <c r="G27" s="965"/>
      <c r="H27" s="965"/>
      <c r="N27" s="1017"/>
      <c r="O27" s="1018"/>
    </row>
    <row r="28" spans="1:18">
      <c r="A28" s="280"/>
      <c r="E28" s="281"/>
      <c r="F28" s="281"/>
      <c r="N28" s="270"/>
      <c r="O28" s="272"/>
    </row>
    <row r="29" spans="1:18">
      <c r="E29" s="281"/>
      <c r="F29" s="281"/>
      <c r="K29" s="270"/>
    </row>
    <row r="30" spans="1:18">
      <c r="E30" s="281"/>
      <c r="F30" s="281"/>
      <c r="K30" s="270"/>
    </row>
    <row r="31" spans="1:18">
      <c r="E31" s="281"/>
      <c r="F31" s="281"/>
      <c r="N31" s="270"/>
    </row>
    <row r="32" spans="1:18">
      <c r="E32" s="281"/>
      <c r="F32" s="281"/>
      <c r="K32" s="270"/>
      <c r="N32" s="270"/>
      <c r="O32" s="270"/>
    </row>
    <row r="33" spans="5:15">
      <c r="F33" s="281"/>
      <c r="I33" s="270"/>
      <c r="J33" s="270"/>
    </row>
    <row r="34" spans="5:15">
      <c r="F34" s="281"/>
      <c r="K34" s="270"/>
      <c r="O34" s="270"/>
    </row>
    <row r="35" spans="5:15">
      <c r="E35" s="281"/>
      <c r="F35" s="281"/>
      <c r="K35" s="270"/>
      <c r="O35" s="270"/>
    </row>
    <row r="36" spans="5:15">
      <c r="E36" s="282"/>
      <c r="F36" s="282"/>
      <c r="G36" s="283"/>
      <c r="H36" s="283"/>
      <c r="I36" s="274"/>
      <c r="J36" s="274"/>
      <c r="K36" s="274"/>
      <c r="L36" s="273"/>
      <c r="M36" s="273"/>
      <c r="N36" s="273"/>
      <c r="O36" s="273"/>
    </row>
    <row r="37" spans="5:15">
      <c r="E37" s="281"/>
      <c r="F37" s="281"/>
      <c r="K37" s="270"/>
      <c r="N37" s="270"/>
      <c r="O37" s="270"/>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3">
    <tabColor rgb="FF0070C0"/>
    <pageSetUpPr fitToPage="1"/>
  </sheetPr>
  <dimension ref="A1:Q36"/>
  <sheetViews>
    <sheetView showGridLines="0" view="pageBreakPreview" zoomScale="70" zoomScaleNormal="40" zoomScaleSheetLayoutView="70" workbookViewId="0">
      <pane xSplit="1" ySplit="4" topLeftCell="B5" activePane="bottomRight" state="frozen"/>
      <selection pane="bottomRight" activeCell="P31" sqref="P31"/>
      <selection pane="bottomLeft" activeCell="A6" sqref="A6:J27"/>
      <selection pane="topRight" activeCell="A6" sqref="A6:J27"/>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6" customFormat="1" ht="57" customHeight="1">
      <c r="A1" s="1479" t="s">
        <v>655</v>
      </c>
      <c r="B1" s="1479"/>
      <c r="C1" s="1479"/>
      <c r="D1" s="1479"/>
      <c r="E1" s="1479"/>
      <c r="F1" s="1479"/>
      <c r="G1" s="1479"/>
      <c r="H1" s="1479"/>
      <c r="I1" s="1479"/>
      <c r="J1" s="1479"/>
      <c r="K1" s="1479"/>
      <c r="L1" s="1479"/>
      <c r="M1" s="1479"/>
      <c r="N1" s="1479"/>
      <c r="O1" s="1479"/>
    </row>
    <row r="2" spans="1:17" s="446" customFormat="1" ht="30" customHeight="1">
      <c r="A2" s="1434" t="str">
        <f>+'III.5.9.Trasp. recibidos'!A2:O2</f>
        <v>Período:  Diciembre 2010 - Septiembre 2024</v>
      </c>
      <c r="B2" s="1434"/>
      <c r="C2" s="1434"/>
      <c r="D2" s="1434"/>
      <c r="E2" s="1434"/>
      <c r="F2" s="1434"/>
      <c r="G2" s="1434"/>
      <c r="H2" s="1434"/>
      <c r="I2" s="1434"/>
      <c r="J2" s="1434"/>
      <c r="K2" s="1434"/>
      <c r="L2" s="1434"/>
      <c r="M2" s="1434"/>
      <c r="N2" s="1434"/>
      <c r="O2" s="1434"/>
      <c r="Q2"/>
    </row>
    <row r="3" spans="1:17" ht="30" customHeight="1">
      <c r="A3" s="1480" t="s">
        <v>656</v>
      </c>
      <c r="B3" s="1481"/>
      <c r="C3" s="1481"/>
      <c r="D3" s="1481"/>
      <c r="E3" s="1481"/>
      <c r="F3" s="1481"/>
      <c r="G3" s="1481"/>
      <c r="H3" s="1481"/>
      <c r="I3" s="1481"/>
      <c r="J3" s="1481"/>
      <c r="K3" s="1481"/>
      <c r="L3" s="1481"/>
      <c r="M3" s="1481"/>
      <c r="N3" s="1481"/>
      <c r="O3" s="1482"/>
    </row>
    <row r="4" spans="1:17" s="449" customFormat="1" ht="47.25" customHeight="1">
      <c r="A4" s="490" t="s">
        <v>189</v>
      </c>
      <c r="B4" s="715" t="s">
        <v>638</v>
      </c>
      <c r="C4" s="715" t="s">
        <v>639</v>
      </c>
      <c r="D4" s="474" t="s">
        <v>640</v>
      </c>
      <c r="E4" s="474" t="s">
        <v>641</v>
      </c>
      <c r="F4" s="474" t="s">
        <v>354</v>
      </c>
      <c r="G4" s="483" t="s">
        <v>642</v>
      </c>
      <c r="H4" s="474" t="s">
        <v>643</v>
      </c>
      <c r="I4" s="474" t="s">
        <v>657</v>
      </c>
      <c r="J4" s="474" t="s">
        <v>658</v>
      </c>
      <c r="K4" s="483" t="s">
        <v>659</v>
      </c>
      <c r="L4" s="474" t="s">
        <v>364</v>
      </c>
      <c r="M4" s="483" t="s">
        <v>335</v>
      </c>
      <c r="N4" s="483" t="s">
        <v>647</v>
      </c>
      <c r="O4" s="484" t="s">
        <v>648</v>
      </c>
    </row>
    <row r="5" spans="1:17" s="485" customFormat="1" ht="15" customHeight="1">
      <c r="A5" s="709" t="s">
        <v>479</v>
      </c>
      <c r="B5" s="710">
        <v>0</v>
      </c>
      <c r="C5" s="710">
        <v>2869</v>
      </c>
      <c r="D5" s="710">
        <v>0</v>
      </c>
      <c r="E5" s="710">
        <v>2345</v>
      </c>
      <c r="F5" s="710">
        <v>3608</v>
      </c>
      <c r="G5" s="710">
        <v>22</v>
      </c>
      <c r="H5" s="710">
        <v>1752</v>
      </c>
      <c r="I5" s="711">
        <f t="shared" ref="I5:I19" si="0">SUM(B5:H5)</f>
        <v>10596</v>
      </c>
      <c r="J5" s="712">
        <v>0</v>
      </c>
      <c r="K5" s="712">
        <v>5</v>
      </c>
      <c r="L5" s="712">
        <v>43</v>
      </c>
      <c r="M5" s="712">
        <v>0</v>
      </c>
      <c r="N5" s="713">
        <f t="shared" ref="N5:N19" si="1">SUM(J5:M5)</f>
        <v>48</v>
      </c>
      <c r="O5" s="714">
        <f t="shared" ref="O5:O19" si="2">I5+N5</f>
        <v>10644</v>
      </c>
    </row>
    <row r="6" spans="1:17" s="485" customFormat="1" ht="15" customHeight="1">
      <c r="A6" s="709" t="s">
        <v>480</v>
      </c>
      <c r="B6" s="710">
        <v>0</v>
      </c>
      <c r="C6" s="710">
        <v>2173</v>
      </c>
      <c r="D6" s="710">
        <v>0</v>
      </c>
      <c r="E6" s="710">
        <v>1603</v>
      </c>
      <c r="F6" s="710">
        <v>1068</v>
      </c>
      <c r="G6" s="710">
        <v>23</v>
      </c>
      <c r="H6" s="710">
        <v>1337</v>
      </c>
      <c r="I6" s="711">
        <f t="shared" si="0"/>
        <v>6204</v>
      </c>
      <c r="J6" s="712">
        <v>0</v>
      </c>
      <c r="K6" s="712">
        <v>23</v>
      </c>
      <c r="L6" s="712">
        <v>41</v>
      </c>
      <c r="M6" s="712">
        <v>0</v>
      </c>
      <c r="N6" s="713">
        <f t="shared" si="1"/>
        <v>64</v>
      </c>
      <c r="O6" s="714">
        <f t="shared" si="2"/>
        <v>6268</v>
      </c>
    </row>
    <row r="7" spans="1:17" s="485" customFormat="1" ht="15" customHeight="1">
      <c r="A7" s="709" t="s">
        <v>481</v>
      </c>
      <c r="B7" s="710">
        <v>0</v>
      </c>
      <c r="C7" s="710">
        <v>3381</v>
      </c>
      <c r="D7" s="710">
        <v>0</v>
      </c>
      <c r="E7" s="710">
        <v>2631</v>
      </c>
      <c r="F7" s="710">
        <v>1755</v>
      </c>
      <c r="G7" s="710">
        <v>39</v>
      </c>
      <c r="H7" s="710">
        <v>2221</v>
      </c>
      <c r="I7" s="711">
        <f t="shared" si="0"/>
        <v>10027</v>
      </c>
      <c r="J7" s="712">
        <v>0</v>
      </c>
      <c r="K7" s="712">
        <v>3</v>
      </c>
      <c r="L7" s="712">
        <v>16</v>
      </c>
      <c r="M7" s="712">
        <v>0</v>
      </c>
      <c r="N7" s="713">
        <f t="shared" si="1"/>
        <v>19</v>
      </c>
      <c r="O7" s="714">
        <f t="shared" si="2"/>
        <v>10046</v>
      </c>
    </row>
    <row r="8" spans="1:17" s="485" customFormat="1" ht="15" customHeight="1">
      <c r="A8" s="709" t="s">
        <v>482</v>
      </c>
      <c r="B8" s="710">
        <v>0</v>
      </c>
      <c r="C8" s="710">
        <v>5417</v>
      </c>
      <c r="D8" s="710">
        <v>0</v>
      </c>
      <c r="E8" s="710">
        <v>3642</v>
      </c>
      <c r="F8" s="710">
        <v>3099</v>
      </c>
      <c r="G8" s="710">
        <v>33</v>
      </c>
      <c r="H8" s="710">
        <v>3510</v>
      </c>
      <c r="I8" s="711">
        <f t="shared" si="0"/>
        <v>15701</v>
      </c>
      <c r="J8" s="712">
        <v>0</v>
      </c>
      <c r="K8" s="712">
        <v>7</v>
      </c>
      <c r="L8" s="712">
        <v>32</v>
      </c>
      <c r="M8" s="712">
        <v>0</v>
      </c>
      <c r="N8" s="713">
        <f t="shared" si="1"/>
        <v>39</v>
      </c>
      <c r="O8" s="714">
        <f t="shared" si="2"/>
        <v>15740</v>
      </c>
    </row>
    <row r="9" spans="1:17" s="485" customFormat="1" ht="15" customHeight="1">
      <c r="A9" s="709" t="s">
        <v>483</v>
      </c>
      <c r="B9" s="710">
        <v>0</v>
      </c>
      <c r="C9" s="710">
        <v>11143</v>
      </c>
      <c r="D9" s="710">
        <v>0</v>
      </c>
      <c r="E9" s="710">
        <v>7753</v>
      </c>
      <c r="F9" s="710">
        <v>7468</v>
      </c>
      <c r="G9" s="710">
        <v>107</v>
      </c>
      <c r="H9" s="710">
        <v>5850</v>
      </c>
      <c r="I9" s="711">
        <f t="shared" si="0"/>
        <v>32321</v>
      </c>
      <c r="J9" s="712">
        <v>7</v>
      </c>
      <c r="K9" s="712">
        <v>5</v>
      </c>
      <c r="L9" s="712">
        <v>32</v>
      </c>
      <c r="M9" s="712">
        <v>0</v>
      </c>
      <c r="N9" s="713">
        <f t="shared" si="1"/>
        <v>44</v>
      </c>
      <c r="O9" s="714">
        <f t="shared" si="2"/>
        <v>32365</v>
      </c>
    </row>
    <row r="10" spans="1:17" s="485" customFormat="1" ht="15" customHeight="1">
      <c r="A10" s="709" t="s">
        <v>484</v>
      </c>
      <c r="B10" s="710">
        <v>0</v>
      </c>
      <c r="C10" s="710">
        <v>14572</v>
      </c>
      <c r="D10" s="710">
        <v>0</v>
      </c>
      <c r="E10" s="710">
        <v>10453</v>
      </c>
      <c r="F10" s="710">
        <v>8284</v>
      </c>
      <c r="G10" s="710">
        <v>192</v>
      </c>
      <c r="H10" s="710">
        <v>8960</v>
      </c>
      <c r="I10" s="711">
        <f t="shared" si="0"/>
        <v>42461</v>
      </c>
      <c r="J10" s="712">
        <v>90</v>
      </c>
      <c r="K10" s="712">
        <v>2</v>
      </c>
      <c r="L10" s="712">
        <v>37</v>
      </c>
      <c r="M10" s="712">
        <v>0</v>
      </c>
      <c r="N10" s="713">
        <f t="shared" si="1"/>
        <v>129</v>
      </c>
      <c r="O10" s="714">
        <f t="shared" si="2"/>
        <v>42590</v>
      </c>
    </row>
    <row r="11" spans="1:17" s="485" customFormat="1" ht="15" customHeight="1">
      <c r="A11" s="709" t="s">
        <v>485</v>
      </c>
      <c r="B11" s="710">
        <v>1</v>
      </c>
      <c r="C11" s="710">
        <v>25447</v>
      </c>
      <c r="D11" s="710">
        <v>0</v>
      </c>
      <c r="E11" s="710">
        <v>17688</v>
      </c>
      <c r="F11" s="710">
        <v>7993</v>
      </c>
      <c r="G11" s="710">
        <v>430</v>
      </c>
      <c r="H11" s="710">
        <v>13415</v>
      </c>
      <c r="I11" s="711">
        <f t="shared" si="0"/>
        <v>64974</v>
      </c>
      <c r="J11" s="712">
        <v>96</v>
      </c>
      <c r="K11" s="712">
        <v>0</v>
      </c>
      <c r="L11" s="712">
        <v>7</v>
      </c>
      <c r="M11" s="712">
        <v>0</v>
      </c>
      <c r="N11" s="713">
        <f t="shared" si="1"/>
        <v>103</v>
      </c>
      <c r="O11" s="714">
        <f t="shared" si="2"/>
        <v>65077</v>
      </c>
    </row>
    <row r="12" spans="1:17" s="485" customFormat="1" ht="15" customHeight="1">
      <c r="A12" s="709" t="s">
        <v>486</v>
      </c>
      <c r="B12" s="710">
        <v>1141</v>
      </c>
      <c r="C12" s="710">
        <v>31376</v>
      </c>
      <c r="D12" s="710">
        <v>0</v>
      </c>
      <c r="E12" s="710">
        <v>20913</v>
      </c>
      <c r="F12" s="710">
        <v>9213</v>
      </c>
      <c r="G12" s="710">
        <v>257</v>
      </c>
      <c r="H12" s="710">
        <v>17231</v>
      </c>
      <c r="I12" s="711">
        <f t="shared" si="0"/>
        <v>80131</v>
      </c>
      <c r="J12" s="712">
        <v>104</v>
      </c>
      <c r="K12" s="712">
        <v>4</v>
      </c>
      <c r="L12" s="712">
        <v>11</v>
      </c>
      <c r="M12" s="712">
        <v>267</v>
      </c>
      <c r="N12" s="713">
        <f t="shared" si="1"/>
        <v>386</v>
      </c>
      <c r="O12" s="714">
        <f t="shared" si="2"/>
        <v>80517</v>
      </c>
    </row>
    <row r="13" spans="1:17" s="485" customFormat="1" ht="15" customHeight="1">
      <c r="A13" s="709" t="s">
        <v>592</v>
      </c>
      <c r="B13" s="710">
        <v>4086</v>
      </c>
      <c r="C13" s="710">
        <v>31118</v>
      </c>
      <c r="D13" s="710">
        <v>6</v>
      </c>
      <c r="E13" s="710">
        <v>19850</v>
      </c>
      <c r="F13" s="710">
        <v>8259</v>
      </c>
      <c r="G13" s="710">
        <v>195</v>
      </c>
      <c r="H13" s="710">
        <v>18879</v>
      </c>
      <c r="I13" s="711">
        <f t="shared" si="0"/>
        <v>82393</v>
      </c>
      <c r="J13" s="712">
        <v>120</v>
      </c>
      <c r="K13" s="712">
        <v>50</v>
      </c>
      <c r="L13" s="712">
        <v>5</v>
      </c>
      <c r="M13" s="712">
        <v>144</v>
      </c>
      <c r="N13" s="713">
        <f t="shared" si="1"/>
        <v>319</v>
      </c>
      <c r="O13" s="714">
        <f t="shared" si="2"/>
        <v>82712</v>
      </c>
    </row>
    <row r="14" spans="1:17" s="485" customFormat="1" ht="15" customHeight="1">
      <c r="A14" s="709" t="s">
        <v>593</v>
      </c>
      <c r="B14" s="710">
        <v>4144</v>
      </c>
      <c r="C14" s="710">
        <v>28073</v>
      </c>
      <c r="D14" s="710">
        <v>152</v>
      </c>
      <c r="E14" s="710">
        <v>23841</v>
      </c>
      <c r="F14" s="710">
        <v>10417</v>
      </c>
      <c r="G14" s="710">
        <v>212</v>
      </c>
      <c r="H14" s="710">
        <v>20749</v>
      </c>
      <c r="I14" s="711">
        <f t="shared" si="0"/>
        <v>87588</v>
      </c>
      <c r="J14" s="712">
        <v>18</v>
      </c>
      <c r="K14" s="712">
        <v>9</v>
      </c>
      <c r="L14" s="712">
        <v>302</v>
      </c>
      <c r="M14" s="712">
        <v>108</v>
      </c>
      <c r="N14" s="713">
        <f t="shared" si="1"/>
        <v>437</v>
      </c>
      <c r="O14" s="714">
        <f t="shared" si="2"/>
        <v>88025</v>
      </c>
    </row>
    <row r="15" spans="1:17" s="485" customFormat="1" ht="15" customHeight="1">
      <c r="A15" s="709" t="s">
        <v>540</v>
      </c>
      <c r="B15" s="710">
        <v>2517</v>
      </c>
      <c r="C15" s="710">
        <v>5967</v>
      </c>
      <c r="D15" s="710">
        <v>160</v>
      </c>
      <c r="E15" s="710">
        <v>5615</v>
      </c>
      <c r="F15" s="710">
        <v>3890</v>
      </c>
      <c r="G15" s="710">
        <v>84</v>
      </c>
      <c r="H15" s="710">
        <v>4984</v>
      </c>
      <c r="I15" s="711">
        <f t="shared" si="0"/>
        <v>23217</v>
      </c>
      <c r="J15" s="712">
        <v>15</v>
      </c>
      <c r="K15" s="712">
        <v>5</v>
      </c>
      <c r="L15" s="712">
        <v>208</v>
      </c>
      <c r="M15" s="712">
        <v>38</v>
      </c>
      <c r="N15" s="713">
        <f t="shared" si="1"/>
        <v>266</v>
      </c>
      <c r="O15" s="714">
        <f t="shared" si="2"/>
        <v>23483</v>
      </c>
    </row>
    <row r="16" spans="1:17" s="485" customFormat="1" ht="15" customHeight="1">
      <c r="A16" s="995" t="s">
        <v>649</v>
      </c>
      <c r="B16" s="996">
        <v>2856</v>
      </c>
      <c r="C16" s="996">
        <v>10077</v>
      </c>
      <c r="D16" s="996">
        <v>412</v>
      </c>
      <c r="E16" s="996">
        <v>9305</v>
      </c>
      <c r="F16" s="996">
        <v>5337</v>
      </c>
      <c r="G16" s="996">
        <v>141</v>
      </c>
      <c r="H16" s="996">
        <v>6784</v>
      </c>
      <c r="I16" s="711">
        <f t="shared" si="0"/>
        <v>34912</v>
      </c>
      <c r="J16" s="997">
        <v>4</v>
      </c>
      <c r="K16" s="997">
        <v>23</v>
      </c>
      <c r="L16" s="997">
        <v>314</v>
      </c>
      <c r="M16" s="997">
        <v>54</v>
      </c>
      <c r="N16" s="713">
        <f t="shared" si="1"/>
        <v>395</v>
      </c>
      <c r="O16" s="714">
        <f t="shared" si="2"/>
        <v>35307</v>
      </c>
    </row>
    <row r="17" spans="1:15" s="485" customFormat="1" ht="15" customHeight="1">
      <c r="A17" s="995" t="s">
        <v>564</v>
      </c>
      <c r="B17" s="996">
        <v>3210</v>
      </c>
      <c r="C17" s="996">
        <v>17694</v>
      </c>
      <c r="D17" s="996">
        <v>903</v>
      </c>
      <c r="E17" s="996">
        <v>18230</v>
      </c>
      <c r="F17" s="996">
        <v>9583</v>
      </c>
      <c r="G17" s="996">
        <v>192</v>
      </c>
      <c r="H17" s="996">
        <v>12249</v>
      </c>
      <c r="I17" s="1125">
        <f t="shared" si="0"/>
        <v>62061</v>
      </c>
      <c r="J17" s="997">
        <v>5</v>
      </c>
      <c r="K17" s="997">
        <v>15</v>
      </c>
      <c r="L17" s="997">
        <v>217</v>
      </c>
      <c r="M17" s="997">
        <v>91</v>
      </c>
      <c r="N17" s="1126">
        <f t="shared" si="1"/>
        <v>328</v>
      </c>
      <c r="O17" s="1127">
        <f t="shared" si="2"/>
        <v>62389</v>
      </c>
    </row>
    <row r="18" spans="1:15" s="485" customFormat="1" ht="15" customHeight="1">
      <c r="A18" s="995" t="s">
        <v>565</v>
      </c>
      <c r="B18" s="996">
        <v>5005</v>
      </c>
      <c r="C18" s="996">
        <v>23793</v>
      </c>
      <c r="D18" s="996">
        <v>2712</v>
      </c>
      <c r="E18" s="996">
        <v>23171</v>
      </c>
      <c r="F18" s="996">
        <v>9605</v>
      </c>
      <c r="G18" s="996">
        <v>183</v>
      </c>
      <c r="H18" s="996">
        <v>16780</v>
      </c>
      <c r="I18" s="1125">
        <f t="shared" si="0"/>
        <v>81249</v>
      </c>
      <c r="J18" s="997">
        <v>10</v>
      </c>
      <c r="K18" s="997">
        <v>8</v>
      </c>
      <c r="L18" s="997">
        <v>308</v>
      </c>
      <c r="M18" s="997">
        <v>61</v>
      </c>
      <c r="N18" s="1126">
        <f t="shared" si="1"/>
        <v>387</v>
      </c>
      <c r="O18" s="1127">
        <f t="shared" si="2"/>
        <v>81636</v>
      </c>
    </row>
    <row r="19" spans="1:15" s="487" customFormat="1" ht="15" customHeight="1">
      <c r="A19" s="1019" t="str">
        <f>+'III.5.8.Traspasos anual'!A21</f>
        <v>Ene-Sep.24</v>
      </c>
      <c r="B19" s="996">
        <v>4659</v>
      </c>
      <c r="C19" s="996">
        <v>17149</v>
      </c>
      <c r="D19" s="996">
        <v>2218</v>
      </c>
      <c r="E19" s="996">
        <v>18327</v>
      </c>
      <c r="F19" s="996">
        <v>8721</v>
      </c>
      <c r="G19" s="996">
        <v>162</v>
      </c>
      <c r="H19" s="996">
        <v>12925</v>
      </c>
      <c r="I19" s="1125">
        <f t="shared" si="0"/>
        <v>64161</v>
      </c>
      <c r="J19" s="997">
        <v>0</v>
      </c>
      <c r="K19" s="997">
        <v>4</v>
      </c>
      <c r="L19" s="997">
        <v>250</v>
      </c>
      <c r="M19" s="997">
        <v>28</v>
      </c>
      <c r="N19" s="1126">
        <f t="shared" si="1"/>
        <v>282</v>
      </c>
      <c r="O19" s="1127">
        <f t="shared" si="2"/>
        <v>64443</v>
      </c>
    </row>
    <row r="20" spans="1:15" s="18" customFormat="1" ht="15.75">
      <c r="A20" s="1295" t="s">
        <v>187</v>
      </c>
      <c r="B20" s="1296">
        <f t="shared" ref="B20:O20" si="3">SUM(B5:B19)</f>
        <v>27619</v>
      </c>
      <c r="C20" s="1296">
        <f t="shared" si="3"/>
        <v>230249</v>
      </c>
      <c r="D20" s="1296">
        <f t="shared" si="3"/>
        <v>6563</v>
      </c>
      <c r="E20" s="1296">
        <f t="shared" si="3"/>
        <v>185367</v>
      </c>
      <c r="F20" s="1296">
        <f t="shared" si="3"/>
        <v>98300</v>
      </c>
      <c r="G20" s="1296">
        <f t="shared" si="3"/>
        <v>2272</v>
      </c>
      <c r="H20" s="1296">
        <f t="shared" si="3"/>
        <v>147626</v>
      </c>
      <c r="I20" s="1296">
        <f t="shared" si="3"/>
        <v>697996</v>
      </c>
      <c r="J20" s="1296">
        <f t="shared" si="3"/>
        <v>469</v>
      </c>
      <c r="K20" s="1296">
        <f t="shared" si="3"/>
        <v>163</v>
      </c>
      <c r="L20" s="1296">
        <f t="shared" si="3"/>
        <v>1823</v>
      </c>
      <c r="M20" s="1296">
        <f t="shared" si="3"/>
        <v>791</v>
      </c>
      <c r="N20" s="1296">
        <f t="shared" si="3"/>
        <v>3246</v>
      </c>
      <c r="O20" s="1296">
        <f t="shared" si="3"/>
        <v>701242</v>
      </c>
    </row>
    <row r="21" spans="1:15" s="18" customFormat="1">
      <c r="A21" s="1234" t="s">
        <v>611</v>
      </c>
    </row>
    <row r="22" spans="1:15" s="18" customFormat="1">
      <c r="A22"/>
      <c r="B22"/>
      <c r="C22"/>
      <c r="D22"/>
      <c r="E22"/>
      <c r="F22"/>
      <c r="G22"/>
      <c r="H22"/>
      <c r="I22"/>
      <c r="J22"/>
      <c r="K22"/>
      <c r="L22"/>
      <c r="M22"/>
      <c r="N22"/>
      <c r="O22"/>
    </row>
    <row r="23" spans="1:15" ht="19.5" customHeight="1"/>
    <row r="24" spans="1:15" ht="18" customHeight="1"/>
    <row r="34" spans="4:4">
      <c r="D34" s="1063"/>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5">
    <tabColor rgb="FF0070C0"/>
    <pageSetUpPr fitToPage="1"/>
  </sheetPr>
  <dimension ref="A1:R39"/>
  <sheetViews>
    <sheetView showGridLines="0" view="pageBreakPreview" zoomScale="70" zoomScaleNormal="70" zoomScaleSheetLayoutView="70" workbookViewId="0">
      <pane xSplit="1" ySplit="3" topLeftCell="B4" activePane="bottomRight" state="frozen"/>
      <selection pane="bottomRight" activeCell="I16" sqref="I16"/>
      <selection pane="bottomLeft" activeCell="A6" sqref="A6:J27"/>
      <selection pane="topRight" activeCell="A6" sqref="A6:J27"/>
    </sheetView>
  </sheetViews>
  <sheetFormatPr defaultColWidth="11.42578125" defaultRowHeight="15"/>
  <cols>
    <col min="1" max="1" width="27.5703125" style="228" customWidth="1"/>
    <col min="2" max="2" width="24.85546875" style="228" customWidth="1"/>
    <col min="3" max="3" width="22" style="228" customWidth="1"/>
    <col min="4" max="4" width="23.7109375" style="228" bestFit="1" customWidth="1"/>
    <col min="5" max="9" width="19.85546875" style="228" customWidth="1"/>
    <col min="10" max="11" width="43" style="228" customWidth="1"/>
    <col min="12" max="12" width="41.28515625" style="228" bestFit="1" customWidth="1"/>
    <col min="13" max="13" width="33.42578125" style="228" bestFit="1" customWidth="1"/>
    <col min="14" max="14" width="28.42578125" style="228" bestFit="1" customWidth="1"/>
    <col min="15" max="15" width="13.28515625" style="156" bestFit="1" customWidth="1"/>
    <col min="16" max="16" width="20.7109375" customWidth="1"/>
  </cols>
  <sheetData>
    <row r="1" spans="1:17" s="446" customFormat="1" ht="69.75" customHeight="1">
      <c r="A1" s="1483" t="s">
        <v>660</v>
      </c>
      <c r="B1" s="1483"/>
      <c r="C1" s="1483"/>
      <c r="D1" s="1483"/>
      <c r="E1" s="1483"/>
      <c r="F1" s="1483"/>
      <c r="G1" s="1483"/>
      <c r="H1" s="1483"/>
      <c r="I1" s="1483"/>
      <c r="J1" s="1483"/>
      <c r="K1" s="1483"/>
      <c r="L1" s="1483"/>
      <c r="M1" s="1483"/>
      <c r="N1" s="1483"/>
      <c r="O1" s="1483"/>
      <c r="P1" s="1483"/>
    </row>
    <row r="2" spans="1:17" s="446" customFormat="1" ht="29.25" customHeight="1">
      <c r="A2" s="1483" t="str">
        <f>+'III.5.10.Trasp. cedidos'!A2:O2</f>
        <v>Período:  Diciembre 2010 - Septiembre 2024</v>
      </c>
      <c r="B2" s="1483"/>
      <c r="C2" s="1483"/>
      <c r="D2" s="1483"/>
      <c r="E2" s="1483"/>
      <c r="F2" s="1483"/>
      <c r="G2" s="1483"/>
      <c r="H2" s="1483"/>
      <c r="I2" s="1483"/>
      <c r="J2" s="1483"/>
      <c r="K2" s="1483"/>
      <c r="L2" s="1483"/>
      <c r="M2" s="1483"/>
      <c r="N2" s="1483"/>
      <c r="O2" s="1483"/>
      <c r="P2" s="1483"/>
    </row>
    <row r="3" spans="1:17" ht="10.5" customHeight="1">
      <c r="A3" s="1484"/>
      <c r="B3" s="1484"/>
      <c r="C3" s="1484"/>
      <c r="D3" s="1484"/>
      <c r="E3" s="1484"/>
      <c r="F3" s="1484"/>
      <c r="G3" s="1484"/>
      <c r="H3" s="1484"/>
      <c r="I3" s="1484"/>
      <c r="J3" s="1484"/>
      <c r="K3" s="1484"/>
      <c r="L3" s="1484"/>
      <c r="M3" s="1484"/>
      <c r="N3" s="1484"/>
      <c r="O3" s="1484"/>
      <c r="P3" s="1484"/>
    </row>
    <row r="4" spans="1:17" s="18" customFormat="1" ht="28.5" customHeight="1">
      <c r="A4" s="1485" t="s">
        <v>661</v>
      </c>
      <c r="B4" s="1486"/>
      <c r="C4" s="1486"/>
      <c r="D4" s="1486"/>
      <c r="E4" s="1486"/>
      <c r="F4" s="1486"/>
      <c r="G4" s="1486"/>
      <c r="H4" s="1486"/>
      <c r="I4" s="1486"/>
      <c r="J4" s="1486"/>
      <c r="K4" s="1486"/>
      <c r="L4" s="1486"/>
      <c r="M4" s="1486"/>
      <c r="N4" s="1487"/>
      <c r="O4" s="156"/>
      <c r="P4"/>
      <c r="Q4" s="128"/>
    </row>
    <row r="5" spans="1:17" s="721" customFormat="1" ht="40.5">
      <c r="A5" s="716" t="s">
        <v>401</v>
      </c>
      <c r="B5" s="716" t="s">
        <v>638</v>
      </c>
      <c r="C5" s="716" t="s">
        <v>639</v>
      </c>
      <c r="D5" s="716" t="s">
        <v>640</v>
      </c>
      <c r="E5" s="716" t="s">
        <v>641</v>
      </c>
      <c r="F5" s="716" t="s">
        <v>354</v>
      </c>
      <c r="G5" s="717" t="s">
        <v>642</v>
      </c>
      <c r="H5" s="716" t="s">
        <v>643</v>
      </c>
      <c r="I5" s="716" t="s">
        <v>187</v>
      </c>
      <c r="J5" s="717" t="s">
        <v>335</v>
      </c>
      <c r="K5" s="717" t="s">
        <v>644</v>
      </c>
      <c r="L5" s="717" t="s">
        <v>645</v>
      </c>
      <c r="M5" s="717" t="s">
        <v>646</v>
      </c>
      <c r="N5" s="717" t="s">
        <v>648</v>
      </c>
      <c r="O5" s="718"/>
      <c r="P5" s="719"/>
      <c r="Q5" s="720"/>
    </row>
    <row r="6" spans="1:17" s="728" customFormat="1" ht="25.5" customHeight="1">
      <c r="A6" s="722" t="s">
        <v>479</v>
      </c>
      <c r="B6" s="723">
        <f>+Tabla18[[#This Row],[Atlántico]]-'III.5.10.Trasp. cedidos'!B5</f>
        <v>0</v>
      </c>
      <c r="C6" s="723">
        <f>+Tabla18[[#This Row],[Crecer]]-'III.5.10.Trasp. cedidos'!C5</f>
        <v>-2753</v>
      </c>
      <c r="D6" s="723">
        <f>+Tabla18[[#This Row],[JMMB-BDI]]-'III.5.10.Trasp. cedidos'!D5</f>
        <v>0</v>
      </c>
      <c r="E6" s="723">
        <f>+Tabla18[[#This Row],[Popular]]-'III.5.10.Trasp. cedidos'!E5</f>
        <v>-1840</v>
      </c>
      <c r="F6" s="723">
        <f>+Tabla18[[#This Row],[Reservas]]-'III.5.10.Trasp. cedidos'!F5</f>
        <v>-1137</v>
      </c>
      <c r="G6" s="723">
        <f>+Tabla18[[#This Row],[Romana]]-'III.5.10.Trasp. cedidos'!G5</f>
        <v>-20</v>
      </c>
      <c r="H6" s="723">
        <f>+Tabla18[[#This Row],[Siembra]]-'III.5.10.Trasp. cedidos'!H5</f>
        <v>-1627</v>
      </c>
      <c r="I6" s="724">
        <f t="shared" ref="I6:I21" si="0">SUM(B6:H6)</f>
        <v>-7377</v>
      </c>
      <c r="J6" s="725">
        <f>+Tabla18[[#This Row],[Ministerio de Hacienda]]-'III.5.10.Trasp. cedidos'!M5</f>
        <v>4114</v>
      </c>
      <c r="K6" s="725">
        <f>+Tabla18[[#This Row],[Plan  Sustitutivo del Banco Central]]-'III.5.10.Trasp. cedidos'!J5</f>
        <v>0</v>
      </c>
      <c r="L6" s="725">
        <f>+Tabla18[[#This Row],[Plan  Sustitutivo del Banco de Reservas]]-'III.5.10.Trasp. cedidos'!K5</f>
        <v>-4</v>
      </c>
      <c r="M6" s="725">
        <f>+Tabla18[[#This Row],[Plan Sustitutivo INABIMA]]-'III.5.10.Trasp. cedidos'!L5</f>
        <v>3267</v>
      </c>
      <c r="N6" s="724">
        <f t="shared" ref="N6:N20" si="1">SUM(J6:M6)</f>
        <v>7377</v>
      </c>
      <c r="O6" s="726"/>
      <c r="P6" s="63"/>
      <c r="Q6" s="727"/>
    </row>
    <row r="7" spans="1:17" s="728" customFormat="1" ht="25.5" customHeight="1">
      <c r="A7" s="722" t="s">
        <v>480</v>
      </c>
      <c r="B7" s="723">
        <f>+Tabla18[[#This Row],[Atlántico]]-'III.5.10.Trasp. cedidos'!B6</f>
        <v>0</v>
      </c>
      <c r="C7" s="723">
        <f>+Tabla18[[#This Row],[Crecer]]-'III.5.10.Trasp. cedidos'!C6</f>
        <v>-1867</v>
      </c>
      <c r="D7" s="723">
        <f>+Tabla18[[#This Row],[JMMB-BDI]]-'III.5.10.Trasp. cedidos'!D6</f>
        <v>0</v>
      </c>
      <c r="E7" s="723">
        <f>+Tabla18[[#This Row],[Popular]]-'III.5.10.Trasp. cedidos'!E6</f>
        <v>-1031</v>
      </c>
      <c r="F7" s="723">
        <f>+Tabla18[[#This Row],[Reservas]]-'III.5.10.Trasp. cedidos'!F6</f>
        <v>2090</v>
      </c>
      <c r="G7" s="723">
        <f>+Tabla18[[#This Row],[Romana]]-'III.5.10.Trasp. cedidos'!G6</f>
        <v>-15</v>
      </c>
      <c r="H7" s="723">
        <f>+Tabla18[[#This Row],[Siembra]]-'III.5.10.Trasp. cedidos'!H6</f>
        <v>-1090</v>
      </c>
      <c r="I7" s="724">
        <f t="shared" si="0"/>
        <v>-1913</v>
      </c>
      <c r="J7" s="725">
        <f>+Tabla18[[#This Row],[Ministerio de Hacienda]]-'III.5.10.Trasp. cedidos'!M6</f>
        <v>199</v>
      </c>
      <c r="K7" s="725">
        <f>+Tabla18[[#This Row],[Plan  Sustitutivo del Banco Central]]-'III.5.10.Trasp. cedidos'!J6</f>
        <v>0</v>
      </c>
      <c r="L7" s="725">
        <f>+Tabla18[[#This Row],[Plan  Sustitutivo del Banco de Reservas]]-'III.5.10.Trasp. cedidos'!K6</f>
        <v>-23</v>
      </c>
      <c r="M7" s="725">
        <f>+Tabla18[[#This Row],[Plan Sustitutivo INABIMA]]-'III.5.10.Trasp. cedidos'!L6</f>
        <v>1737</v>
      </c>
      <c r="N7" s="724">
        <f t="shared" si="1"/>
        <v>1913</v>
      </c>
      <c r="O7" s="726"/>
      <c r="P7" s="63"/>
      <c r="Q7" s="727"/>
    </row>
    <row r="8" spans="1:17" s="728" customFormat="1" ht="25.5" customHeight="1">
      <c r="A8" s="722" t="s">
        <v>481</v>
      </c>
      <c r="B8" s="723">
        <f>+Tabla18[[#This Row],[Atlántico]]-'III.5.10.Trasp. cedidos'!B7</f>
        <v>0</v>
      </c>
      <c r="C8" s="723">
        <f>+Tabla18[[#This Row],[Crecer]]-'III.5.10.Trasp. cedidos'!C7</f>
        <v>-2359</v>
      </c>
      <c r="D8" s="723">
        <f>+Tabla18[[#This Row],[JMMB-BDI]]-'III.5.10.Trasp. cedidos'!D7</f>
        <v>0</v>
      </c>
      <c r="E8" s="723">
        <f>+Tabla18[[#This Row],[Popular]]-'III.5.10.Trasp. cedidos'!E7</f>
        <v>-1617</v>
      </c>
      <c r="F8" s="723">
        <f>+Tabla18[[#This Row],[Reservas]]-'III.5.10.Trasp. cedidos'!F7</f>
        <v>1986</v>
      </c>
      <c r="G8" s="723">
        <f>+Tabla18[[#This Row],[Romana]]-'III.5.10.Trasp. cedidos'!G7</f>
        <v>-28</v>
      </c>
      <c r="H8" s="723">
        <f>+Tabla18[[#This Row],[Siembra]]-'III.5.10.Trasp. cedidos'!H7</f>
        <v>-1438</v>
      </c>
      <c r="I8" s="724">
        <f t="shared" si="0"/>
        <v>-3456</v>
      </c>
      <c r="J8" s="725">
        <f>+Tabla18[[#This Row],[Ministerio de Hacienda]]-'III.5.10.Trasp. cedidos'!M7</f>
        <v>17</v>
      </c>
      <c r="K8" s="725">
        <f>+Tabla18[[#This Row],[Plan  Sustitutivo del Banco Central]]-'III.5.10.Trasp. cedidos'!J7</f>
        <v>0</v>
      </c>
      <c r="L8" s="725">
        <f>+Tabla18[[#This Row],[Plan  Sustitutivo del Banco de Reservas]]-'III.5.10.Trasp. cedidos'!K7</f>
        <v>-2</v>
      </c>
      <c r="M8" s="725">
        <f>+Tabla18[[#This Row],[Plan Sustitutivo INABIMA]]-'III.5.10.Trasp. cedidos'!L7</f>
        <v>3441</v>
      </c>
      <c r="N8" s="724">
        <f t="shared" si="1"/>
        <v>3456</v>
      </c>
      <c r="O8" s="726"/>
      <c r="P8" s="63"/>
      <c r="Q8" s="727"/>
    </row>
    <row r="9" spans="1:17" s="728" customFormat="1" ht="25.5" customHeight="1">
      <c r="A9" s="722" t="s">
        <v>482</v>
      </c>
      <c r="B9" s="723">
        <f>+Tabla18[[#This Row],[Atlántico]]-'III.5.10.Trasp. cedidos'!B8</f>
        <v>0</v>
      </c>
      <c r="C9" s="723">
        <f>+Tabla18[[#This Row],[Crecer]]-'III.5.10.Trasp. cedidos'!C8</f>
        <v>-3839</v>
      </c>
      <c r="D9" s="723">
        <f>+Tabla18[[#This Row],[JMMB-BDI]]-'III.5.10.Trasp. cedidos'!D8</f>
        <v>0</v>
      </c>
      <c r="E9" s="723">
        <f>+Tabla18[[#This Row],[Popular]]-'III.5.10.Trasp. cedidos'!E8</f>
        <v>-2160</v>
      </c>
      <c r="F9" s="723">
        <f>+Tabla18[[#This Row],[Reservas]]-'III.5.10.Trasp. cedidos'!F8</f>
        <v>4515</v>
      </c>
      <c r="G9" s="723">
        <f>+Tabla18[[#This Row],[Romana]]-'III.5.10.Trasp. cedidos'!G8</f>
        <v>-26</v>
      </c>
      <c r="H9" s="723">
        <f>+Tabla18[[#This Row],[Siembra]]-'III.5.10.Trasp. cedidos'!H8</f>
        <v>-2232</v>
      </c>
      <c r="I9" s="724">
        <f t="shared" si="0"/>
        <v>-3742</v>
      </c>
      <c r="J9" s="725">
        <f>+Tabla18[[#This Row],[Ministerio de Hacienda]]-'III.5.10.Trasp. cedidos'!M8</f>
        <v>1532</v>
      </c>
      <c r="K9" s="725">
        <f>+Tabla18[[#This Row],[Plan  Sustitutivo del Banco Central]]-'III.5.10.Trasp. cedidos'!J8</f>
        <v>0</v>
      </c>
      <c r="L9" s="725">
        <f>+Tabla18[[#This Row],[Plan  Sustitutivo del Banco de Reservas]]-'III.5.10.Trasp. cedidos'!K8</f>
        <v>-7</v>
      </c>
      <c r="M9" s="725">
        <f>+Tabla18[[#This Row],[Plan Sustitutivo INABIMA]]-'III.5.10.Trasp. cedidos'!L8</f>
        <v>2217</v>
      </c>
      <c r="N9" s="724">
        <f t="shared" si="1"/>
        <v>3742</v>
      </c>
      <c r="O9" s="726"/>
      <c r="P9" s="63"/>
      <c r="Q9" s="727"/>
    </row>
    <row r="10" spans="1:17" s="728" customFormat="1" ht="25.5" customHeight="1">
      <c r="A10" s="722" t="s">
        <v>483</v>
      </c>
      <c r="B10" s="723">
        <f>+Tabla18[[#This Row],[Atlántico]]-'III.5.10.Trasp. cedidos'!B9</f>
        <v>0</v>
      </c>
      <c r="C10" s="723">
        <f>+Tabla18[[#This Row],[Crecer]]-'III.5.10.Trasp. cedidos'!C9</f>
        <v>-6830</v>
      </c>
      <c r="D10" s="723">
        <f>+Tabla18[[#This Row],[JMMB-BDI]]-'III.5.10.Trasp. cedidos'!D9</f>
        <v>0</v>
      </c>
      <c r="E10" s="723">
        <f>+Tabla18[[#This Row],[Popular]]-'III.5.10.Trasp. cedidos'!E9</f>
        <v>-5285</v>
      </c>
      <c r="F10" s="723">
        <f>+Tabla18[[#This Row],[Reservas]]-'III.5.10.Trasp. cedidos'!F9</f>
        <v>7338</v>
      </c>
      <c r="G10" s="723">
        <f>+Tabla18[[#This Row],[Romana]]-'III.5.10.Trasp. cedidos'!G9</f>
        <v>661</v>
      </c>
      <c r="H10" s="723">
        <f>+Tabla18[[#This Row],[Siembra]]-'III.5.10.Trasp. cedidos'!H9</f>
        <v>-3337</v>
      </c>
      <c r="I10" s="724">
        <f t="shared" si="0"/>
        <v>-7453</v>
      </c>
      <c r="J10" s="725">
        <f>+Tabla18[[#This Row],[Ministerio de Hacienda]]-'III.5.10.Trasp. cedidos'!M9</f>
        <v>462</v>
      </c>
      <c r="K10" s="725">
        <f>+Tabla18[[#This Row],[Plan  Sustitutivo del Banco Central]]-'III.5.10.Trasp. cedidos'!J9</f>
        <v>-7</v>
      </c>
      <c r="L10" s="725">
        <f>+Tabla18[[#This Row],[Plan  Sustitutivo del Banco de Reservas]]-'III.5.10.Trasp. cedidos'!K9</f>
        <v>-5</v>
      </c>
      <c r="M10" s="725">
        <f>+Tabla18[[#This Row],[Plan Sustitutivo INABIMA]]-'III.5.10.Trasp. cedidos'!L9</f>
        <v>7003</v>
      </c>
      <c r="N10" s="724">
        <f t="shared" si="1"/>
        <v>7453</v>
      </c>
      <c r="O10" s="726"/>
      <c r="P10" s="63"/>
      <c r="Q10" s="727"/>
    </row>
    <row r="11" spans="1:17" s="728" customFormat="1" ht="25.5" customHeight="1">
      <c r="A11" s="722" t="s">
        <v>484</v>
      </c>
      <c r="B11" s="723">
        <f>+Tabla18[[#This Row],[Atlántico]]-'III.5.10.Trasp. cedidos'!B10</f>
        <v>0</v>
      </c>
      <c r="C11" s="723">
        <f>+Tabla18[[#This Row],[Crecer]]-'III.5.10.Trasp. cedidos'!C10</f>
        <v>-8701</v>
      </c>
      <c r="D11" s="723">
        <f>+Tabla18[[#This Row],[JMMB-BDI]]-'III.5.10.Trasp. cedidos'!D10</f>
        <v>0</v>
      </c>
      <c r="E11" s="723">
        <f>+Tabla18[[#This Row],[Popular]]-'III.5.10.Trasp. cedidos'!E10</f>
        <v>-5475</v>
      </c>
      <c r="F11" s="723">
        <f>+Tabla18[[#This Row],[Reservas]]-'III.5.10.Trasp. cedidos'!F10</f>
        <v>12142</v>
      </c>
      <c r="G11" s="723">
        <f>+Tabla18[[#This Row],[Romana]]-'III.5.10.Trasp. cedidos'!G10</f>
        <v>850</v>
      </c>
      <c r="H11" s="723">
        <f>+Tabla18[[#This Row],[Siembra]]-'III.5.10.Trasp. cedidos'!H10</f>
        <v>-4673</v>
      </c>
      <c r="I11" s="724">
        <f t="shared" si="0"/>
        <v>-5857</v>
      </c>
      <c r="J11" s="725">
        <f>+Tabla18[[#This Row],[Ministerio de Hacienda]]-'III.5.10.Trasp. cedidos'!M10</f>
        <v>426</v>
      </c>
      <c r="K11" s="725">
        <f>+Tabla18[[#This Row],[Plan  Sustitutivo del Banco Central]]-'III.5.10.Trasp. cedidos'!J10</f>
        <v>-90</v>
      </c>
      <c r="L11" s="725">
        <f>+Tabla18[[#This Row],[Plan  Sustitutivo del Banco de Reservas]]-'III.5.10.Trasp. cedidos'!K10</f>
        <v>9</v>
      </c>
      <c r="M11" s="725">
        <f>+Tabla18[[#This Row],[Plan Sustitutivo INABIMA]]-'III.5.10.Trasp. cedidos'!L10</f>
        <v>5512</v>
      </c>
      <c r="N11" s="724">
        <f t="shared" si="1"/>
        <v>5857</v>
      </c>
      <c r="O11" s="726"/>
      <c r="P11" s="63"/>
      <c r="Q11" s="727"/>
    </row>
    <row r="12" spans="1:17" s="728" customFormat="1" ht="25.5" customHeight="1">
      <c r="A12" s="722" t="s">
        <v>485</v>
      </c>
      <c r="B12" s="723">
        <f>+Tabla18[[#This Row],[Atlántico]]-'III.5.10.Trasp. cedidos'!B11</f>
        <v>11382</v>
      </c>
      <c r="C12" s="723">
        <f>+Tabla18[[#This Row],[Crecer]]-'III.5.10.Trasp. cedidos'!C11</f>
        <v>-15432</v>
      </c>
      <c r="D12" s="723">
        <f>+Tabla18[[#This Row],[JMMB-BDI]]-'III.5.10.Trasp. cedidos'!D11</f>
        <v>0</v>
      </c>
      <c r="E12" s="723">
        <f>+Tabla18[[#This Row],[Popular]]-'III.5.10.Trasp. cedidos'!E11</f>
        <v>-7636</v>
      </c>
      <c r="F12" s="723">
        <f>+Tabla18[[#This Row],[Reservas]]-'III.5.10.Trasp. cedidos'!F11</f>
        <v>14268</v>
      </c>
      <c r="G12" s="723">
        <f>+Tabla18[[#This Row],[Romana]]-'III.5.10.Trasp. cedidos'!G11</f>
        <v>310</v>
      </c>
      <c r="H12" s="723">
        <f>+Tabla18[[#This Row],[Siembra]]-'III.5.10.Trasp. cedidos'!H11</f>
        <v>-5670</v>
      </c>
      <c r="I12" s="724">
        <f t="shared" si="0"/>
        <v>-2778</v>
      </c>
      <c r="J12" s="725">
        <f>+Tabla18[[#This Row],[Ministerio de Hacienda]]-'III.5.10.Trasp. cedidos'!M11</f>
        <v>725</v>
      </c>
      <c r="K12" s="725">
        <f>+Tabla18[[#This Row],[Plan  Sustitutivo del Banco Central]]-'III.5.10.Trasp. cedidos'!J11</f>
        <v>-96</v>
      </c>
      <c r="L12" s="725">
        <f>+Tabla18[[#This Row],[Plan  Sustitutivo del Banco de Reservas]]-'III.5.10.Trasp. cedidos'!K11</f>
        <v>0</v>
      </c>
      <c r="M12" s="725">
        <f>+Tabla18[[#This Row],[Plan Sustitutivo INABIMA]]-'III.5.10.Trasp. cedidos'!L11</f>
        <v>2149</v>
      </c>
      <c r="N12" s="724">
        <f t="shared" si="1"/>
        <v>2778</v>
      </c>
      <c r="O12" s="726"/>
      <c r="P12" s="63"/>
      <c r="Q12" s="727"/>
    </row>
    <row r="13" spans="1:17" s="728" customFormat="1" ht="25.5" customHeight="1">
      <c r="A13" s="722" t="s">
        <v>486</v>
      </c>
      <c r="B13" s="723">
        <f>+Tabla18[[#This Row],[Atlántico]]-'III.5.10.Trasp. cedidos'!B12</f>
        <v>12537</v>
      </c>
      <c r="C13" s="723">
        <f>+Tabla18[[#This Row],[Crecer]]-'III.5.10.Trasp. cedidos'!C12</f>
        <v>-21288</v>
      </c>
      <c r="D13" s="723">
        <f>+Tabla18[[#This Row],[JMMB-BDI]]-'III.5.10.Trasp. cedidos'!D12</f>
        <v>287</v>
      </c>
      <c r="E13" s="723">
        <f>+Tabla18[[#This Row],[Popular]]-'III.5.10.Trasp. cedidos'!E12</f>
        <v>-2211</v>
      </c>
      <c r="F13" s="723">
        <f>+Tabla18[[#This Row],[Reservas]]-'III.5.10.Trasp. cedidos'!F12</f>
        <v>10167</v>
      </c>
      <c r="G13" s="723">
        <f>+Tabla18[[#This Row],[Romana]]-'III.5.10.Trasp. cedidos'!G12</f>
        <v>796</v>
      </c>
      <c r="H13" s="723">
        <f>+Tabla18[[#This Row],[Siembra]]-'III.5.10.Trasp. cedidos'!H12</f>
        <v>-6496</v>
      </c>
      <c r="I13" s="724">
        <f t="shared" si="0"/>
        <v>-6208</v>
      </c>
      <c r="J13" s="725">
        <f>+Tabla18[[#This Row],[Ministerio de Hacienda]]-'III.5.10.Trasp. cedidos'!M12</f>
        <v>605</v>
      </c>
      <c r="K13" s="725">
        <f>+Tabla18[[#This Row],[Plan  Sustitutivo del Banco Central]]-'III.5.10.Trasp. cedidos'!J12</f>
        <v>-104</v>
      </c>
      <c r="L13" s="725">
        <f>+Tabla18[[#This Row],[Plan  Sustitutivo del Banco de Reservas]]-'III.5.10.Trasp. cedidos'!K12</f>
        <v>-4</v>
      </c>
      <c r="M13" s="725">
        <f>+Tabla18[[#This Row],[Plan Sustitutivo INABIMA]]-'III.5.10.Trasp. cedidos'!L12</f>
        <v>5711</v>
      </c>
      <c r="N13" s="724">
        <f t="shared" si="1"/>
        <v>6208</v>
      </c>
      <c r="O13" s="726"/>
      <c r="P13" s="63"/>
    </row>
    <row r="14" spans="1:17" s="728" customFormat="1" ht="25.5" customHeight="1">
      <c r="A14" s="722" t="s">
        <v>487</v>
      </c>
      <c r="B14" s="723">
        <f>+Tabla18[[#This Row],[Atlántico]]-'III.5.10.Trasp. cedidos'!B13</f>
        <v>578</v>
      </c>
      <c r="C14" s="723">
        <f>+Tabla18[[#This Row],[Crecer]]-'III.5.10.Trasp. cedidos'!C13</f>
        <v>-16631</v>
      </c>
      <c r="D14" s="723">
        <f>+Tabla18[[#This Row],[JMMB-BDI]]-'III.5.10.Trasp. cedidos'!D13</f>
        <v>2541</v>
      </c>
      <c r="E14" s="723">
        <f>+Tabla18[[#This Row],[Popular]]-'III.5.10.Trasp. cedidos'!E13</f>
        <v>6599</v>
      </c>
      <c r="F14" s="723">
        <f>+Tabla18[[#This Row],[Reservas]]-'III.5.10.Trasp. cedidos'!F13</f>
        <v>13594</v>
      </c>
      <c r="G14" s="723">
        <f>+Tabla18[[#This Row],[Romana]]-'III.5.10.Trasp. cedidos'!G13</f>
        <v>470</v>
      </c>
      <c r="H14" s="723">
        <f>+Tabla18[[#This Row],[Siembra]]-'III.5.10.Trasp. cedidos'!H13</f>
        <v>-8894</v>
      </c>
      <c r="I14" s="724">
        <f t="shared" si="0"/>
        <v>-1743</v>
      </c>
      <c r="J14" s="725">
        <f>+Tabla18[[#This Row],[Ministerio de Hacienda]]-'III.5.10.Trasp. cedidos'!M13</f>
        <v>60</v>
      </c>
      <c r="K14" s="725">
        <f>+Tabla18[[#This Row],[Plan  Sustitutivo del Banco Central]]-'III.5.10.Trasp. cedidos'!J13</f>
        <v>-120</v>
      </c>
      <c r="L14" s="725">
        <f>+Tabla18[[#This Row],[Plan  Sustitutivo del Banco de Reservas]]-'III.5.10.Trasp. cedidos'!K13</f>
        <v>-50</v>
      </c>
      <c r="M14" s="725">
        <f>+Tabla18[[#This Row],[Plan Sustitutivo INABIMA]]-'III.5.10.Trasp. cedidos'!L13</f>
        <v>1853</v>
      </c>
      <c r="N14" s="724">
        <f t="shared" si="1"/>
        <v>1743</v>
      </c>
      <c r="O14" s="726"/>
      <c r="P14" s="63"/>
      <c r="Q14" s="727"/>
    </row>
    <row r="15" spans="1:17" s="728" customFormat="1" ht="25.5" customHeight="1">
      <c r="A15" s="722" t="s">
        <v>488</v>
      </c>
      <c r="B15" s="723">
        <f>+Tabla18[[#This Row],[Atlántico]]-'III.5.10.Trasp. cedidos'!B14</f>
        <v>1650</v>
      </c>
      <c r="C15" s="723">
        <f>+Tabla18[[#This Row],[Crecer]]-'III.5.10.Trasp. cedidos'!C14</f>
        <v>-3737</v>
      </c>
      <c r="D15" s="723">
        <f>+Tabla18[[#This Row],[JMMB-BDI]]-'III.5.10.Trasp. cedidos'!D14</f>
        <v>3097</v>
      </c>
      <c r="E15" s="723">
        <f>+Tabla18[[#This Row],[Popular]]-'III.5.10.Trasp. cedidos'!E14</f>
        <v>-4949</v>
      </c>
      <c r="F15" s="723">
        <f>+Tabla18[[#This Row],[Reservas]]-'III.5.10.Trasp. cedidos'!F14</f>
        <v>9404</v>
      </c>
      <c r="G15" s="723">
        <f>+Tabla18[[#This Row],[Romana]]-'III.5.10.Trasp. cedidos'!G14</f>
        <v>184</v>
      </c>
      <c r="H15" s="723">
        <f>+Tabla18[[#This Row],[Siembra]]-'III.5.10.Trasp. cedidos'!H14</f>
        <v>-10163</v>
      </c>
      <c r="I15" s="724">
        <f t="shared" si="0"/>
        <v>-4514</v>
      </c>
      <c r="J15" s="725">
        <f>+Tabla18[[#This Row],[Ministerio de Hacienda]]-'III.5.10.Trasp. cedidos'!M14</f>
        <v>208</v>
      </c>
      <c r="K15" s="725">
        <f>+Tabla18[[#This Row],[Plan  Sustitutivo del Banco Central]]-'III.5.10.Trasp. cedidos'!J14</f>
        <v>-18</v>
      </c>
      <c r="L15" s="725">
        <f>+Tabla18[[#This Row],[Plan  Sustitutivo del Banco de Reservas]]-'III.5.10.Trasp. cedidos'!K14</f>
        <v>-9</v>
      </c>
      <c r="M15" s="725">
        <f>+Tabla18[[#This Row],[Plan Sustitutivo INABIMA]]-'III.5.10.Trasp. cedidos'!L14</f>
        <v>4333</v>
      </c>
      <c r="N15" s="724">
        <f t="shared" si="1"/>
        <v>4514</v>
      </c>
      <c r="O15" s="726"/>
      <c r="P15" s="63"/>
      <c r="Q15" s="727"/>
    </row>
    <row r="16" spans="1:17" s="134" customFormat="1" ht="25.5" customHeight="1">
      <c r="A16" s="722" t="s">
        <v>489</v>
      </c>
      <c r="B16" s="723">
        <f>+Tabla18[[#This Row],[Atlántico]]-'III.5.10.Trasp. cedidos'!B15</f>
        <v>1785</v>
      </c>
      <c r="C16" s="723">
        <f>+Tabla18[[#This Row],[Crecer]]-'III.5.10.Trasp. cedidos'!C15</f>
        <v>456</v>
      </c>
      <c r="D16" s="723">
        <f>+Tabla18[[#This Row],[JMMB-BDI]]-'III.5.10.Trasp. cedidos'!D15</f>
        <v>617</v>
      </c>
      <c r="E16" s="723">
        <f>+Tabla18[[#This Row],[Popular]]-'III.5.10.Trasp. cedidos'!E15</f>
        <v>-2569</v>
      </c>
      <c r="F16" s="1128">
        <f>+Tabla18[[#This Row],[Reservas]]-'III.5.10.Trasp. cedidos'!F15</f>
        <v>2844</v>
      </c>
      <c r="G16" s="1128">
        <f>+Tabla18[[#This Row],[Romana]]-'III.5.10.Trasp. cedidos'!G15</f>
        <v>13</v>
      </c>
      <c r="H16" s="1128">
        <f>+Tabla18[[#This Row],[Siembra]]-'III.5.10.Trasp. cedidos'!H15</f>
        <v>-3431</v>
      </c>
      <c r="I16" s="1129">
        <f t="shared" si="0"/>
        <v>-285</v>
      </c>
      <c r="J16" s="725">
        <f>+Tabla18[[#This Row],[Ministerio de Hacienda]]-'III.5.10.Trasp. cedidos'!M15</f>
        <v>423</v>
      </c>
      <c r="K16" s="725">
        <f>+Tabla18[[#This Row],[Plan  Sustitutivo del Banco Central]]-'III.5.10.Trasp. cedidos'!J15</f>
        <v>-15</v>
      </c>
      <c r="L16" s="725">
        <f>+Tabla18[[#This Row],[Plan  Sustitutivo del Banco de Reservas]]-'III.5.10.Trasp. cedidos'!K15</f>
        <v>-5</v>
      </c>
      <c r="M16" s="725">
        <f>+Tabla18[[#This Row],[Plan Sustitutivo INABIMA]]-'III.5.10.Trasp. cedidos'!L15</f>
        <v>-118</v>
      </c>
      <c r="N16" s="1129">
        <f t="shared" si="1"/>
        <v>285</v>
      </c>
      <c r="O16" s="726"/>
      <c r="P16" s="63"/>
      <c r="Q16" s="729"/>
    </row>
    <row r="17" spans="1:18" s="63" customFormat="1" ht="25.5" customHeight="1">
      <c r="A17" s="722" t="s">
        <v>490</v>
      </c>
      <c r="B17" s="723">
        <f>+Tabla18[[#This Row],[Atlántico]]-'III.5.10.Trasp. cedidos'!B16</f>
        <v>1312</v>
      </c>
      <c r="C17" s="723">
        <f>+Tabla18[[#This Row],[Crecer]]-'III.5.10.Trasp. cedidos'!C16</f>
        <v>-921</v>
      </c>
      <c r="D17" s="723">
        <f>+Tabla18[[#This Row],[JMMB-BDI]]-'III.5.10.Trasp. cedidos'!D16</f>
        <v>1256</v>
      </c>
      <c r="E17" s="723">
        <f>+Tabla18[[#This Row],[Popular]]-'III.5.10.Trasp. cedidos'!E16</f>
        <v>-3592</v>
      </c>
      <c r="F17" s="1128">
        <f>+Tabla18[[#This Row],[Reservas]]-'III.5.10.Trasp. cedidos'!F16</f>
        <v>2885</v>
      </c>
      <c r="G17" s="1128">
        <f>+Tabla18[[#This Row],[Romana]]-'III.5.10.Trasp. cedidos'!G16</f>
        <v>436</v>
      </c>
      <c r="H17" s="1128">
        <f>+Tabla18[[#This Row],[Siembra]]-'III.5.10.Trasp. cedidos'!H16</f>
        <v>-2145</v>
      </c>
      <c r="I17" s="1129">
        <f t="shared" si="0"/>
        <v>-769</v>
      </c>
      <c r="J17" s="725">
        <f>+Tabla18[[#This Row],[Ministerio de Hacienda]]-'III.5.10.Trasp. cedidos'!M16</f>
        <v>888</v>
      </c>
      <c r="K17" s="725">
        <f>+Tabla18[[#This Row],[Plan  Sustitutivo del Banco Central]]-'III.5.10.Trasp. cedidos'!J16</f>
        <v>-4</v>
      </c>
      <c r="L17" s="725">
        <f>+Tabla18[[#This Row],[Plan  Sustitutivo del Banco de Reservas]]-'III.5.10.Trasp. cedidos'!K16</f>
        <v>-23</v>
      </c>
      <c r="M17" s="725">
        <f>+Tabla18[[#This Row],[Plan Sustitutivo INABIMA]]-'III.5.10.Trasp. cedidos'!L16</f>
        <v>-82</v>
      </c>
      <c r="N17" s="1129">
        <f t="shared" si="1"/>
        <v>779</v>
      </c>
      <c r="O17" s="726"/>
      <c r="Q17" s="730"/>
    </row>
    <row r="18" spans="1:18" s="63" customFormat="1" ht="25.5" customHeight="1">
      <c r="A18" s="722" t="s">
        <v>564</v>
      </c>
      <c r="B18" s="723">
        <f>+Tabla18[[#This Row],[Atlántico]]-'III.5.10.Trasp. cedidos'!B17</f>
        <v>1132</v>
      </c>
      <c r="C18" s="723">
        <f>+Tabla18[[#This Row],[Crecer]]-'III.5.10.Trasp. cedidos'!C17</f>
        <v>-6745</v>
      </c>
      <c r="D18" s="723">
        <f>+Tabla18[[#This Row],[JMMB-BDI]]-'III.5.10.Trasp. cedidos'!D17</f>
        <v>1539</v>
      </c>
      <c r="E18" s="723">
        <f>+Tabla18[[#This Row],[Popular]]-'III.5.10.Trasp. cedidos'!E17</f>
        <v>-10418</v>
      </c>
      <c r="F18" s="1128">
        <f>+Tabla18[[#This Row],[Reservas]]-'III.5.10.Trasp. cedidos'!F17</f>
        <v>-2220</v>
      </c>
      <c r="G18" s="1128">
        <f>+Tabla18[[#This Row],[Romana]]-'III.5.10.Trasp. cedidos'!G17</f>
        <v>128</v>
      </c>
      <c r="H18" s="1128">
        <f>+Tabla18[[#This Row],[Siembra]]-'III.5.10.Trasp. cedidos'!H17</f>
        <v>-5574</v>
      </c>
      <c r="I18" s="1129">
        <f t="shared" si="0"/>
        <v>-22158</v>
      </c>
      <c r="J18" s="725">
        <f>+Tabla18[[#This Row],[Ministerio de Hacienda]]-'III.5.10.Trasp. cedidos'!M17</f>
        <v>1066</v>
      </c>
      <c r="K18" s="725">
        <f>+Tabla18[[#This Row],[Plan  Sustitutivo del Banco Central]]-'III.5.10.Trasp. cedidos'!J17</f>
        <v>-5</v>
      </c>
      <c r="L18" s="725">
        <f>+Tabla18[[#This Row],[Plan  Sustitutivo del Banco de Reservas]]-'III.5.10.Trasp. cedidos'!K17</f>
        <v>-15</v>
      </c>
      <c r="M18" s="725">
        <f>+Tabla18[[#This Row],[Plan Sustitutivo INABIMA]]-'III.5.10.Trasp. cedidos'!L17</f>
        <v>21112</v>
      </c>
      <c r="N18" s="1129">
        <f t="shared" si="1"/>
        <v>22158</v>
      </c>
      <c r="O18" s="726"/>
      <c r="Q18" s="730"/>
    </row>
    <row r="19" spans="1:18" s="63" customFormat="1" ht="25.5" customHeight="1">
      <c r="A19" s="722" t="s">
        <v>565</v>
      </c>
      <c r="B19" s="723">
        <f>+Tabla18[[#This Row],[Atlántico]]-'III.5.10.Trasp. cedidos'!B18</f>
        <v>2903</v>
      </c>
      <c r="C19" s="723">
        <f>+Tabla18[[#This Row],[Crecer]]-'III.5.10.Trasp. cedidos'!C18</f>
        <v>-8465</v>
      </c>
      <c r="D19" s="723">
        <f>+Tabla18[[#This Row],[JMMB-BDI]]-'III.5.10.Trasp. cedidos'!D18</f>
        <v>1063</v>
      </c>
      <c r="E19" s="723">
        <f>+Tabla18[[#This Row],[Popular]]-'III.5.10.Trasp. cedidos'!E18</f>
        <v>-5510</v>
      </c>
      <c r="F19" s="1128">
        <f>+Tabla18[[#This Row],[Reservas]]-'III.5.10.Trasp. cedidos'!F18</f>
        <v>4408</v>
      </c>
      <c r="G19" s="1128">
        <f>+Tabla18[[#This Row],[Romana]]-'III.5.10.Trasp. cedidos'!G18</f>
        <v>58</v>
      </c>
      <c r="H19" s="1128">
        <f>+Tabla18[[#This Row],[Siembra]]-'III.5.10.Trasp. cedidos'!H18</f>
        <v>-4855</v>
      </c>
      <c r="I19" s="1129">
        <f t="shared" si="0"/>
        <v>-10398</v>
      </c>
      <c r="J19" s="725">
        <f>+Tabla18[[#This Row],[Ministerio de Hacienda]]-'III.5.10.Trasp. cedidos'!M18</f>
        <v>795</v>
      </c>
      <c r="K19" s="725">
        <f>+Tabla18[[#This Row],[Plan  Sustitutivo del Banco Central]]-'III.5.10.Trasp. cedidos'!J18</f>
        <v>-10</v>
      </c>
      <c r="L19" s="725">
        <f>+Tabla18[[#This Row],[Plan  Sustitutivo del Banco de Reservas]]-'III.5.10.Trasp. cedidos'!K18</f>
        <v>-7</v>
      </c>
      <c r="M19" s="725">
        <f>+Tabla18[[#This Row],[Plan Sustitutivo INABIMA]]-'III.5.10.Trasp. cedidos'!L18</f>
        <v>9620</v>
      </c>
      <c r="N19" s="1129">
        <f t="shared" si="1"/>
        <v>10398</v>
      </c>
      <c r="O19" s="726"/>
      <c r="Q19" s="730"/>
    </row>
    <row r="20" spans="1:18" s="63" customFormat="1" ht="25.5" customHeight="1">
      <c r="A20" s="1130" t="str">
        <f>+'III.5.8.Traspasos anual'!A21</f>
        <v>Ene-Sep.24</v>
      </c>
      <c r="B20" s="1128">
        <f>+Tabla18[[#This Row],[Atlántico]]-'III.5.10.Trasp. cedidos'!B19</f>
        <v>2167</v>
      </c>
      <c r="C20" s="1128">
        <f>+Tabla18[[#This Row],[Crecer]]-'III.5.10.Trasp. cedidos'!C19</f>
        <v>-2995</v>
      </c>
      <c r="D20" s="1128">
        <f>+Tabla18[[#This Row],[JMMB-BDI]]-'III.5.10.Trasp. cedidos'!D19</f>
        <v>-41</v>
      </c>
      <c r="E20" s="1128">
        <f>+Tabla18[[#This Row],[Popular]]-'III.5.10.Trasp. cedidos'!E19</f>
        <v>-8622</v>
      </c>
      <c r="F20" s="1128">
        <f>+Tabla18[[#This Row],[Reservas]]-'III.5.10.Trasp. cedidos'!F19</f>
        <v>6485</v>
      </c>
      <c r="G20" s="1128">
        <f>+Tabla18[[#This Row],[Romana]]-'III.5.10.Trasp. cedidos'!G19</f>
        <v>43</v>
      </c>
      <c r="H20" s="1128">
        <f>+Tabla18[[#This Row],[Siembra]]-'III.5.10.Trasp. cedidos'!H19</f>
        <v>-1808</v>
      </c>
      <c r="I20" s="1129">
        <f t="shared" si="0"/>
        <v>-4771</v>
      </c>
      <c r="J20" s="725">
        <f>+Tabla18[[#This Row],[Ministerio de Hacienda]]-'III.5.10.Trasp. cedidos'!M19</f>
        <v>1997</v>
      </c>
      <c r="K20" s="725">
        <f>+Tabla18[[#This Row],[Plan  Sustitutivo del Banco Central]]-'III.5.10.Trasp. cedidos'!J19</f>
        <v>0</v>
      </c>
      <c r="L20" s="725">
        <f>+Tabla18[[#This Row],[Plan  Sustitutivo del Banco de Reservas]]-'III.5.10.Trasp. cedidos'!K19</f>
        <v>-4</v>
      </c>
      <c r="M20" s="725">
        <f>+Tabla18[[#This Row],[Plan Sustitutivo INABIMA]]-'III.5.10.Trasp. cedidos'!L19</f>
        <v>2778</v>
      </c>
      <c r="N20" s="1129">
        <f t="shared" si="1"/>
        <v>4771</v>
      </c>
      <c r="O20" s="726"/>
      <c r="P20" s="63" t="s">
        <v>662</v>
      </c>
      <c r="Q20" s="730"/>
    </row>
    <row r="21" spans="1:18" s="95" customFormat="1" ht="25.5" customHeight="1">
      <c r="A21" s="722" t="s">
        <v>187</v>
      </c>
      <c r="B21" s="731">
        <f>+Tabla18[[#This Row],[Atlántico]]-'III.5.10.Trasp. cedidos'!B20</f>
        <v>35446</v>
      </c>
      <c r="C21" s="731">
        <f>+Tabla18[[#This Row],[Crecer]]-'III.5.10.Trasp. cedidos'!C20</f>
        <v>-102107</v>
      </c>
      <c r="D21" s="731">
        <f>+Tabla18[[#This Row],[JMMB-BDI]]-'III.5.10.Trasp. cedidos'!D20</f>
        <v>10359</v>
      </c>
      <c r="E21" s="731">
        <f>+Tabla18[[#This Row],[Popular]]-'III.5.10.Trasp. cedidos'!E20</f>
        <v>-56316</v>
      </c>
      <c r="F21" s="731">
        <f>+Tabla18[[#This Row],[Reservas]]-'III.5.10.Trasp. cedidos'!F20</f>
        <v>88769</v>
      </c>
      <c r="G21" s="731">
        <f>+Tabla18[[#This Row],[Romana]]-'III.5.10.Trasp. cedidos'!G20</f>
        <v>3860</v>
      </c>
      <c r="H21" s="731">
        <f>+Tabla18[[#This Row],[Siembra]]-'III.5.10.Trasp. cedidos'!H20</f>
        <v>-63433</v>
      </c>
      <c r="I21" s="724">
        <f t="shared" si="0"/>
        <v>-83422</v>
      </c>
      <c r="J21" s="1053">
        <f>+Tabla18[[#This Row],[Ministerio de Hacienda]]-'III.5.10.Trasp. cedidos'!M20</f>
        <v>13517</v>
      </c>
      <c r="K21" s="1053">
        <f>+Tabla18[[#This Row],[Plan  Sustitutivo del Banco Central]]-'III.5.10.Trasp. cedidos'!J20</f>
        <v>-469</v>
      </c>
      <c r="L21" s="1053">
        <f>+Tabla18[[#This Row],[Plan  Sustitutivo del Banco de Reservas]]-'III.5.10.Trasp. cedidos'!K20</f>
        <v>-149</v>
      </c>
      <c r="M21" s="1053">
        <f>+Tabla18[[#This Row],[Plan Sustitutivo INABIMA]]-'III.5.10.Trasp. cedidos'!L20</f>
        <v>70533</v>
      </c>
      <c r="N21" s="731">
        <f>SUM(N6:N20)</f>
        <v>83432</v>
      </c>
      <c r="O21" s="1054"/>
      <c r="Q21" s="1055"/>
      <c r="R21" s="95" t="s">
        <v>586</v>
      </c>
    </row>
    <row r="22" spans="1:18">
      <c r="A22" s="228" t="str">
        <f>+'III.5.10.Trasp. cedidos'!A21</f>
        <v>Fuente: SIPEN</v>
      </c>
    </row>
    <row r="27" spans="1:18">
      <c r="Q27" s="28"/>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28"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54"/>
    <col min="7" max="7" width="8.85546875" style="254" customWidth="1"/>
    <col min="8" max="16384" width="11.42578125" style="254"/>
  </cols>
  <sheetData>
    <row r="27" spans="14:14">
      <c r="N27" s="254"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pane="bottomLeft" activeCell="H30" sqref="H30"/>
      <selection activeCell="I23" sqref="I23"/>
    </sheetView>
  </sheetViews>
  <sheetFormatPr defaultColWidth="26.7109375" defaultRowHeight="31.5"/>
  <cols>
    <col min="1" max="1" width="76.42578125" style="184" customWidth="1"/>
    <col min="2" max="2" width="68.7109375" style="184" bestFit="1" customWidth="1"/>
    <col min="3" max="3" width="80.42578125" style="186" customWidth="1"/>
    <col min="4" max="4" width="88.5703125" style="184" customWidth="1"/>
    <col min="5" max="5" width="59.5703125" style="184" bestFit="1" customWidth="1"/>
    <col min="6" max="6" width="57.140625" style="185" customWidth="1"/>
    <col min="7" max="7" width="60.85546875" style="185" customWidth="1"/>
    <col min="8" max="8" width="75.5703125" style="185" customWidth="1"/>
    <col min="9" max="9" width="59.85546875" style="184" customWidth="1"/>
    <col min="10" max="10" width="50.42578125" style="185" customWidth="1"/>
    <col min="11" max="11" width="59" style="185" customWidth="1"/>
    <col min="12" max="12" width="100.7109375" style="185" customWidth="1"/>
    <col min="13" max="13" width="75.7109375" style="185" customWidth="1"/>
    <col min="14" max="14" width="43.28515625" style="185" customWidth="1"/>
    <col min="15" max="15" width="138.42578125" style="187" customWidth="1"/>
    <col min="16" max="16" width="40.85546875" style="187" customWidth="1"/>
    <col min="17" max="16384" width="26.7109375" style="183"/>
  </cols>
  <sheetData>
    <row r="1" spans="1:26" ht="135.75" customHeight="1">
      <c r="A1" s="1363" t="s">
        <v>174</v>
      </c>
      <c r="B1" s="1364"/>
      <c r="C1" s="1364"/>
      <c r="D1" s="1364"/>
      <c r="E1" s="1364"/>
      <c r="F1" s="1364"/>
      <c r="G1" s="1364"/>
      <c r="H1" s="1364"/>
      <c r="I1" s="1364"/>
      <c r="J1" s="1364"/>
      <c r="K1" s="1364"/>
      <c r="L1" s="1364"/>
      <c r="M1" s="1364"/>
      <c r="N1" s="1364"/>
      <c r="O1" s="1203" t="s">
        <v>175</v>
      </c>
      <c r="P1" s="1205"/>
    </row>
    <row r="2" spans="1:26" ht="35.25" customHeight="1">
      <c r="B2" s="185"/>
      <c r="O2" s="1286" t="s">
        <v>176</v>
      </c>
      <c r="P2" s="1205"/>
    </row>
    <row r="3" spans="1:26" ht="35.25" customHeight="1">
      <c r="B3" s="185"/>
      <c r="C3" s="1160" t="s">
        <v>177</v>
      </c>
      <c r="D3" s="1160" t="s">
        <v>178</v>
      </c>
      <c r="O3" s="1287" t="s">
        <v>179</v>
      </c>
      <c r="P3" s="1206"/>
    </row>
    <row r="4" spans="1:26" s="188" customFormat="1" ht="41.25" customHeight="1">
      <c r="A4" s="1162" t="s">
        <v>180</v>
      </c>
      <c r="B4" s="1167">
        <v>10816325</v>
      </c>
      <c r="C4" s="1069">
        <f>+(B30+B33+B39)/B4</f>
        <v>1.0526958093437466E-2</v>
      </c>
      <c r="D4" s="1070">
        <f>+(C30+C39+B33)/B4</f>
        <v>0.97452045865855552</v>
      </c>
      <c r="E4" s="186"/>
      <c r="I4" s="184"/>
      <c r="K4" s="190"/>
      <c r="L4" s="185"/>
      <c r="M4" s="186"/>
      <c r="N4" s="186"/>
      <c r="O4" s="1287" t="s">
        <v>181</v>
      </c>
      <c r="P4" s="1205"/>
    </row>
    <row r="5" spans="1:26" s="189" customFormat="1" ht="47.25" customHeight="1">
      <c r="A5" s="185"/>
      <c r="B5" s="185"/>
      <c r="C5" s="185"/>
      <c r="D5" s="185"/>
      <c r="E5" s="185"/>
      <c r="I5" s="184"/>
      <c r="L5" s="185"/>
      <c r="M5" s="185"/>
      <c r="N5" s="185"/>
      <c r="O5" s="1287" t="s">
        <v>182</v>
      </c>
      <c r="P5" s="1207" t="s">
        <v>183</v>
      </c>
    </row>
    <row r="6" spans="1:26" s="189" customFormat="1" ht="41.25" customHeight="1">
      <c r="A6" s="1365" t="s">
        <v>184</v>
      </c>
      <c r="B6" s="1162" t="s">
        <v>185</v>
      </c>
      <c r="C6" s="1162" t="s">
        <v>186</v>
      </c>
      <c r="D6" s="1162" t="s">
        <v>187</v>
      </c>
      <c r="E6" s="185"/>
      <c r="M6" s="185"/>
      <c r="N6" s="185"/>
      <c r="O6" s="1287" t="s">
        <v>188</v>
      </c>
      <c r="P6" s="1207" t="s">
        <v>189</v>
      </c>
    </row>
    <row r="7" spans="1:26" s="189" customFormat="1" ht="32.25" customHeight="1">
      <c r="A7" s="1366"/>
      <c r="B7" s="158">
        <v>37090</v>
      </c>
      <c r="C7" s="158">
        <v>419</v>
      </c>
      <c r="D7" s="191">
        <f>+B7+C7</f>
        <v>37509</v>
      </c>
      <c r="E7" s="185"/>
      <c r="M7" s="185"/>
      <c r="N7" s="185"/>
      <c r="O7" s="1287" t="s">
        <v>190</v>
      </c>
      <c r="P7" s="1205"/>
    </row>
    <row r="8" spans="1:26" s="189" customFormat="1" ht="33.75">
      <c r="A8" s="185"/>
      <c r="B8" s="186"/>
      <c r="C8" s="186"/>
      <c r="D8" s="185"/>
      <c r="E8" s="185"/>
      <c r="F8" s="185"/>
      <c r="M8" s="185"/>
      <c r="N8" s="190"/>
      <c r="O8" s="1289">
        <v>2024</v>
      </c>
      <c r="P8" s="1208" t="s">
        <v>189</v>
      </c>
    </row>
    <row r="9" spans="1:26" s="189" customFormat="1" ht="51" customHeight="1">
      <c r="A9" s="1367" t="s">
        <v>191</v>
      </c>
      <c r="B9" s="1368"/>
      <c r="C9" s="1369" t="s">
        <v>192</v>
      </c>
      <c r="D9" s="1369"/>
      <c r="E9" s="1369" t="s">
        <v>193</v>
      </c>
      <c r="F9" s="1369"/>
      <c r="N9" s="190"/>
      <c r="O9" s="1288" t="s">
        <v>194</v>
      </c>
      <c r="P9" s="1204" t="s">
        <v>183</v>
      </c>
      <c r="Q9" s="184"/>
      <c r="R9" s="184"/>
    </row>
    <row r="10" spans="1:26" s="190" customFormat="1" ht="47.25" customHeight="1">
      <c r="A10" s="1240" t="s">
        <v>195</v>
      </c>
      <c r="B10" s="1241">
        <v>108855</v>
      </c>
      <c r="C10" s="1242" t="s">
        <v>195</v>
      </c>
      <c r="D10" s="1241">
        <v>1744897</v>
      </c>
      <c r="E10" s="1240" t="s">
        <v>196</v>
      </c>
      <c r="F10" s="1241">
        <f>+F50</f>
        <v>1329333</v>
      </c>
      <c r="G10" s="189"/>
      <c r="H10" s="1362" t="s">
        <v>197</v>
      </c>
      <c r="I10" s="1362"/>
      <c r="J10" s="1362"/>
      <c r="K10" s="1362"/>
      <c r="L10" s="1362"/>
      <c r="M10" s="1362"/>
      <c r="N10" s="184"/>
      <c r="O10" s="1288" t="s">
        <v>179</v>
      </c>
      <c r="P10" s="1204" t="s">
        <v>198</v>
      </c>
      <c r="Q10" s="989"/>
      <c r="R10" s="989"/>
      <c r="S10" s="989"/>
      <c r="T10" s="989"/>
      <c r="U10" s="989"/>
      <c r="V10" s="989"/>
    </row>
    <row r="11" spans="1:26" s="190" customFormat="1" ht="33.75">
      <c r="A11" s="1240" t="s">
        <v>199</v>
      </c>
      <c r="B11" s="1241">
        <v>589</v>
      </c>
      <c r="C11" s="1242" t="s">
        <v>199</v>
      </c>
      <c r="D11" s="1241">
        <v>347338</v>
      </c>
      <c r="E11" s="1240" t="s">
        <v>200</v>
      </c>
      <c r="F11" s="1241">
        <f>+G50</f>
        <v>1154310</v>
      </c>
      <c r="G11" s="189"/>
      <c r="H11" s="1371" t="s">
        <v>201</v>
      </c>
      <c r="I11" s="1371" t="s">
        <v>202</v>
      </c>
      <c r="J11" s="1371"/>
      <c r="K11" s="1232" t="s">
        <v>203</v>
      </c>
      <c r="L11" s="1232" t="s">
        <v>204</v>
      </c>
      <c r="M11" s="1232" t="s">
        <v>205</v>
      </c>
      <c r="O11" s="1288" t="s">
        <v>206</v>
      </c>
      <c r="P11" s="1204"/>
    </row>
    <row r="12" spans="1:26" s="190" customFormat="1" ht="63">
      <c r="A12" s="1240" t="s">
        <v>207</v>
      </c>
      <c r="B12" s="1241">
        <v>69</v>
      </c>
      <c r="C12" s="1242" t="s">
        <v>207</v>
      </c>
      <c r="D12" s="1241">
        <v>391407</v>
      </c>
      <c r="E12" s="1243"/>
      <c r="F12" s="1243"/>
      <c r="G12" s="172"/>
      <c r="H12" s="1371"/>
      <c r="I12" s="1232" t="s">
        <v>208</v>
      </c>
      <c r="J12" s="1232" t="s">
        <v>209</v>
      </c>
      <c r="K12" s="1232" t="s">
        <v>210</v>
      </c>
      <c r="L12" s="1232" t="s">
        <v>211</v>
      </c>
      <c r="M12" s="1232" t="s">
        <v>212</v>
      </c>
      <c r="O12" s="1288" t="s">
        <v>213</v>
      </c>
      <c r="P12" s="1204"/>
      <c r="Q12" s="1120"/>
      <c r="R12" s="1120"/>
      <c r="S12" s="1120"/>
      <c r="T12" s="1120"/>
      <c r="U12" s="1120"/>
      <c r="V12" s="1120"/>
      <c r="W12" s="1120"/>
      <c r="X12" s="1120"/>
      <c r="Y12" s="1120"/>
      <c r="Z12" s="1120"/>
    </row>
    <row r="13" spans="1:26" s="190" customFormat="1" ht="42.75" customHeight="1">
      <c r="A13" s="1240" t="s">
        <v>214</v>
      </c>
      <c r="B13" s="1244">
        <v>0</v>
      </c>
      <c r="C13" s="1242" t="s">
        <v>214</v>
      </c>
      <c r="D13" s="1243"/>
      <c r="E13" s="1243"/>
      <c r="F13" s="1243"/>
      <c r="G13" s="172"/>
      <c r="H13" s="253">
        <f>+I13+J13+K13+L13+M13</f>
        <v>113863</v>
      </c>
      <c r="I13" s="250">
        <v>16808</v>
      </c>
      <c r="J13" s="250">
        <v>29433</v>
      </c>
      <c r="K13" s="251">
        <v>5559</v>
      </c>
      <c r="L13" s="250">
        <v>29683</v>
      </c>
      <c r="M13" s="250">
        <v>32380</v>
      </c>
      <c r="O13" s="184"/>
      <c r="P13" s="184"/>
      <c r="Q13" s="184"/>
      <c r="R13" s="184"/>
    </row>
    <row r="14" spans="1:26" s="195" customFormat="1" ht="39.75" customHeight="1">
      <c r="A14" s="1160" t="s">
        <v>215</v>
      </c>
      <c r="B14" s="245">
        <f>SUM(B10:B13)</f>
        <v>109513</v>
      </c>
      <c r="C14" s="1160" t="s">
        <v>216</v>
      </c>
      <c r="D14" s="245">
        <f>SUM(D10:D12)</f>
        <v>2483642</v>
      </c>
      <c r="E14" s="1160" t="s">
        <v>216</v>
      </c>
      <c r="F14" s="245">
        <f>SUM(F10:F12)</f>
        <v>2483643</v>
      </c>
      <c r="G14" s="172"/>
      <c r="H14" s="172"/>
      <c r="I14" s="186"/>
      <c r="J14" s="186"/>
      <c r="K14" s="185"/>
      <c r="L14" s="186"/>
      <c r="M14" s="186"/>
      <c r="N14" s="186"/>
      <c r="O14" s="188"/>
      <c r="P14" s="188"/>
      <c r="S14" s="186"/>
      <c r="T14" s="186"/>
      <c r="U14" s="186"/>
      <c r="V14" s="186"/>
    </row>
    <row r="15" spans="1:26" s="189" customFormat="1" ht="57.75" customHeight="1">
      <c r="A15" s="185"/>
      <c r="B15" s="185"/>
      <c r="C15" s="186"/>
      <c r="D15" s="193"/>
      <c r="E15" s="184"/>
      <c r="F15" s="1245">
        <f>+F14-D14</f>
        <v>1</v>
      </c>
      <c r="G15" s="172"/>
      <c r="H15" s="172"/>
      <c r="I15" s="184"/>
      <c r="J15" s="185"/>
      <c r="K15" s="185"/>
      <c r="L15" s="185"/>
      <c r="M15" s="185"/>
      <c r="N15" s="185"/>
      <c r="O15" s="188"/>
      <c r="P15" s="188"/>
      <c r="Q15" s="195"/>
      <c r="R15" s="195"/>
    </row>
    <row r="16" spans="1:26" s="195" customFormat="1" ht="33.75" customHeight="1">
      <c r="A16" s="1357" t="s">
        <v>217</v>
      </c>
      <c r="B16" s="1358"/>
      <c r="C16" s="1358"/>
      <c r="D16" s="1358"/>
      <c r="E16" s="1359"/>
      <c r="G16" s="172"/>
      <c r="H16" s="172"/>
      <c r="I16" s="194"/>
      <c r="J16" s="185"/>
      <c r="K16" s="185"/>
      <c r="L16" s="185"/>
      <c r="M16" s="185"/>
      <c r="N16" s="185"/>
      <c r="O16" s="188"/>
      <c r="P16" s="188"/>
      <c r="Q16" s="157"/>
      <c r="R16" s="189"/>
    </row>
    <row r="17" spans="1:22" s="189" customFormat="1" ht="33.75">
      <c r="A17" s="197"/>
      <c r="B17" s="196"/>
      <c r="C17" s="196" t="s">
        <v>218</v>
      </c>
      <c r="D17" s="196" t="s">
        <v>219</v>
      </c>
      <c r="E17" s="196" t="s">
        <v>220</v>
      </c>
      <c r="G17" s="172"/>
      <c r="H17" s="172"/>
      <c r="I17" s="173"/>
      <c r="J17" s="196" t="s">
        <v>221</v>
      </c>
      <c r="K17" s="196" t="s">
        <v>222</v>
      </c>
      <c r="L17" s="196" t="s">
        <v>223</v>
      </c>
      <c r="N17" s="185"/>
      <c r="O17" s="188"/>
      <c r="P17" s="188"/>
      <c r="Q17" s="190"/>
    </row>
    <row r="18" spans="1:22" s="189" customFormat="1" ht="33.75">
      <c r="A18" s="198" t="s">
        <v>224</v>
      </c>
      <c r="B18" s="200"/>
      <c r="C18" s="238">
        <f>+D18+E18</f>
        <v>7001151</v>
      </c>
      <c r="D18" s="158">
        <f>+D26+D37</f>
        <v>3601106</v>
      </c>
      <c r="E18" s="158">
        <f>+E26+E37</f>
        <v>3400045</v>
      </c>
      <c r="G18" s="172"/>
      <c r="H18" s="172"/>
      <c r="I18" s="173"/>
      <c r="J18" s="237" t="s">
        <v>225</v>
      </c>
      <c r="K18" s="250">
        <v>35066</v>
      </c>
      <c r="L18" s="1259">
        <f>+K18/$K$28</f>
        <v>1.6228376472787874E-2</v>
      </c>
    </row>
    <row r="19" spans="1:22" s="189" customFormat="1" ht="33.75">
      <c r="A19" s="198" t="s">
        <v>226</v>
      </c>
      <c r="B19" s="200"/>
      <c r="C19" s="238">
        <f>+D19+E19</f>
        <v>3162953</v>
      </c>
      <c r="D19" s="158">
        <f>+D27+D38</f>
        <v>1504070</v>
      </c>
      <c r="E19" s="158">
        <f>+E27+E38</f>
        <v>1658883</v>
      </c>
      <c r="G19" s="172"/>
      <c r="H19" s="172"/>
      <c r="I19" s="173"/>
      <c r="J19" s="237" t="s">
        <v>227</v>
      </c>
      <c r="K19" s="250">
        <v>252310</v>
      </c>
      <c r="L19" s="1259">
        <f t="shared" ref="L19:L27" si="0">+K19/$K$28</f>
        <v>0.11676785683708174</v>
      </c>
    </row>
    <row r="20" spans="1:22" s="189" customFormat="1" ht="33.75">
      <c r="A20" s="198" t="s">
        <v>228</v>
      </c>
      <c r="B20" s="200"/>
      <c r="C20" s="238">
        <f>+D20+E20</f>
        <v>262763</v>
      </c>
      <c r="D20" s="158">
        <f>+D28</f>
        <v>82696</v>
      </c>
      <c r="E20" s="158">
        <f>+E28</f>
        <v>180067</v>
      </c>
      <c r="F20" s="185"/>
      <c r="G20" s="172"/>
      <c r="H20" s="172"/>
      <c r="I20" s="173"/>
      <c r="J20" s="237" t="s">
        <v>229</v>
      </c>
      <c r="K20" s="250">
        <v>320294</v>
      </c>
      <c r="L20" s="1259">
        <f t="shared" si="0"/>
        <v>0.1482305256936953</v>
      </c>
    </row>
    <row r="21" spans="1:22" s="189" customFormat="1" ht="33.75">
      <c r="A21" s="198" t="s">
        <v>230</v>
      </c>
      <c r="B21" s="200"/>
      <c r="C21" s="238">
        <f>+B33</f>
        <v>113863</v>
      </c>
      <c r="D21" s="200"/>
      <c r="E21" s="200"/>
      <c r="F21" s="185"/>
      <c r="G21" s="172"/>
      <c r="H21" s="172"/>
      <c r="I21" s="173"/>
      <c r="J21" s="237" t="s">
        <v>231</v>
      </c>
      <c r="K21" s="250">
        <v>334151</v>
      </c>
      <c r="L21" s="1259">
        <f t="shared" si="0"/>
        <v>0.15464347877598075</v>
      </c>
    </row>
    <row r="22" spans="1:22" s="189" customFormat="1" ht="33.75">
      <c r="A22" s="197" t="s">
        <v>187</v>
      </c>
      <c r="B22" s="200"/>
      <c r="C22" s="201">
        <f>SUM(C18:C21)</f>
        <v>10540730</v>
      </c>
      <c r="D22" s="201">
        <f>SUM(D18:D21)</f>
        <v>5187872</v>
      </c>
      <c r="E22" s="201">
        <f>SUM(E18:E21)</f>
        <v>5238995</v>
      </c>
      <c r="F22" s="185"/>
      <c r="G22" s="172"/>
      <c r="H22" s="172"/>
      <c r="I22" s="173"/>
      <c r="J22" s="237" t="s">
        <v>232</v>
      </c>
      <c r="K22" s="250">
        <v>278295</v>
      </c>
      <c r="L22" s="1259">
        <f t="shared" si="0"/>
        <v>0.12879359010136604</v>
      </c>
    </row>
    <row r="23" spans="1:22" s="189" customFormat="1" ht="33.75">
      <c r="F23" s="185"/>
      <c r="G23" s="172"/>
      <c r="H23" s="172"/>
      <c r="I23" s="173"/>
      <c r="J23" s="237" t="s">
        <v>233</v>
      </c>
      <c r="K23" s="250">
        <v>246651</v>
      </c>
      <c r="L23" s="1259">
        <f t="shared" si="0"/>
        <v>0.11414889880196206</v>
      </c>
    </row>
    <row r="24" spans="1:22" s="189" customFormat="1" ht="39.75" customHeight="1">
      <c r="A24" s="1372" t="s">
        <v>234</v>
      </c>
      <c r="B24" s="1373"/>
      <c r="C24" s="1373"/>
      <c r="D24" s="1373"/>
      <c r="E24" s="1374"/>
      <c r="F24" s="185"/>
      <c r="G24" s="172"/>
      <c r="H24" s="172"/>
      <c r="I24" s="173"/>
      <c r="J24" s="237" t="s">
        <v>235</v>
      </c>
      <c r="K24" s="250">
        <v>205753</v>
      </c>
      <c r="L24" s="1259">
        <f t="shared" si="0"/>
        <v>9.5221500724505886E-2</v>
      </c>
    </row>
    <row r="25" spans="1:22" s="189" customFormat="1" ht="39.75" customHeight="1">
      <c r="A25" s="1168"/>
      <c r="B25" s="1169"/>
      <c r="C25" s="1169" t="s">
        <v>218</v>
      </c>
      <c r="D25" s="1169" t="s">
        <v>219</v>
      </c>
      <c r="E25" s="1169" t="s">
        <v>220</v>
      </c>
      <c r="F25" s="185"/>
      <c r="G25" s="172"/>
      <c r="H25" s="172"/>
      <c r="I25" s="173"/>
      <c r="J25" s="237" t="s">
        <v>236</v>
      </c>
      <c r="K25" s="250">
        <v>167544</v>
      </c>
      <c r="L25" s="1259">
        <f t="shared" si="0"/>
        <v>7.7538558939051261E-2</v>
      </c>
    </row>
    <row r="26" spans="1:22" s="190" customFormat="1" ht="31.5" customHeight="1">
      <c r="A26" s="198" t="s">
        <v>224</v>
      </c>
      <c r="B26" s="200"/>
      <c r="C26" s="238">
        <f>+D26+E26</f>
        <v>2139067</v>
      </c>
      <c r="D26" s="158">
        <v>1208841</v>
      </c>
      <c r="E26" s="158">
        <v>930226</v>
      </c>
      <c r="F26" s="199"/>
      <c r="G26" s="172"/>
      <c r="H26" s="172"/>
      <c r="I26" s="173"/>
      <c r="J26" s="237" t="s">
        <v>237</v>
      </c>
      <c r="K26" s="250">
        <v>132699</v>
      </c>
      <c r="L26" s="1259">
        <f t="shared" si="0"/>
        <v>6.1412460205397763E-2</v>
      </c>
      <c r="M26" s="189"/>
      <c r="N26" s="189"/>
      <c r="O26" s="189"/>
      <c r="P26" s="189"/>
      <c r="Q26" s="189"/>
      <c r="R26" s="189"/>
      <c r="S26" s="189"/>
      <c r="T26" s="189"/>
      <c r="U26" s="189"/>
      <c r="V26" s="189"/>
    </row>
    <row r="27" spans="1:22" s="190" customFormat="1" ht="31.5" customHeight="1">
      <c r="A27" s="198" t="s">
        <v>226</v>
      </c>
      <c r="B27" s="200"/>
      <c r="C27" s="238">
        <f>+D27+E27</f>
        <v>2265796</v>
      </c>
      <c r="D27" s="158">
        <v>1034151</v>
      </c>
      <c r="E27" s="158">
        <v>1231645</v>
      </c>
      <c r="F27" s="199"/>
      <c r="G27" s="172"/>
      <c r="H27" s="172"/>
      <c r="I27" s="173"/>
      <c r="J27" s="237" t="s">
        <v>238</v>
      </c>
      <c r="K27" s="250">
        <v>188020</v>
      </c>
      <c r="L27" s="1259">
        <f t="shared" si="0"/>
        <v>8.7014753448171334E-2</v>
      </c>
      <c r="M27" s="189"/>
      <c r="N27" s="189"/>
      <c r="O27" s="189"/>
      <c r="P27" s="189"/>
      <c r="Q27" s="189"/>
      <c r="R27" s="189"/>
      <c r="S27" s="189"/>
      <c r="T27" s="189"/>
      <c r="U27" s="189"/>
      <c r="V27" s="189"/>
    </row>
    <row r="28" spans="1:22" s="190" customFormat="1" ht="31.5" customHeight="1">
      <c r="A28" s="198" t="s">
        <v>228</v>
      </c>
      <c r="B28" s="200"/>
      <c r="C28" s="238">
        <f>+D28+E28</f>
        <v>262763</v>
      </c>
      <c r="D28" s="158">
        <v>82696</v>
      </c>
      <c r="E28" s="158">
        <v>180067</v>
      </c>
      <c r="F28" s="199"/>
      <c r="G28" s="172"/>
      <c r="H28" s="172"/>
      <c r="I28" s="173"/>
      <c r="J28" s="196" t="s">
        <v>239</v>
      </c>
      <c r="K28" s="242">
        <f>SUM(K18:K27)</f>
        <v>2160783</v>
      </c>
      <c r="L28" s="1283">
        <f>+K28/$K$28</f>
        <v>1</v>
      </c>
      <c r="M28" s="189"/>
      <c r="N28" s="189"/>
      <c r="O28" s="189"/>
      <c r="P28" s="189"/>
      <c r="Q28" s="189"/>
      <c r="R28" s="189"/>
      <c r="S28" s="189"/>
      <c r="T28" s="189"/>
      <c r="U28" s="189"/>
      <c r="V28" s="189"/>
    </row>
    <row r="29" spans="1:22" s="189" customFormat="1" ht="31.5" customHeight="1">
      <c r="A29" s="198"/>
      <c r="B29" s="200"/>
      <c r="C29" s="200"/>
      <c r="D29" s="200"/>
      <c r="E29" s="200"/>
      <c r="F29" s="199"/>
      <c r="G29" s="172"/>
      <c r="H29" s="172"/>
      <c r="I29" s="174"/>
      <c r="J29" s="185"/>
      <c r="K29" s="193">
        <f>+K28-D45</f>
        <v>0</v>
      </c>
      <c r="L29" s="1246"/>
    </row>
    <row r="30" spans="1:22" s="189" customFormat="1" ht="33.75">
      <c r="A30" s="197" t="s">
        <v>187</v>
      </c>
      <c r="B30" s="201">
        <f>SUM(B26:B29)</f>
        <v>0</v>
      </c>
      <c r="C30" s="201">
        <f>SUM(C26:C29)</f>
        <v>4667626</v>
      </c>
      <c r="D30" s="201">
        <f>SUM(D26:D29)</f>
        <v>2325688</v>
      </c>
      <c r="E30" s="201">
        <f>SUM(E26:E29)</f>
        <v>2341938</v>
      </c>
      <c r="F30" s="199"/>
      <c r="G30" s="172"/>
      <c r="H30" s="172"/>
      <c r="I30" s="174"/>
      <c r="J30" s="202"/>
      <c r="K30" s="202"/>
      <c r="L30" s="1246"/>
    </row>
    <row r="31" spans="1:22" s="189" customFormat="1" ht="63">
      <c r="A31" s="184"/>
      <c r="B31" s="184"/>
      <c r="C31" s="1071"/>
      <c r="D31" s="184"/>
      <c r="E31" s="184"/>
      <c r="F31" s="199"/>
      <c r="G31" s="1285"/>
      <c r="H31" s="172"/>
      <c r="I31" s="203"/>
      <c r="J31" s="196" t="s">
        <v>240</v>
      </c>
      <c r="K31" s="196" t="s">
        <v>222</v>
      </c>
      <c r="L31" s="196" t="s">
        <v>223</v>
      </c>
      <c r="N31" s="202"/>
    </row>
    <row r="32" spans="1:22" s="189" customFormat="1" ht="33.75">
      <c r="A32" s="1354" t="s">
        <v>241</v>
      </c>
      <c r="B32" s="1356"/>
      <c r="C32" s="186"/>
      <c r="D32" s="184"/>
      <c r="E32" s="184"/>
      <c r="F32" s="185"/>
      <c r="G32" s="172"/>
      <c r="H32" s="172"/>
      <c r="I32" s="204"/>
      <c r="J32" s="158" t="s">
        <v>242</v>
      </c>
      <c r="K32" s="250">
        <v>553802</v>
      </c>
      <c r="L32" s="1259">
        <f>+K32/$K$41</f>
        <v>0.25629690718595988</v>
      </c>
      <c r="O32" s="202"/>
    </row>
    <row r="33" spans="1:23" s="189" customFormat="1" ht="33.75">
      <c r="A33" s="158" t="s">
        <v>187</v>
      </c>
      <c r="B33" s="158">
        <f>+H13</f>
        <v>113863</v>
      </c>
      <c r="C33" s="184"/>
      <c r="D33" s="184"/>
      <c r="E33" s="184"/>
      <c r="F33" s="185"/>
      <c r="G33" s="172"/>
      <c r="H33" s="172"/>
      <c r="I33" s="193"/>
      <c r="J33" s="158" t="s">
        <v>243</v>
      </c>
      <c r="K33" s="250">
        <v>954495</v>
      </c>
      <c r="L33" s="1259">
        <f t="shared" ref="L33:L40" si="1">+K33/$K$41</f>
        <v>0.44173570414058239</v>
      </c>
      <c r="N33" s="202"/>
      <c r="O33" s="202"/>
    </row>
    <row r="34" spans="1:23" s="189" customFormat="1" ht="33.75">
      <c r="A34" s="184"/>
      <c r="B34" s="184"/>
      <c r="C34" s="186"/>
      <c r="D34" s="184"/>
      <c r="E34" s="184"/>
      <c r="F34" s="185"/>
      <c r="G34" s="172"/>
      <c r="H34" s="172"/>
      <c r="I34" s="185"/>
      <c r="J34" s="158" t="s">
        <v>244</v>
      </c>
      <c r="K34" s="250">
        <v>245985</v>
      </c>
      <c r="L34" s="1259">
        <f t="shared" si="1"/>
        <v>0.11384067719895982</v>
      </c>
      <c r="N34" s="202"/>
      <c r="O34" s="185"/>
      <c r="P34" s="190"/>
      <c r="Q34" s="190"/>
      <c r="R34" s="190"/>
    </row>
    <row r="35" spans="1:23" s="189" customFormat="1" ht="36">
      <c r="A35" s="1375" t="s">
        <v>245</v>
      </c>
      <c r="B35" s="1376"/>
      <c r="C35" s="1376"/>
      <c r="D35" s="1376"/>
      <c r="E35" s="1377"/>
      <c r="F35" s="185"/>
      <c r="G35" s="172"/>
      <c r="H35" s="172"/>
      <c r="I35" s="185"/>
      <c r="J35" s="158" t="s">
        <v>246</v>
      </c>
      <c r="K35" s="250">
        <v>168508</v>
      </c>
      <c r="L35" s="1259">
        <f t="shared" si="1"/>
        <v>7.798469351156502E-2</v>
      </c>
      <c r="N35" s="185"/>
      <c r="O35" s="185"/>
      <c r="P35" s="190"/>
      <c r="Q35" s="190"/>
      <c r="R35" s="190"/>
      <c r="S35" s="190"/>
      <c r="T35" s="190"/>
      <c r="U35" s="190"/>
      <c r="V35" s="190"/>
      <c r="W35" s="190"/>
    </row>
    <row r="36" spans="1:23" s="189" customFormat="1" ht="33.75">
      <c r="A36" s="1170"/>
      <c r="B36" s="1171"/>
      <c r="C36" s="206" t="s">
        <v>247</v>
      </c>
      <c r="D36" s="206" t="s">
        <v>248</v>
      </c>
      <c r="E36" s="206" t="s">
        <v>249</v>
      </c>
      <c r="F36" s="185"/>
      <c r="G36" s="172"/>
      <c r="H36" s="172"/>
      <c r="I36" s="185"/>
      <c r="J36" s="158" t="s">
        <v>250</v>
      </c>
      <c r="K36" s="250">
        <v>150327</v>
      </c>
      <c r="L36" s="1259">
        <f t="shared" si="1"/>
        <v>6.9570613985763488E-2</v>
      </c>
      <c r="N36" s="185"/>
      <c r="O36" s="185"/>
      <c r="P36" s="190"/>
      <c r="Q36" s="190"/>
      <c r="R36" s="190"/>
      <c r="S36" s="190"/>
      <c r="T36" s="190"/>
      <c r="U36" s="190"/>
      <c r="V36" s="190"/>
      <c r="W36" s="190"/>
    </row>
    <row r="37" spans="1:23" s="189" customFormat="1" ht="33.75">
      <c r="A37" s="192" t="s">
        <v>224</v>
      </c>
      <c r="B37" s="954"/>
      <c r="C37" s="207">
        <f>+D37+E37</f>
        <v>4862084</v>
      </c>
      <c r="D37" s="158">
        <v>2392265</v>
      </c>
      <c r="E37" s="158">
        <v>2469819</v>
      </c>
      <c r="F37" s="185"/>
      <c r="G37" s="172"/>
      <c r="H37" s="172"/>
      <c r="I37" s="185"/>
      <c r="J37" s="158" t="s">
        <v>251</v>
      </c>
      <c r="K37" s="250">
        <v>37828</v>
      </c>
      <c r="L37" s="1259">
        <f t="shared" si="1"/>
        <v>1.7506616814367753E-2</v>
      </c>
      <c r="N37" s="185"/>
      <c r="O37" s="185"/>
      <c r="P37" s="190"/>
      <c r="Q37" s="190"/>
      <c r="R37" s="190"/>
      <c r="S37" s="190"/>
      <c r="T37" s="190"/>
      <c r="U37" s="190"/>
      <c r="V37" s="190"/>
      <c r="W37" s="190"/>
    </row>
    <row r="38" spans="1:23" s="189" customFormat="1" ht="33.75">
      <c r="A38" s="192" t="s">
        <v>252</v>
      </c>
      <c r="B38" s="954"/>
      <c r="C38" s="207">
        <f>+D38+E38</f>
        <v>897157</v>
      </c>
      <c r="D38" s="158">
        <v>469919</v>
      </c>
      <c r="E38" s="158">
        <v>427238</v>
      </c>
      <c r="F38" s="185"/>
      <c r="G38" s="172"/>
      <c r="H38" s="172"/>
      <c r="I38" s="185"/>
      <c r="J38" s="158" t="s">
        <v>253</v>
      </c>
      <c r="K38" s="250">
        <v>17200</v>
      </c>
      <c r="L38" s="1259">
        <f t="shared" si="1"/>
        <v>7.9600774348928139E-3</v>
      </c>
      <c r="N38" s="185"/>
      <c r="O38" s="185"/>
      <c r="P38" s="190"/>
      <c r="Q38" s="190"/>
      <c r="R38" s="190"/>
      <c r="S38" s="190"/>
      <c r="T38" s="190"/>
      <c r="U38" s="190"/>
      <c r="V38" s="190"/>
      <c r="W38" s="190"/>
    </row>
    <row r="39" spans="1:23" s="189" customFormat="1" ht="33.75">
      <c r="A39" s="205" t="s">
        <v>187</v>
      </c>
      <c r="B39" s="954"/>
      <c r="C39" s="209">
        <f>SUM(C37:C38)</f>
        <v>5759241</v>
      </c>
      <c r="D39" s="208">
        <f>SUM(D37:D38)</f>
        <v>2862184</v>
      </c>
      <c r="E39" s="208">
        <f>SUM(E37:E38)</f>
        <v>2897057</v>
      </c>
      <c r="F39" s="185"/>
      <c r="G39" s="172"/>
      <c r="H39" s="172"/>
      <c r="I39" s="202"/>
      <c r="J39" s="158" t="s">
        <v>254</v>
      </c>
      <c r="K39" s="250">
        <v>18408</v>
      </c>
      <c r="L39" s="1259">
        <f t="shared" si="1"/>
        <v>8.5191340361341229E-3</v>
      </c>
      <c r="N39" s="185"/>
      <c r="O39" s="185"/>
      <c r="P39" s="190"/>
      <c r="Q39" s="190"/>
      <c r="R39" s="190"/>
      <c r="S39" s="190"/>
      <c r="T39" s="190"/>
      <c r="U39" s="190"/>
      <c r="V39" s="190"/>
      <c r="W39" s="190"/>
    </row>
    <row r="40" spans="1:23" s="189" customFormat="1" ht="33.75">
      <c r="A40" s="184"/>
      <c r="B40" s="210"/>
      <c r="C40" s="211"/>
      <c r="D40" s="204"/>
      <c r="E40" s="204"/>
      <c r="F40" s="185"/>
      <c r="G40" s="172"/>
      <c r="H40" s="172"/>
      <c r="I40" s="202"/>
      <c r="J40" s="158" t="s">
        <v>255</v>
      </c>
      <c r="K40" s="250">
        <v>14230</v>
      </c>
      <c r="L40" s="1259">
        <f t="shared" si="1"/>
        <v>6.5855756917746946E-3</v>
      </c>
      <c r="N40" s="185"/>
      <c r="O40" s="185"/>
      <c r="P40" s="190"/>
      <c r="Q40" s="190"/>
      <c r="R40" s="190"/>
      <c r="S40" s="190"/>
      <c r="T40" s="190"/>
      <c r="U40" s="190"/>
      <c r="V40" s="190"/>
      <c r="W40" s="190"/>
    </row>
    <row r="41" spans="1:23" s="189" customFormat="1" ht="33.75">
      <c r="A41" s="1354" t="s">
        <v>256</v>
      </c>
      <c r="B41" s="1355"/>
      <c r="C41" s="1355"/>
      <c r="D41" s="1356"/>
      <c r="E41" s="184"/>
      <c r="F41" s="185"/>
      <c r="G41" s="202"/>
      <c r="H41" s="185"/>
      <c r="I41" s="202"/>
      <c r="J41" s="196" t="s">
        <v>239</v>
      </c>
      <c r="K41" s="242">
        <f>SUM(K32:K40)</f>
        <v>2160783</v>
      </c>
      <c r="L41" s="1258">
        <f>SUM(L32:L40)</f>
        <v>0.99999999999999989</v>
      </c>
      <c r="N41" s="185"/>
      <c r="O41" s="190"/>
      <c r="P41" s="190"/>
      <c r="S41" s="190"/>
      <c r="T41" s="190"/>
      <c r="U41" s="190"/>
      <c r="V41" s="190"/>
      <c r="W41" s="190"/>
    </row>
    <row r="42" spans="1:23" s="189" customFormat="1" ht="33.75">
      <c r="A42" s="1354" t="s">
        <v>178</v>
      </c>
      <c r="B42" s="1356"/>
      <c r="C42" s="1360" t="s">
        <v>222</v>
      </c>
      <c r="D42" s="1360"/>
      <c r="E42" s="185"/>
      <c r="F42" s="185"/>
      <c r="G42" s="202"/>
      <c r="H42" s="185"/>
      <c r="I42" s="202"/>
      <c r="J42" s="202"/>
      <c r="K42" s="193">
        <f>+K41-D45</f>
        <v>0</v>
      </c>
      <c r="L42" s="185"/>
      <c r="M42" s="185"/>
      <c r="N42" s="185"/>
      <c r="O42" s="190"/>
      <c r="P42" s="190"/>
    </row>
    <row r="43" spans="1:23" s="189" customFormat="1" ht="33.75">
      <c r="A43" s="158" t="s">
        <v>257</v>
      </c>
      <c r="B43" s="225">
        <v>2856087</v>
      </c>
      <c r="C43" s="226" t="s">
        <v>257</v>
      </c>
      <c r="D43" s="225">
        <v>1123379</v>
      </c>
      <c r="E43" s="1247"/>
      <c r="F43" s="185"/>
      <c r="G43" s="202"/>
      <c r="H43" s="185"/>
      <c r="I43" s="202"/>
      <c r="J43" s="202"/>
      <c r="K43" s="185"/>
      <c r="L43" s="185"/>
      <c r="M43" s="185"/>
      <c r="N43" s="185"/>
      <c r="O43" s="202"/>
      <c r="P43" s="202"/>
      <c r="Q43" s="202"/>
      <c r="R43" s="202"/>
    </row>
    <row r="44" spans="1:23" s="189" customFormat="1" ht="33.75">
      <c r="A44" s="158" t="s">
        <v>258</v>
      </c>
      <c r="B44" s="225">
        <v>2378736</v>
      </c>
      <c r="C44" s="226" t="s">
        <v>258</v>
      </c>
      <c r="D44" s="225">
        <v>1037404</v>
      </c>
      <c r="E44" s="1247"/>
      <c r="F44" s="202"/>
      <c r="G44" s="202"/>
      <c r="H44" s="185"/>
      <c r="I44" s="202"/>
      <c r="J44" s="202"/>
      <c r="K44" s="202"/>
      <c r="L44" s="202"/>
      <c r="M44" s="202"/>
      <c r="N44" s="202"/>
      <c r="O44" s="190"/>
      <c r="P44" s="190"/>
    </row>
    <row r="45" spans="1:23" s="189" customFormat="1" ht="33.75">
      <c r="A45" s="184"/>
      <c r="B45" s="227">
        <f>+B44+B43</f>
        <v>5234823</v>
      </c>
      <c r="C45" s="185" t="s">
        <v>0</v>
      </c>
      <c r="D45" s="227">
        <f>+D44+D43</f>
        <v>2160783</v>
      </c>
      <c r="E45" s="185"/>
      <c r="F45" s="202"/>
      <c r="G45" s="202"/>
      <c r="H45" s="185"/>
      <c r="I45" s="202"/>
      <c r="J45" s="185"/>
      <c r="K45" s="185"/>
      <c r="L45" s="185"/>
      <c r="M45" s="185"/>
      <c r="N45" s="185"/>
      <c r="O45" s="190"/>
      <c r="P45" s="190"/>
      <c r="Q45" s="190"/>
      <c r="R45" s="190"/>
    </row>
    <row r="46" spans="1:23" s="190" customFormat="1" ht="33.75">
      <c r="A46" s="1247"/>
      <c r="B46" s="185"/>
      <c r="C46" s="185"/>
      <c r="D46" s="185"/>
      <c r="E46" s="185"/>
      <c r="F46" s="185"/>
      <c r="G46" s="185"/>
      <c r="H46" s="185"/>
      <c r="I46" s="185"/>
      <c r="J46" s="185"/>
      <c r="K46" s="185"/>
      <c r="L46" s="185"/>
      <c r="M46" s="185"/>
      <c r="N46" s="185"/>
    </row>
    <row r="47" spans="1:23" s="190" customFormat="1" ht="33.75">
      <c r="A47" s="1247"/>
      <c r="B47" s="184"/>
      <c r="C47" s="186"/>
      <c r="D47" s="186"/>
      <c r="E47" s="184"/>
      <c r="F47" s="193">
        <f>+F50-F10</f>
        <v>0</v>
      </c>
      <c r="G47" s="193">
        <f>+G50-F11</f>
        <v>0</v>
      </c>
      <c r="H47" s="185"/>
      <c r="I47" s="185"/>
      <c r="J47" s="185"/>
      <c r="K47" s="185"/>
      <c r="L47" s="185"/>
      <c r="M47" s="185"/>
      <c r="N47" s="185"/>
      <c r="Q47" s="189"/>
      <c r="R47" s="189"/>
    </row>
    <row r="48" spans="1:23" s="189" customFormat="1" ht="33.75">
      <c r="A48" s="1354" t="s">
        <v>259</v>
      </c>
      <c r="B48" s="1356"/>
      <c r="C48" s="186"/>
      <c r="D48" s="1361" t="s">
        <v>260</v>
      </c>
      <c r="E48" s="1361"/>
      <c r="F48" s="1361"/>
      <c r="G48" s="1361"/>
      <c r="H48" s="185"/>
      <c r="I48" s="1369" t="s">
        <v>261</v>
      </c>
      <c r="J48" s="1369"/>
      <c r="K48" s="1369"/>
      <c r="L48" s="1369"/>
      <c r="M48" s="1369"/>
      <c r="N48" s="185"/>
      <c r="O48" s="190"/>
      <c r="P48" s="190"/>
    </row>
    <row r="49" spans="1:16" s="189" customFormat="1" ht="33.75">
      <c r="A49" s="252" t="s">
        <v>262</v>
      </c>
      <c r="B49" s="212">
        <v>9.5399999999999999E-2</v>
      </c>
      <c r="C49" s="1001"/>
      <c r="D49" s="1370" t="s">
        <v>263</v>
      </c>
      <c r="E49" s="1164" t="s">
        <v>187</v>
      </c>
      <c r="F49" s="1164" t="s">
        <v>264</v>
      </c>
      <c r="G49" s="1164" t="s">
        <v>265</v>
      </c>
      <c r="H49" s="185"/>
      <c r="I49" s="1360" t="s">
        <v>266</v>
      </c>
      <c r="J49" s="1360"/>
      <c r="K49" s="1360"/>
      <c r="L49" s="1360"/>
      <c r="M49" s="1360"/>
      <c r="N49" s="185"/>
      <c r="O49" s="190"/>
      <c r="P49" s="190"/>
    </row>
    <row r="50" spans="1:16" s="189" customFormat="1" ht="33.75">
      <c r="A50" s="252" t="s">
        <v>267</v>
      </c>
      <c r="B50" s="212">
        <v>9.6100000000000005E-2</v>
      </c>
      <c r="C50" s="1001"/>
      <c r="D50" s="1370"/>
      <c r="E50" s="1261">
        <f>SUM(E51:E66)</f>
        <v>2483643</v>
      </c>
      <c r="F50" s="1161">
        <f>SUM(F51:F66)</f>
        <v>1329333</v>
      </c>
      <c r="G50" s="1161">
        <f>SUM(G51:G66)</f>
        <v>1154310</v>
      </c>
      <c r="H50" s="193"/>
      <c r="I50" s="1350"/>
      <c r="J50" s="1350"/>
      <c r="K50" s="1350"/>
      <c r="L50" s="1350"/>
      <c r="M50" s="1350"/>
      <c r="N50" s="185"/>
      <c r="O50" s="190"/>
      <c r="P50" s="190"/>
    </row>
    <row r="51" spans="1:16" s="189" customFormat="1" ht="33.75">
      <c r="A51" s="252" t="s">
        <v>268</v>
      </c>
      <c r="B51" s="212">
        <v>3.2899999999999999E-2</v>
      </c>
      <c r="C51" s="186"/>
      <c r="D51" s="246" t="s">
        <v>269</v>
      </c>
      <c r="E51" s="231">
        <f t="shared" ref="E51:E66" si="2">+F51+G51</f>
        <v>43824</v>
      </c>
      <c r="F51" s="175">
        <v>25957</v>
      </c>
      <c r="G51" s="175">
        <v>17867</v>
      </c>
      <c r="H51" s="1248"/>
      <c r="I51" s="1350" t="s">
        <v>189</v>
      </c>
      <c r="J51" s="1350" t="s">
        <v>270</v>
      </c>
      <c r="K51" s="247" t="s">
        <v>271</v>
      </c>
      <c r="L51" s="1163" t="s">
        <v>272</v>
      </c>
      <c r="M51" s="1163" t="s">
        <v>273</v>
      </c>
      <c r="N51" s="185"/>
      <c r="O51" s="190"/>
      <c r="P51" s="190"/>
    </row>
    <row r="52" spans="1:16" s="189" customFormat="1" ht="33.75">
      <c r="A52" s="184"/>
      <c r="B52" s="184"/>
      <c r="C52" s="186"/>
      <c r="D52" s="246" t="s">
        <v>274</v>
      </c>
      <c r="E52" s="231">
        <f t="shared" si="2"/>
        <v>295079</v>
      </c>
      <c r="F52" s="175">
        <v>160407</v>
      </c>
      <c r="G52" s="175">
        <v>134672</v>
      </c>
      <c r="H52" s="1248"/>
      <c r="I52" s="1350"/>
      <c r="J52" s="1350"/>
      <c r="K52" s="247" t="s">
        <v>239</v>
      </c>
      <c r="L52" s="248">
        <f>SUM(L53:L61)</f>
        <v>109513</v>
      </c>
      <c r="M52" s="248">
        <f>SUM(M53:M61)</f>
        <v>2483642</v>
      </c>
      <c r="N52" s="185"/>
      <c r="O52" s="190"/>
      <c r="P52" s="190"/>
    </row>
    <row r="53" spans="1:16" s="189" customFormat="1" ht="33.75">
      <c r="A53" s="252" t="s">
        <v>275</v>
      </c>
      <c r="B53" s="1104">
        <v>64443</v>
      </c>
      <c r="C53" s="185"/>
      <c r="D53" s="246" t="s">
        <v>276</v>
      </c>
      <c r="E53" s="231">
        <f t="shared" si="2"/>
        <v>369372</v>
      </c>
      <c r="F53" s="175">
        <v>191529</v>
      </c>
      <c r="G53" s="175">
        <v>177843</v>
      </c>
      <c r="H53" s="1248"/>
      <c r="I53" s="1351"/>
      <c r="J53" s="1351"/>
      <c r="K53" s="243" t="s">
        <v>277</v>
      </c>
      <c r="L53" s="175">
        <v>67523</v>
      </c>
      <c r="M53" s="175">
        <v>168466</v>
      </c>
      <c r="N53" s="185"/>
      <c r="O53" s="190"/>
      <c r="P53" s="190"/>
    </row>
    <row r="54" spans="1:16" s="189" customFormat="1" ht="33.75">
      <c r="A54" s="185"/>
      <c r="B54" s="185"/>
      <c r="C54" s="185"/>
      <c r="D54" s="246" t="s">
        <v>278</v>
      </c>
      <c r="E54" s="231">
        <f t="shared" si="2"/>
        <v>386108</v>
      </c>
      <c r="F54" s="175">
        <v>199509</v>
      </c>
      <c r="G54" s="175">
        <v>186599</v>
      </c>
      <c r="H54" s="1248"/>
      <c r="I54" s="1352"/>
      <c r="J54" s="1352"/>
      <c r="K54" s="243" t="s">
        <v>279</v>
      </c>
      <c r="L54" s="175">
        <v>19130</v>
      </c>
      <c r="M54" s="175">
        <v>145046</v>
      </c>
      <c r="N54" s="185"/>
      <c r="O54" s="190"/>
      <c r="P54" s="190"/>
    </row>
    <row r="55" spans="1:16" s="189" customFormat="1" ht="33.75">
      <c r="A55" s="1354" t="s">
        <v>280</v>
      </c>
      <c r="B55" s="1356"/>
      <c r="C55" s="186"/>
      <c r="D55" s="246" t="s">
        <v>281</v>
      </c>
      <c r="E55" s="231">
        <f t="shared" si="2"/>
        <v>321218</v>
      </c>
      <c r="F55" s="175">
        <v>166262</v>
      </c>
      <c r="G55" s="175">
        <v>154956</v>
      </c>
      <c r="H55" s="1248"/>
      <c r="I55" s="1352"/>
      <c r="J55" s="1352"/>
      <c r="K55" s="243" t="s">
        <v>282</v>
      </c>
      <c r="L55" s="175">
        <v>10979</v>
      </c>
      <c r="M55" s="175">
        <v>158554</v>
      </c>
      <c r="N55" s="185"/>
      <c r="O55" s="190"/>
      <c r="P55" s="190"/>
    </row>
    <row r="56" spans="1:16" s="189" customFormat="1" ht="33.75">
      <c r="A56" s="213" t="s">
        <v>283</v>
      </c>
      <c r="B56" s="158">
        <v>1022</v>
      </c>
      <c r="D56" s="246" t="s">
        <v>284</v>
      </c>
      <c r="E56" s="231">
        <f t="shared" si="2"/>
        <v>284485</v>
      </c>
      <c r="F56" s="175">
        <v>149010</v>
      </c>
      <c r="G56" s="175">
        <v>135475</v>
      </c>
      <c r="H56" s="1248"/>
      <c r="I56" s="1352"/>
      <c r="J56" s="1352"/>
      <c r="K56" s="243" t="s">
        <v>285</v>
      </c>
      <c r="L56" s="175">
        <v>7478</v>
      </c>
      <c r="M56" s="175">
        <v>238614</v>
      </c>
      <c r="N56" s="185"/>
      <c r="O56" s="190"/>
      <c r="P56" s="190"/>
    </row>
    <row r="57" spans="1:16" s="189" customFormat="1" ht="33.75">
      <c r="A57" s="213" t="s">
        <v>286</v>
      </c>
      <c r="B57" s="158">
        <v>1136</v>
      </c>
      <c r="D57" s="246" t="s">
        <v>287</v>
      </c>
      <c r="E57" s="231">
        <f t="shared" si="2"/>
        <v>235338</v>
      </c>
      <c r="F57" s="175">
        <v>125953</v>
      </c>
      <c r="G57" s="175">
        <v>109385</v>
      </c>
      <c r="H57" s="1248"/>
      <c r="I57" s="1352"/>
      <c r="J57" s="1352"/>
      <c r="K57" s="243" t="s">
        <v>288</v>
      </c>
      <c r="L57" s="175">
        <v>2063</v>
      </c>
      <c r="M57" s="175">
        <v>145054</v>
      </c>
      <c r="N57" s="185"/>
      <c r="O57" s="190"/>
      <c r="P57" s="190"/>
    </row>
    <row r="58" spans="1:16" s="189" customFormat="1" ht="33.75">
      <c r="A58" s="213" t="s">
        <v>289</v>
      </c>
      <c r="B58" s="158">
        <v>71</v>
      </c>
      <c r="D58" s="246" t="s">
        <v>290</v>
      </c>
      <c r="E58" s="231">
        <f t="shared" si="2"/>
        <v>190323</v>
      </c>
      <c r="F58" s="175">
        <v>104983</v>
      </c>
      <c r="G58" s="175">
        <v>85340</v>
      </c>
      <c r="H58" s="1248"/>
      <c r="I58" s="1352"/>
      <c r="J58" s="1352"/>
      <c r="K58" s="243" t="s">
        <v>291</v>
      </c>
      <c r="L58" s="175">
        <v>1795</v>
      </c>
      <c r="M58" s="175">
        <v>374972</v>
      </c>
      <c r="N58" s="185"/>
      <c r="O58" s="190"/>
      <c r="P58" s="190"/>
    </row>
    <row r="59" spans="1:16" s="189" customFormat="1" ht="33.75">
      <c r="A59" s="214" t="s">
        <v>292</v>
      </c>
      <c r="B59" s="215">
        <v>1341442861519</v>
      </c>
      <c r="D59" s="246" t="s">
        <v>293</v>
      </c>
      <c r="E59" s="231">
        <f t="shared" si="2"/>
        <v>148981</v>
      </c>
      <c r="F59" s="175">
        <v>83032</v>
      </c>
      <c r="G59" s="175">
        <v>65949</v>
      </c>
      <c r="H59" s="1248"/>
      <c r="I59" s="1352"/>
      <c r="J59" s="1352"/>
      <c r="K59" s="243" t="s">
        <v>294</v>
      </c>
      <c r="L59" s="175">
        <v>276</v>
      </c>
      <c r="M59" s="175">
        <v>197817</v>
      </c>
      <c r="N59" s="185"/>
      <c r="O59" s="190"/>
      <c r="P59" s="190"/>
    </row>
    <row r="60" spans="1:16" s="189" customFormat="1" ht="33.75" customHeight="1">
      <c r="A60" s="214" t="s">
        <v>295</v>
      </c>
      <c r="B60" s="215">
        <v>6820019259995.7139</v>
      </c>
      <c r="D60" s="246" t="s">
        <v>296</v>
      </c>
      <c r="E60" s="231">
        <f t="shared" si="2"/>
        <v>97751</v>
      </c>
      <c r="F60" s="175">
        <v>56130</v>
      </c>
      <c r="G60" s="175">
        <v>41621</v>
      </c>
      <c r="H60" s="1248"/>
      <c r="I60" s="1352"/>
      <c r="J60" s="1352"/>
      <c r="K60" s="243" t="s">
        <v>297</v>
      </c>
      <c r="L60" s="175">
        <v>260</v>
      </c>
      <c r="M60" s="175">
        <v>598492</v>
      </c>
      <c r="N60" s="185"/>
      <c r="O60" s="190"/>
      <c r="P60" s="190"/>
    </row>
    <row r="61" spans="1:16" s="189" customFormat="1" ht="33.75">
      <c r="A61" s="216" t="s">
        <v>223</v>
      </c>
      <c r="B61" s="224">
        <f>+B59/B60</f>
        <v>0.19669194622184147</v>
      </c>
      <c r="D61" s="246" t="s">
        <v>298</v>
      </c>
      <c r="E61" s="231">
        <f>+F61+G61</f>
        <v>55193</v>
      </c>
      <c r="F61" s="175">
        <v>33198</v>
      </c>
      <c r="G61" s="175">
        <v>21995</v>
      </c>
      <c r="H61" s="1248"/>
      <c r="I61" s="1353"/>
      <c r="J61" s="1353"/>
      <c r="K61" s="243" t="s">
        <v>299</v>
      </c>
      <c r="L61" s="175">
        <v>9</v>
      </c>
      <c r="M61" s="175">
        <v>456627</v>
      </c>
      <c r="N61" s="185"/>
      <c r="O61" s="190"/>
      <c r="P61" s="190"/>
    </row>
    <row r="62" spans="1:16" s="189" customFormat="1" ht="33.75">
      <c r="A62" s="186"/>
      <c r="B62" s="186"/>
      <c r="C62" s="186"/>
      <c r="D62" s="246" t="s">
        <v>300</v>
      </c>
      <c r="E62" s="231">
        <f t="shared" si="2"/>
        <v>30269</v>
      </c>
      <c r="F62" s="175">
        <v>18360</v>
      </c>
      <c r="G62" s="175">
        <v>11909</v>
      </c>
      <c r="H62" s="1248"/>
      <c r="I62" s="184"/>
      <c r="J62" s="185"/>
      <c r="K62" s="185"/>
      <c r="L62" s="249">
        <f>SUM(L53:L61)</f>
        <v>109513</v>
      </c>
      <c r="M62" s="249">
        <f>SUM(M53:M61)</f>
        <v>2483642</v>
      </c>
      <c r="N62" s="193">
        <f>+M62-F14</f>
        <v>-1</v>
      </c>
      <c r="O62" s="190"/>
      <c r="P62" s="190"/>
    </row>
    <row r="63" spans="1:16" s="189" customFormat="1" ht="33.75">
      <c r="A63" s="185"/>
      <c r="B63" s="185"/>
      <c r="C63" s="186"/>
      <c r="D63" s="246" t="s">
        <v>301</v>
      </c>
      <c r="E63" s="231">
        <f t="shared" si="2"/>
        <v>14800</v>
      </c>
      <c r="F63" s="175">
        <v>8794</v>
      </c>
      <c r="G63" s="175">
        <v>6006</v>
      </c>
      <c r="H63" s="1248"/>
      <c r="I63" s="184"/>
      <c r="J63" s="185"/>
      <c r="K63" s="185"/>
      <c r="L63" s="193">
        <f>+L62-B14</f>
        <v>0</v>
      </c>
      <c r="M63" s="193">
        <f>+M62-F14</f>
        <v>-1</v>
      </c>
      <c r="N63" s="185"/>
      <c r="O63" s="190"/>
      <c r="P63" s="190"/>
    </row>
    <row r="64" spans="1:16" s="189" customFormat="1" ht="33.75">
      <c r="A64" s="1354" t="s">
        <v>302</v>
      </c>
      <c r="B64" s="1356"/>
      <c r="C64" s="186"/>
      <c r="D64" s="246" t="s">
        <v>303</v>
      </c>
      <c r="E64" s="231">
        <f t="shared" si="2"/>
        <v>6622</v>
      </c>
      <c r="F64" s="175">
        <v>3840</v>
      </c>
      <c r="G64" s="175">
        <v>2782</v>
      </c>
      <c r="H64" s="1248"/>
      <c r="I64" s="184"/>
      <c r="J64" s="185"/>
      <c r="K64" s="185"/>
      <c r="L64" s="193"/>
      <c r="M64" s="185"/>
      <c r="N64" s="185"/>
      <c r="O64" s="190"/>
      <c r="P64" s="190"/>
    </row>
    <row r="65" spans="1:17" s="189" customFormat="1" ht="33.75">
      <c r="A65" s="214" t="s">
        <v>304</v>
      </c>
      <c r="B65" s="1138">
        <v>2363042</v>
      </c>
      <c r="C65" s="186"/>
      <c r="D65" s="246" t="s">
        <v>305</v>
      </c>
      <c r="E65" s="231">
        <f t="shared" si="2"/>
        <v>4278</v>
      </c>
      <c r="F65" s="175">
        <v>2367</v>
      </c>
      <c r="G65" s="175">
        <v>1911</v>
      </c>
      <c r="H65" s="1248"/>
      <c r="I65" s="184"/>
      <c r="J65" s="185"/>
      <c r="K65" s="185"/>
      <c r="L65" s="185"/>
      <c r="M65" s="185"/>
      <c r="N65" s="185"/>
      <c r="O65" s="190"/>
      <c r="P65" s="190"/>
    </row>
    <row r="66" spans="1:17" s="189" customFormat="1" ht="33.75">
      <c r="A66" s="214" t="s">
        <v>306</v>
      </c>
      <c r="B66" s="1138">
        <v>2329627</v>
      </c>
      <c r="C66" s="186"/>
      <c r="D66" s="246" t="s">
        <v>307</v>
      </c>
      <c r="E66" s="231">
        <f t="shared" si="2"/>
        <v>2</v>
      </c>
      <c r="F66" s="175">
        <v>2</v>
      </c>
      <c r="G66" s="175">
        <v>0</v>
      </c>
      <c r="H66" s="1248"/>
      <c r="I66" s="184"/>
      <c r="J66" s="185"/>
      <c r="K66" s="185"/>
      <c r="L66" s="185"/>
      <c r="M66" s="185"/>
      <c r="N66" s="185"/>
      <c r="O66" s="190"/>
      <c r="P66" s="190"/>
    </row>
    <row r="67" spans="1:17" s="189" customFormat="1" ht="33.75">
      <c r="A67" s="214" t="s">
        <v>308</v>
      </c>
      <c r="B67" s="1138">
        <v>8025509</v>
      </c>
      <c r="C67" s="186"/>
      <c r="G67" s="200">
        <f>+E50-F14</f>
        <v>0</v>
      </c>
      <c r="H67" s="185"/>
      <c r="I67" s="184"/>
      <c r="J67" s="185"/>
      <c r="K67" s="185"/>
      <c r="L67" s="185"/>
      <c r="M67" s="185"/>
      <c r="N67" s="185"/>
      <c r="O67" s="190"/>
      <c r="P67" s="190"/>
    </row>
    <row r="68" spans="1:17" s="189" customFormat="1" ht="33.75">
      <c r="A68" s="214" t="s">
        <v>309</v>
      </c>
      <c r="B68" s="1138">
        <v>5209343</v>
      </c>
      <c r="C68" s="1071"/>
      <c r="D68" s="184"/>
      <c r="E68" s="184"/>
      <c r="F68" s="1247"/>
      <c r="G68" s="1247"/>
      <c r="H68" s="185"/>
      <c r="I68" s="184"/>
      <c r="J68" s="185"/>
      <c r="K68" s="185"/>
      <c r="L68" s="185"/>
      <c r="M68" s="185"/>
      <c r="N68" s="185"/>
      <c r="O68" s="190"/>
      <c r="P68" s="190"/>
    </row>
    <row r="69" spans="1:17" s="189" customFormat="1" ht="33.75">
      <c r="A69" s="236" t="s">
        <v>310</v>
      </c>
      <c r="B69" s="1138">
        <v>2964237</v>
      </c>
      <c r="C69" s="1071"/>
      <c r="D69" s="184"/>
      <c r="E69" s="186"/>
      <c r="F69" s="185"/>
      <c r="G69" s="185"/>
      <c r="H69" s="184"/>
      <c r="I69" s="185"/>
      <c r="J69" s="185"/>
      <c r="K69" s="185"/>
      <c r="L69" s="185"/>
      <c r="M69" s="185"/>
      <c r="N69" s="190"/>
      <c r="O69" s="190"/>
    </row>
    <row r="70" spans="1:17" s="189" customFormat="1" ht="33.75">
      <c r="A70" s="236" t="s">
        <v>311</v>
      </c>
      <c r="B70" s="1138">
        <v>2245106.2824534602</v>
      </c>
      <c r="C70" s="204"/>
      <c r="D70" s="184"/>
      <c r="E70" s="159"/>
      <c r="F70" s="159"/>
      <c r="G70" s="185"/>
      <c r="H70" s="184"/>
      <c r="I70" s="185"/>
      <c r="J70" s="185"/>
      <c r="K70" s="1348" t="s">
        <v>312</v>
      </c>
      <c r="L70" s="1349"/>
      <c r="M70" s="1349"/>
      <c r="N70" s="190"/>
      <c r="O70" s="190"/>
    </row>
    <row r="71" spans="1:17" s="189" customFormat="1" ht="33.75">
      <c r="A71" s="184"/>
      <c r="B71" s="184"/>
      <c r="C71" s="204"/>
      <c r="D71" s="184"/>
      <c r="E71" s="159"/>
      <c r="F71" s="159"/>
      <c r="G71" s="185"/>
      <c r="H71" s="184"/>
      <c r="I71" s="185"/>
      <c r="J71" s="1061" t="s">
        <v>128</v>
      </c>
      <c r="K71" s="1060" t="s">
        <v>128</v>
      </c>
      <c r="L71" s="209" t="s">
        <v>313</v>
      </c>
      <c r="M71" s="1172" t="str">
        <f>+H74</f>
        <v>Ene-Sep.24</v>
      </c>
      <c r="N71" s="187"/>
      <c r="O71" s="187"/>
      <c r="P71" s="183"/>
      <c r="Q71" s="183"/>
    </row>
    <row r="72" spans="1:17" ht="31.5" customHeight="1">
      <c r="A72" s="185"/>
      <c r="K72" s="244">
        <v>1</v>
      </c>
      <c r="L72" s="208" t="s">
        <v>314</v>
      </c>
      <c r="M72" s="1173">
        <v>18481956033.330002</v>
      </c>
      <c r="N72" s="187"/>
      <c r="O72" s="183"/>
      <c r="P72" s="183"/>
    </row>
    <row r="73" spans="1:17" ht="33.75" customHeight="1">
      <c r="A73" s="185"/>
      <c r="K73" s="244">
        <v>2</v>
      </c>
      <c r="L73" s="208" t="s">
        <v>315</v>
      </c>
      <c r="M73" s="1173">
        <v>26183234494.560001</v>
      </c>
      <c r="N73" s="187"/>
      <c r="O73" s="183"/>
      <c r="P73" s="183"/>
    </row>
    <row r="74" spans="1:17">
      <c r="A74" s="186"/>
      <c r="D74" s="969" t="s">
        <v>316</v>
      </c>
      <c r="E74" s="1174" t="str">
        <f>+O5</f>
        <v>Ene-Sep.24</v>
      </c>
      <c r="G74" s="969" t="s">
        <v>317</v>
      </c>
      <c r="H74" s="1174" t="str">
        <f>+H96</f>
        <v>Ene-Sep.24</v>
      </c>
      <c r="K74" s="244">
        <v>3</v>
      </c>
      <c r="L74" s="208" t="s">
        <v>318</v>
      </c>
      <c r="M74" s="1173">
        <v>7858751164.9399996</v>
      </c>
      <c r="N74" s="187"/>
      <c r="O74" s="183"/>
      <c r="P74" s="183"/>
    </row>
    <row r="75" spans="1:17">
      <c r="A75" s="186"/>
      <c r="D75" s="208" t="s">
        <v>319</v>
      </c>
      <c r="E75" s="1173">
        <v>60016952158.620003</v>
      </c>
      <c r="G75" s="208" t="s">
        <v>320</v>
      </c>
      <c r="H75" s="1173">
        <v>19497869398.389999</v>
      </c>
      <c r="K75" s="244">
        <v>4</v>
      </c>
      <c r="L75" s="208" t="s">
        <v>321</v>
      </c>
      <c r="M75" s="1173">
        <v>4116198682.4000001</v>
      </c>
      <c r="N75" s="187"/>
      <c r="O75" s="183"/>
      <c r="P75" s="183"/>
    </row>
    <row r="76" spans="1:17">
      <c r="A76" s="186"/>
      <c r="D76" s="208" t="s">
        <v>322</v>
      </c>
      <c r="E76" s="1173">
        <v>2449008765.3000002</v>
      </c>
      <c r="G76" s="208" t="s">
        <v>323</v>
      </c>
      <c r="H76" s="1173">
        <v>13755574802.25</v>
      </c>
      <c r="I76"/>
      <c r="K76" s="244">
        <v>5</v>
      </c>
      <c r="L76" s="208" t="s">
        <v>324</v>
      </c>
      <c r="M76" s="1173">
        <v>2227129862.9299998</v>
      </c>
      <c r="N76" s="187"/>
      <c r="O76" s="183"/>
      <c r="P76" s="183"/>
    </row>
    <row r="77" spans="1:17">
      <c r="A77" s="186"/>
      <c r="D77" s="208" t="s">
        <v>325</v>
      </c>
      <c r="E77" s="1175"/>
      <c r="G77" s="208" t="s">
        <v>326</v>
      </c>
      <c r="H77" s="1173">
        <v>12195382007.77</v>
      </c>
      <c r="K77" s="244">
        <v>6</v>
      </c>
      <c r="L77" s="208" t="s">
        <v>327</v>
      </c>
      <c r="M77" s="1173">
        <v>4520547797.0200005</v>
      </c>
      <c r="N77" s="1062"/>
      <c r="O77" s="183"/>
      <c r="P77" s="183"/>
    </row>
    <row r="78" spans="1:17">
      <c r="A78" s="186"/>
      <c r="D78" s="208" t="s">
        <v>328</v>
      </c>
      <c r="E78" s="1173">
        <v>6229536554.3999996</v>
      </c>
      <c r="G78" s="208" t="s">
        <v>329</v>
      </c>
      <c r="H78" s="1173">
        <v>11613166920.41</v>
      </c>
      <c r="K78" s="244">
        <v>7</v>
      </c>
      <c r="L78" s="208" t="s">
        <v>330</v>
      </c>
      <c r="M78" s="1176"/>
      <c r="N78" s="187"/>
      <c r="O78" s="183"/>
      <c r="P78" s="183"/>
    </row>
    <row r="79" spans="1:17">
      <c r="A79" s="186"/>
      <c r="D79" s="208" t="s">
        <v>331</v>
      </c>
      <c r="E79" s="1173">
        <v>262869061.5</v>
      </c>
      <c r="G79" s="208" t="s">
        <v>332</v>
      </c>
      <c r="H79" s="1173">
        <v>10007860837.32</v>
      </c>
      <c r="K79" s="244">
        <v>8</v>
      </c>
      <c r="L79" s="208" t="s">
        <v>333</v>
      </c>
      <c r="M79" s="1173">
        <v>1311362591.55</v>
      </c>
      <c r="N79" s="187"/>
      <c r="O79" s="183"/>
      <c r="P79" s="183"/>
    </row>
    <row r="80" spans="1:17">
      <c r="A80" s="186"/>
      <c r="D80" s="208" t="s">
        <v>334</v>
      </c>
      <c r="E80" s="1173">
        <v>461490325.99000001</v>
      </c>
      <c r="G80" s="208" t="s">
        <v>335</v>
      </c>
      <c r="H80" s="1173">
        <v>2521054185.8099999</v>
      </c>
      <c r="K80" s="244">
        <v>9</v>
      </c>
      <c r="L80" s="208" t="s">
        <v>336</v>
      </c>
      <c r="M80" s="1173">
        <v>1283583840.4000001</v>
      </c>
      <c r="N80" s="187"/>
      <c r="O80" s="183"/>
      <c r="P80" s="183"/>
    </row>
    <row r="81" spans="1:16">
      <c r="A81" s="186"/>
      <c r="D81" s="208" t="s">
        <v>337</v>
      </c>
      <c r="E81" s="1173">
        <v>494160125.76999998</v>
      </c>
      <c r="G81" s="208" t="s">
        <v>338</v>
      </c>
      <c r="H81" s="1173">
        <v>402369467.54000002</v>
      </c>
      <c r="K81" s="244">
        <v>10</v>
      </c>
      <c r="L81" s="208" t="s">
        <v>339</v>
      </c>
      <c r="M81" s="1173">
        <v>1628725087.24</v>
      </c>
      <c r="N81" s="187"/>
      <c r="O81" s="183"/>
      <c r="P81" s="183"/>
    </row>
    <row r="82" spans="1:16">
      <c r="A82" s="186"/>
      <c r="B82" s="999"/>
      <c r="D82" s="208" t="s">
        <v>340</v>
      </c>
      <c r="E82" s="1173">
        <v>2823732758.23</v>
      </c>
      <c r="G82" s="208" t="s">
        <v>256</v>
      </c>
      <c r="H82" s="1173">
        <v>494160125.76999998</v>
      </c>
      <c r="K82" s="244">
        <v>12</v>
      </c>
      <c r="L82" s="208" t="s">
        <v>341</v>
      </c>
      <c r="M82" s="1173">
        <v>1673419485.77</v>
      </c>
      <c r="N82" s="187"/>
      <c r="O82" s="183"/>
      <c r="P82" s="183"/>
    </row>
    <row r="83" spans="1:16">
      <c r="A83" s="186"/>
      <c r="D83" s="208" t="s">
        <v>342</v>
      </c>
      <c r="E83" s="1173">
        <v>613904952.67999995</v>
      </c>
      <c r="G83" s="208" t="s">
        <v>343</v>
      </c>
      <c r="H83" s="1173">
        <v>218396411.28</v>
      </c>
      <c r="K83" s="244">
        <v>13</v>
      </c>
      <c r="L83" s="208" t="s">
        <v>344</v>
      </c>
      <c r="M83" s="1173">
        <v>860874848.59000003</v>
      </c>
      <c r="N83" s="187"/>
      <c r="O83" s="183"/>
      <c r="P83" s="183"/>
    </row>
    <row r="84" spans="1:16">
      <c r="A84" s="1354" t="s">
        <v>345</v>
      </c>
      <c r="B84" s="1356"/>
      <c r="C84" s="184"/>
      <c r="D84" s="208" t="s">
        <v>346</v>
      </c>
      <c r="E84" s="1173">
        <v>306960998.67000002</v>
      </c>
      <c r="G84" s="208" t="s">
        <v>347</v>
      </c>
      <c r="H84" s="1173">
        <v>97474281.269999996</v>
      </c>
      <c r="K84" s="244">
        <v>11</v>
      </c>
      <c r="L84" s="208" t="s">
        <v>348</v>
      </c>
      <c r="M84" s="1173">
        <v>367734604.22000003</v>
      </c>
      <c r="N84" s="1000">
        <f>+M103+M76</f>
        <v>2227129862.9299998</v>
      </c>
      <c r="O84" s="183"/>
      <c r="P84" s="183"/>
    </row>
    <row r="85" spans="1:16">
      <c r="A85" s="196" t="s">
        <v>349</v>
      </c>
      <c r="B85" s="196" t="s">
        <v>292</v>
      </c>
      <c r="C85" s="184"/>
      <c r="D85" s="208" t="s">
        <v>187</v>
      </c>
      <c r="E85" s="1177">
        <f>SUM(E75:E84)</f>
        <v>73658615701.160004</v>
      </c>
      <c r="G85" s="208" t="s">
        <v>350</v>
      </c>
      <c r="H85" s="1173">
        <v>262869061.5</v>
      </c>
      <c r="K85" s="244">
        <v>15</v>
      </c>
      <c r="L85" s="208" t="s">
        <v>351</v>
      </c>
      <c r="M85" s="1173">
        <v>365490575.63</v>
      </c>
      <c r="N85" s="187"/>
      <c r="O85" s="183"/>
      <c r="P85" s="183"/>
    </row>
    <row r="86" spans="1:16">
      <c r="A86" s="237" t="s">
        <v>352</v>
      </c>
      <c r="B86" s="1104">
        <v>1064621917011</v>
      </c>
      <c r="C86" s="184"/>
      <c r="D86" s="185"/>
      <c r="E86" s="185"/>
      <c r="G86" s="208" t="s">
        <v>353</v>
      </c>
      <c r="H86" s="1173">
        <v>1221228066.5699999</v>
      </c>
      <c r="K86" s="244">
        <v>14</v>
      </c>
      <c r="L86" s="208" t="s">
        <v>354</v>
      </c>
      <c r="M86" s="1173">
        <v>653341972.14999998</v>
      </c>
      <c r="N86" s="187"/>
      <c r="O86" s="183"/>
      <c r="P86" s="183"/>
    </row>
    <row r="87" spans="1:16">
      <c r="A87" s="237" t="s">
        <v>355</v>
      </c>
      <c r="B87" s="1104">
        <v>78099477028</v>
      </c>
      <c r="D87" s="185"/>
      <c r="E87" s="185"/>
      <c r="G87" s="208" t="s">
        <v>356</v>
      </c>
      <c r="H87" s="1173">
        <v>450344183.93000001</v>
      </c>
      <c r="K87" s="244">
        <v>16</v>
      </c>
      <c r="L87" s="208" t="s">
        <v>357</v>
      </c>
      <c r="M87" s="1173">
        <v>583315140.79999995</v>
      </c>
      <c r="N87" s="187"/>
      <c r="O87" s="183"/>
      <c r="P87" s="183"/>
    </row>
    <row r="88" spans="1:16">
      <c r="A88" s="237" t="s">
        <v>358</v>
      </c>
      <c r="B88" s="1104">
        <v>49413130838</v>
      </c>
      <c r="D88" s="208" t="s">
        <v>359</v>
      </c>
      <c r="E88" s="1172" t="str">
        <f>+E74</f>
        <v>Ene-Sep.24</v>
      </c>
      <c r="G88" s="208" t="s">
        <v>342</v>
      </c>
      <c r="H88" s="1173">
        <v>613904952.67999995</v>
      </c>
      <c r="K88" s="244">
        <v>19</v>
      </c>
      <c r="L88" s="208" t="s">
        <v>360</v>
      </c>
      <c r="M88" s="1176"/>
      <c r="N88" s="187"/>
      <c r="O88" s="183"/>
      <c r="P88" s="183"/>
    </row>
    <row r="89" spans="1:16">
      <c r="A89" s="237" t="s">
        <v>361</v>
      </c>
      <c r="B89" s="1104">
        <v>90933511</v>
      </c>
      <c r="D89" s="208" t="s">
        <v>362</v>
      </c>
      <c r="E89" s="1173">
        <f>67732277908.52+3902174554.47</f>
        <v>71634452462.98999</v>
      </c>
      <c r="G89" s="208" t="s">
        <v>346</v>
      </c>
      <c r="H89" s="1173">
        <v>306960998.67000002</v>
      </c>
      <c r="K89" s="244">
        <v>17</v>
      </c>
      <c r="L89" s="208" t="s">
        <v>363</v>
      </c>
      <c r="M89" s="1173">
        <v>769634505.38999999</v>
      </c>
      <c r="N89" s="187"/>
      <c r="O89" s="183"/>
      <c r="P89" s="183"/>
    </row>
    <row r="90" spans="1:16">
      <c r="A90" s="237" t="s">
        <v>364</v>
      </c>
      <c r="B90" s="1104">
        <v>149217403131</v>
      </c>
      <c r="D90" s="208" t="s">
        <v>365</v>
      </c>
      <c r="E90" s="1173">
        <v>1369431019.8499999</v>
      </c>
      <c r="G90" s="208" t="s">
        <v>366</v>
      </c>
      <c r="H90" s="1178"/>
      <c r="K90" s="244">
        <v>18</v>
      </c>
      <c r="L90" s="208" t="s">
        <v>367</v>
      </c>
      <c r="M90" s="1176"/>
      <c r="N90" s="187"/>
      <c r="O90" s="183"/>
      <c r="P90" s="183"/>
    </row>
    <row r="91" spans="1:16">
      <c r="A91" s="196" t="s">
        <v>239</v>
      </c>
      <c r="B91" s="242">
        <f>SUM(B86:B90)</f>
        <v>1341442861519</v>
      </c>
      <c r="C91" s="1284">
        <f>+B91-B59</f>
        <v>0</v>
      </c>
      <c r="D91" s="208" t="s">
        <v>368</v>
      </c>
      <c r="E91" s="1173">
        <v>3428843363.0100002</v>
      </c>
      <c r="G91" s="208" t="s">
        <v>369</v>
      </c>
      <c r="H91" s="1178"/>
      <c r="K91" s="244">
        <v>20</v>
      </c>
      <c r="L91" s="208" t="s">
        <v>370</v>
      </c>
      <c r="M91" s="1176"/>
      <c r="N91" s="187"/>
      <c r="O91" s="183"/>
      <c r="P91" s="183"/>
    </row>
    <row r="92" spans="1:16">
      <c r="A92" s="186"/>
      <c r="B92" s="1150"/>
      <c r="D92" s="208" t="s">
        <v>371</v>
      </c>
      <c r="E92" s="1173">
        <v>491175025.64999998</v>
      </c>
      <c r="G92" s="208" t="s">
        <v>372</v>
      </c>
      <c r="H92" s="1177">
        <f>SUM(H75:H91)</f>
        <v>73658615701.160004</v>
      </c>
      <c r="K92" s="244">
        <v>21</v>
      </c>
      <c r="L92" s="208" t="s">
        <v>373</v>
      </c>
      <c r="M92" s="1173">
        <v>118582795.78</v>
      </c>
      <c r="N92" s="187"/>
      <c r="O92" s="183"/>
      <c r="P92" s="183"/>
    </row>
    <row r="93" spans="1:16">
      <c r="A93" s="186"/>
      <c r="B93" s="999">
        <f>+B91-B59</f>
        <v>0</v>
      </c>
      <c r="D93" s="208" t="s">
        <v>374</v>
      </c>
      <c r="E93" s="1175"/>
      <c r="G93" s="184"/>
      <c r="H93" s="184"/>
      <c r="K93" s="244">
        <v>22</v>
      </c>
      <c r="L93" s="208" t="s">
        <v>375</v>
      </c>
      <c r="M93" s="1176"/>
      <c r="N93" s="1062"/>
      <c r="O93" s="183"/>
      <c r="P93" s="183"/>
    </row>
    <row r="94" spans="1:16">
      <c r="A94" s="186"/>
      <c r="D94" s="208" t="s">
        <v>376</v>
      </c>
      <c r="E94" s="1175"/>
      <c r="G94" s="184"/>
      <c r="H94" s="184"/>
      <c r="K94" s="244">
        <v>23</v>
      </c>
      <c r="L94" s="208" t="s">
        <v>377</v>
      </c>
      <c r="M94" s="1176"/>
      <c r="O94" s="183"/>
      <c r="P94" s="183"/>
    </row>
    <row r="95" spans="1:16">
      <c r="D95" s="208" t="s">
        <v>378</v>
      </c>
      <c r="E95" s="1177">
        <f>SUM(E89:E94)</f>
        <v>76923901871.499985</v>
      </c>
      <c r="F95" s="240"/>
      <c r="G95" s="184"/>
      <c r="H95" s="240"/>
      <c r="K95" s="244">
        <v>24</v>
      </c>
      <c r="L95" s="208" t="s">
        <v>379</v>
      </c>
      <c r="M95" s="1176"/>
      <c r="N95" s="187"/>
      <c r="O95" s="183"/>
      <c r="P95" s="183"/>
    </row>
    <row r="96" spans="1:16">
      <c r="G96" s="209" t="s">
        <v>380</v>
      </c>
      <c r="H96" s="1172" t="str">
        <f>+E74</f>
        <v>Ene-Sep.24</v>
      </c>
      <c r="K96" s="244">
        <v>25</v>
      </c>
      <c r="L96" s="208" t="s">
        <v>381</v>
      </c>
      <c r="M96" s="1176"/>
      <c r="N96" s="187"/>
      <c r="O96" s="183"/>
      <c r="P96" s="183"/>
    </row>
    <row r="97" spans="1:16">
      <c r="D97" s="209" t="s">
        <v>380</v>
      </c>
      <c r="E97" s="1231" t="str">
        <f>+O5</f>
        <v>Ene-Sep.24</v>
      </c>
      <c r="F97" s="184"/>
      <c r="G97" s="208" t="s">
        <v>382</v>
      </c>
      <c r="H97" s="1173">
        <v>7206773464.6999998</v>
      </c>
      <c r="K97" s="244">
        <v>26</v>
      </c>
      <c r="L97" s="208" t="s">
        <v>383</v>
      </c>
      <c r="M97" s="1176"/>
      <c r="N97" s="187"/>
      <c r="O97" s="183"/>
      <c r="P97" s="183"/>
    </row>
    <row r="98" spans="1:16">
      <c r="D98" s="208" t="s">
        <v>384</v>
      </c>
      <c r="E98" s="1173">
        <v>267301347.06999999</v>
      </c>
      <c r="G98" s="208" t="s">
        <v>371</v>
      </c>
      <c r="H98" s="1173">
        <v>313594606.80000001</v>
      </c>
      <c r="K98" s="244">
        <v>27</v>
      </c>
      <c r="L98" s="208" t="s">
        <v>385</v>
      </c>
      <c r="M98" s="1176"/>
      <c r="N98" s="187"/>
      <c r="O98" s="183"/>
      <c r="P98" s="183"/>
    </row>
    <row r="99" spans="1:16" ht="63">
      <c r="D99" s="208" t="s">
        <v>386</v>
      </c>
      <c r="E99" s="1173">
        <v>395952920.13</v>
      </c>
      <c r="G99" s="208" t="s">
        <v>387</v>
      </c>
      <c r="H99" s="1173">
        <v>5239820.3600000003</v>
      </c>
      <c r="K99" s="244">
        <v>28</v>
      </c>
      <c r="L99" s="208" t="s">
        <v>388</v>
      </c>
      <c r="M99" s="1176"/>
      <c r="N99" s="187"/>
      <c r="O99" s="183"/>
      <c r="P99" s="183"/>
    </row>
    <row r="100" spans="1:16">
      <c r="D100" s="208" t="s">
        <v>389</v>
      </c>
      <c r="E100" s="1173">
        <v>118308989.04000001</v>
      </c>
      <c r="G100" s="208" t="s">
        <v>378</v>
      </c>
      <c r="H100" s="1177">
        <f>SUM(H97:H99)</f>
        <v>7525607891.8599997</v>
      </c>
      <c r="K100" s="244">
        <v>29</v>
      </c>
      <c r="L100" s="208" t="s">
        <v>390</v>
      </c>
      <c r="M100" s="1176"/>
      <c r="N100" s="187"/>
      <c r="O100" s="183"/>
      <c r="P100" s="183"/>
    </row>
    <row r="101" spans="1:16">
      <c r="D101" s="208" t="s">
        <v>391</v>
      </c>
      <c r="E101" s="1173">
        <v>384763577.75999999</v>
      </c>
      <c r="G101" s="184"/>
      <c r="K101" s="244" t="s">
        <v>187</v>
      </c>
      <c r="L101" s="208" t="s">
        <v>187</v>
      </c>
      <c r="M101" s="1179">
        <f>SUM(M72:M100)</f>
        <v>73003883482.700012</v>
      </c>
      <c r="N101" s="1000"/>
      <c r="O101" s="183"/>
      <c r="P101" s="183"/>
    </row>
    <row r="102" spans="1:16">
      <c r="D102" s="208" t="s">
        <v>392</v>
      </c>
      <c r="E102" s="1173">
        <v>362015240.54000002</v>
      </c>
      <c r="I102" s="185"/>
      <c r="J102" s="240"/>
      <c r="M102" s="1062">
        <f>73003883482.84-M101</f>
        <v>0.139984130859375</v>
      </c>
      <c r="N102" s="1000"/>
      <c r="O102" s="183"/>
      <c r="P102" s="183"/>
    </row>
    <row r="103" spans="1:16">
      <c r="B103" s="999"/>
      <c r="D103" s="208" t="s">
        <v>378</v>
      </c>
      <c r="E103" s="1177">
        <f>SUM(E98:E102)</f>
        <v>1528342074.54</v>
      </c>
      <c r="F103" s="240"/>
      <c r="H103" s="1000"/>
      <c r="I103" s="187"/>
      <c r="J103" s="183"/>
      <c r="K103" s="183"/>
      <c r="L103" s="183"/>
      <c r="M103" s="183"/>
      <c r="N103" s="183"/>
      <c r="O103" s="183"/>
      <c r="P103" s="183"/>
    </row>
    <row r="104" spans="1:16">
      <c r="B104" s="999"/>
      <c r="E104" s="185"/>
      <c r="I104" s="185"/>
      <c r="J104" s="187"/>
      <c r="K104" s="187"/>
      <c r="L104" s="183"/>
      <c r="M104" s="183"/>
      <c r="N104" s="183"/>
      <c r="O104" s="183"/>
      <c r="P104" s="183"/>
    </row>
    <row r="105" spans="1:16">
      <c r="A105" s="185"/>
      <c r="B105" s="240"/>
      <c r="C105" s="185"/>
      <c r="E105" s="239">
        <f>+E103+E95</f>
        <v>78452243946.039978</v>
      </c>
      <c r="I105" s="185"/>
      <c r="J105" s="187"/>
      <c r="K105" s="187"/>
      <c r="L105" s="183"/>
      <c r="M105" s="183"/>
      <c r="N105" s="183"/>
      <c r="O105" s="183"/>
      <c r="P105" s="183"/>
    </row>
    <row r="106" spans="1:16">
      <c r="A106" s="185"/>
      <c r="B106" s="185"/>
      <c r="C106" s="185"/>
      <c r="E106" s="185"/>
      <c r="I106" s="185"/>
      <c r="J106" s="187"/>
      <c r="K106" s="187"/>
      <c r="L106" s="183"/>
      <c r="M106" s="183"/>
      <c r="N106" s="183"/>
      <c r="O106" s="183"/>
      <c r="P106" s="183"/>
    </row>
    <row r="107" spans="1:16">
      <c r="A107" s="185"/>
      <c r="B107" s="185"/>
      <c r="C107" s="185"/>
      <c r="E107" s="185"/>
      <c r="I107" s="185"/>
      <c r="J107" s="187"/>
      <c r="K107" s="187"/>
      <c r="L107" s="183"/>
      <c r="M107" s="183"/>
      <c r="N107" s="183"/>
      <c r="O107" s="183"/>
      <c r="P107" s="183"/>
    </row>
    <row r="108" spans="1:16">
      <c r="A108" s="185"/>
      <c r="B108" s="185"/>
      <c r="C108" s="185"/>
      <c r="E108" s="185"/>
      <c r="I108" s="185"/>
      <c r="J108" s="187"/>
      <c r="K108" s="187"/>
      <c r="L108" s="183"/>
      <c r="M108" s="183"/>
      <c r="N108" s="183"/>
      <c r="O108" s="183"/>
      <c r="P108" s="183"/>
    </row>
    <row r="109" spans="1:16">
      <c r="A109" s="185"/>
      <c r="B109" s="185"/>
      <c r="C109" s="185"/>
      <c r="E109" s="185"/>
      <c r="I109" s="185"/>
      <c r="J109" s="187"/>
      <c r="K109" s="187"/>
      <c r="L109" s="183"/>
      <c r="M109" s="183"/>
      <c r="N109" s="183"/>
      <c r="O109" s="183"/>
      <c r="P109" s="183"/>
    </row>
    <row r="110" spans="1:16">
      <c r="A110" s="185"/>
      <c r="B110" s="185"/>
      <c r="C110" s="185"/>
      <c r="E110" s="185"/>
      <c r="I110" s="185"/>
      <c r="J110" s="187"/>
      <c r="K110" s="187"/>
      <c r="L110" s="183"/>
      <c r="M110" s="183"/>
      <c r="N110" s="183"/>
      <c r="O110" s="183"/>
      <c r="P110" s="183"/>
    </row>
    <row r="111" spans="1:16">
      <c r="A111" s="185"/>
      <c r="B111" s="185"/>
      <c r="C111" s="185"/>
      <c r="E111" s="185"/>
      <c r="I111" s="185"/>
      <c r="J111" s="187"/>
      <c r="K111" s="187"/>
      <c r="L111" s="183"/>
      <c r="M111" s="183"/>
      <c r="N111" s="183"/>
      <c r="O111" s="183"/>
      <c r="P111" s="183"/>
    </row>
    <row r="112" spans="1:16">
      <c r="A112" s="185"/>
      <c r="B112" s="185"/>
      <c r="C112" s="185"/>
      <c r="E112" s="185"/>
      <c r="I112" s="185"/>
      <c r="J112" s="187"/>
      <c r="K112" s="187"/>
      <c r="L112" s="183"/>
      <c r="M112" s="183"/>
      <c r="N112" s="183"/>
      <c r="O112" s="183"/>
      <c r="P112" s="183"/>
    </row>
    <row r="113" spans="1:16">
      <c r="A113" s="185"/>
      <c r="B113" s="185"/>
      <c r="C113" s="185"/>
      <c r="E113" s="185"/>
      <c r="I113" s="185"/>
      <c r="J113" s="187"/>
      <c r="K113" s="187"/>
      <c r="L113" s="183"/>
      <c r="M113" s="183"/>
      <c r="N113" s="183"/>
      <c r="O113" s="183"/>
      <c r="P113" s="183"/>
    </row>
    <row r="114" spans="1:16">
      <c r="A114" s="185"/>
      <c r="B114" s="185"/>
      <c r="C114" s="185"/>
      <c r="E114" s="185"/>
      <c r="I114" s="185"/>
      <c r="J114" s="187"/>
      <c r="K114" s="187"/>
      <c r="L114" s="183"/>
      <c r="M114" s="183"/>
      <c r="N114" s="183"/>
      <c r="O114" s="183"/>
      <c r="P114" s="183"/>
    </row>
    <row r="115" spans="1:16">
      <c r="A115" s="185"/>
      <c r="B115" s="185"/>
      <c r="C115" s="185"/>
    </row>
    <row r="116" spans="1:16">
      <c r="A116" s="185"/>
      <c r="B116" s="185"/>
      <c r="C116" s="185"/>
    </row>
  </sheetData>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B61 C43:C44">
    <cfRule type="cellIs" dxfId="735" priority="54" operator="equal">
      <formula>0</formula>
    </cfRule>
  </conditionalFormatting>
  <conditionalFormatting sqref="C10:C13 E10:E11">
    <cfRule type="cellIs" dxfId="734" priority="53" operator="equal">
      <formula>0</formula>
    </cfRule>
  </conditionalFormatting>
  <conditionalFormatting sqref="A10:A13">
    <cfRule type="cellIs" dxfId="733" priority="52" operator="equal">
      <formula>0</formula>
    </cfRule>
  </conditionalFormatting>
  <conditionalFormatting sqref="P8:P9">
    <cfRule type="cellIs" dxfId="732" priority="51" operator="equal">
      <formula>0</formula>
    </cfRule>
  </conditionalFormatting>
  <conditionalFormatting sqref="J18:J27">
    <cfRule type="cellIs" dxfId="731" priority="50" operator="equal">
      <formula>0</formula>
    </cfRule>
  </conditionalFormatting>
  <conditionalFormatting sqref="J32:J40">
    <cfRule type="cellIs" dxfId="730" priority="49" operator="equal">
      <formula>0</formula>
    </cfRule>
  </conditionalFormatting>
  <conditionalFormatting sqref="P5:P6">
    <cfRule type="cellIs" dxfId="729" priority="48" operator="equal">
      <formula>0</formula>
    </cfRule>
  </conditionalFormatting>
  <conditionalFormatting sqref="B58">
    <cfRule type="cellIs" dxfId="728" priority="47" operator="equal">
      <formula>0</formula>
    </cfRule>
  </conditionalFormatting>
  <conditionalFormatting sqref="B60">
    <cfRule type="cellIs" dxfId="727" priority="46" operator="equal">
      <formula>0</formula>
    </cfRule>
  </conditionalFormatting>
  <conditionalFormatting sqref="B68:B70">
    <cfRule type="cellIs" dxfId="726" priority="45" operator="equal">
      <formula>0</formula>
    </cfRule>
  </conditionalFormatting>
  <conditionalFormatting sqref="B56">
    <cfRule type="cellIs" dxfId="725" priority="44" operator="equal">
      <formula>0</formula>
    </cfRule>
  </conditionalFormatting>
  <conditionalFormatting sqref="B57">
    <cfRule type="cellIs" dxfId="724" priority="43" operator="equal">
      <formula>0</formula>
    </cfRule>
  </conditionalFormatting>
  <conditionalFormatting sqref="B65:B67">
    <cfRule type="cellIs" dxfId="723" priority="42" operator="equal">
      <formula>0</formula>
    </cfRule>
  </conditionalFormatting>
  <conditionalFormatting sqref="B33">
    <cfRule type="cellIs" dxfId="722" priority="41" operator="equal">
      <formula>0</formula>
    </cfRule>
  </conditionalFormatting>
  <conditionalFormatting sqref="H13">
    <cfRule type="cellIs" dxfId="721" priority="39" operator="equal">
      <formula>0</formula>
    </cfRule>
  </conditionalFormatting>
  <conditionalFormatting sqref="B7:C7">
    <cfRule type="cellIs" dxfId="720" priority="38" operator="equal">
      <formula>0</formula>
    </cfRule>
  </conditionalFormatting>
  <conditionalFormatting sqref="B10:B11">
    <cfRule type="cellIs" dxfId="719" priority="37" operator="equal">
      <formula>0</formula>
    </cfRule>
  </conditionalFormatting>
  <conditionalFormatting sqref="D10:D11">
    <cfRule type="cellIs" dxfId="718" priority="36" operator="equal">
      <formula>0</formula>
    </cfRule>
  </conditionalFormatting>
  <conditionalFormatting sqref="C26:C28">
    <cfRule type="cellIs" dxfId="717" priority="35" operator="equal">
      <formula>0</formula>
    </cfRule>
  </conditionalFormatting>
  <conditionalFormatting sqref="D26:E28">
    <cfRule type="cellIs" dxfId="716" priority="34" operator="equal">
      <formula>0</formula>
    </cfRule>
  </conditionalFormatting>
  <conditionalFormatting sqref="C37:C38">
    <cfRule type="cellIs" dxfId="715" priority="33" operator="equal">
      <formula>0</formula>
    </cfRule>
  </conditionalFormatting>
  <conditionalFormatting sqref="B43:B44">
    <cfRule type="cellIs" dxfId="714" priority="31" operator="equal">
      <formula>0</formula>
    </cfRule>
  </conditionalFormatting>
  <conditionalFormatting sqref="D43:D44">
    <cfRule type="cellIs" dxfId="713" priority="30" operator="equal">
      <formula>0</formula>
    </cfRule>
  </conditionalFormatting>
  <conditionalFormatting sqref="B49:B50">
    <cfRule type="cellIs" dxfId="712" priority="29" operator="equal">
      <formula>0</formula>
    </cfRule>
  </conditionalFormatting>
  <conditionalFormatting sqref="B51">
    <cfRule type="cellIs" dxfId="711" priority="23" operator="equal">
      <formula>0</formula>
    </cfRule>
  </conditionalFormatting>
  <conditionalFormatting sqref="A86:A90">
    <cfRule type="cellIs" dxfId="710" priority="16" operator="equal">
      <formula>0</formula>
    </cfRule>
  </conditionalFormatting>
  <conditionalFormatting sqref="B86:B90">
    <cfRule type="cellIs" dxfId="709" priority="15" operator="equal">
      <formula>0</formula>
    </cfRule>
  </conditionalFormatting>
  <conditionalFormatting sqref="C18:C20">
    <cfRule type="cellIs" dxfId="708" priority="14" operator="equal">
      <formula>0</formula>
    </cfRule>
  </conditionalFormatting>
  <conditionalFormatting sqref="B59">
    <cfRule type="cellIs" dxfId="707" priority="12" operator="equal">
      <formula>0</formula>
    </cfRule>
  </conditionalFormatting>
  <conditionalFormatting sqref="D18:E20">
    <cfRule type="cellIs" dxfId="706" priority="13" operator="equal">
      <formula>0</formula>
    </cfRule>
  </conditionalFormatting>
  <conditionalFormatting sqref="K18:K27">
    <cfRule type="cellIs" dxfId="705" priority="11" operator="equal">
      <formula>0</formula>
    </cfRule>
  </conditionalFormatting>
  <conditionalFormatting sqref="K32:K40">
    <cfRule type="cellIs" dxfId="704" priority="10" operator="equal">
      <formula>0</formula>
    </cfRule>
  </conditionalFormatting>
  <conditionalFormatting sqref="E75:E76 E78:E84 E89:E92 H97:H99 H75:H89 M72:M77 M79:M87 M89 M92">
    <cfRule type="cellIs" dxfId="703" priority="9" operator="equal">
      <formula>0</formula>
    </cfRule>
  </conditionalFormatting>
  <conditionalFormatting sqref="F10:F11">
    <cfRule type="cellIs" dxfId="702" priority="40" operator="equal">
      <formula>0</formula>
    </cfRule>
  </conditionalFormatting>
  <conditionalFormatting sqref="E77">
    <cfRule type="cellIs" dxfId="701" priority="28" operator="equal">
      <formula>0</formula>
    </cfRule>
  </conditionalFormatting>
  <conditionalFormatting sqref="E89:E92">
    <cfRule type="cellIs" dxfId="700" priority="27" operator="equal">
      <formula>0</formula>
    </cfRule>
  </conditionalFormatting>
  <conditionalFormatting sqref="L53:M61">
    <cfRule type="cellIs" dxfId="699" priority="26" operator="equal">
      <formula>0</formula>
    </cfRule>
  </conditionalFormatting>
  <conditionalFormatting sqref="I13:M13">
    <cfRule type="cellIs" dxfId="698" priority="25" operator="equal">
      <formula>0</formula>
    </cfRule>
  </conditionalFormatting>
  <conditionalFormatting sqref="L63:M63">
    <cfRule type="cellIs" dxfId="697" priority="24" operator="greaterThan">
      <formula>0</formula>
    </cfRule>
  </conditionalFormatting>
  <conditionalFormatting sqref="K29">
    <cfRule type="cellIs" dxfId="696" priority="22" operator="greaterThan">
      <formula>0</formula>
    </cfRule>
  </conditionalFormatting>
  <conditionalFormatting sqref="K42">
    <cfRule type="cellIs" dxfId="695" priority="21" operator="greaterThan">
      <formula>0</formula>
    </cfRule>
  </conditionalFormatting>
  <conditionalFormatting sqref="B12">
    <cfRule type="cellIs" dxfId="694" priority="20" operator="equal">
      <formula>0</formula>
    </cfRule>
  </conditionalFormatting>
  <conditionalFormatting sqref="E93:E94">
    <cfRule type="cellIs" dxfId="693" priority="8" operator="equal">
      <formula>0</formula>
    </cfRule>
  </conditionalFormatting>
  <conditionalFormatting sqref="E98:E102">
    <cfRule type="cellIs" dxfId="692" priority="7" operator="equal">
      <formula>0</formula>
    </cfRule>
  </conditionalFormatting>
  <conditionalFormatting sqref="C21">
    <cfRule type="cellIs" dxfId="691" priority="4" operator="equal">
      <formula>0</formula>
    </cfRule>
  </conditionalFormatting>
  <conditionalFormatting sqref="F51:G66">
    <cfRule type="cellIs" dxfId="690" priority="3" operator="equal">
      <formula>0</formula>
    </cfRule>
  </conditionalFormatting>
  <conditionalFormatting sqref="D12">
    <cfRule type="cellIs" dxfId="689" priority="2" operator="equal">
      <formula>0</formula>
    </cfRule>
  </conditionalFormatting>
  <conditionalFormatting sqref="D37:E38">
    <cfRule type="cellIs" dxfId="688"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4"/>
    <col min="7" max="7" width="13.42578125" style="254" customWidth="1"/>
    <col min="8" max="8" width="15" style="254" customWidth="1"/>
    <col min="9" max="9" width="22.28515625" style="254" customWidth="1"/>
    <col min="10" max="10" width="11.42578125" style="254"/>
    <col min="11" max="11" width="31.7109375" style="254" customWidth="1"/>
    <col min="12" max="12" width="25.140625" style="254" customWidth="1"/>
    <col min="13" max="16384" width="11.42578125" style="254"/>
  </cols>
  <sheetData>
    <row r="7" spans="1:13">
      <c r="A7" s="1488" t="s">
        <v>663</v>
      </c>
      <c r="B7" s="1489"/>
      <c r="C7" s="1489"/>
      <c r="D7" s="1489"/>
      <c r="E7" s="1489"/>
      <c r="F7" s="1489"/>
      <c r="G7" s="1489"/>
      <c r="H7" s="1489"/>
      <c r="I7" s="1489"/>
      <c r="J7" s="1489"/>
      <c r="K7" s="1489"/>
      <c r="L7" s="1489"/>
      <c r="M7" s="1489"/>
    </row>
    <row r="8" spans="1:13">
      <c r="A8" s="1489"/>
      <c r="B8" s="1489"/>
      <c r="C8" s="1489"/>
      <c r="D8" s="1489"/>
      <c r="E8" s="1489"/>
      <c r="F8" s="1489"/>
      <c r="G8" s="1489"/>
      <c r="H8" s="1489"/>
      <c r="I8" s="1489"/>
      <c r="J8" s="1489"/>
      <c r="K8" s="1489"/>
      <c r="L8" s="1489"/>
      <c r="M8" s="1489"/>
    </row>
    <row r="9" spans="1:13">
      <c r="A9" s="1489"/>
      <c r="B9" s="1489"/>
      <c r="C9" s="1489"/>
      <c r="D9" s="1489"/>
      <c r="E9" s="1489"/>
      <c r="F9" s="1489"/>
      <c r="G9" s="1489"/>
      <c r="H9" s="1489"/>
      <c r="I9" s="1489"/>
      <c r="J9" s="1489"/>
      <c r="K9" s="1489"/>
      <c r="L9" s="1489"/>
      <c r="M9" s="1489"/>
    </row>
    <row r="10" spans="1:13">
      <c r="A10" s="1489"/>
      <c r="B10" s="1489"/>
      <c r="C10" s="1489"/>
      <c r="D10" s="1489"/>
      <c r="E10" s="1489"/>
      <c r="F10" s="1489"/>
      <c r="G10" s="1489"/>
      <c r="H10" s="1489"/>
      <c r="I10" s="1489"/>
      <c r="J10" s="1489"/>
      <c r="K10" s="1489"/>
      <c r="L10" s="1489"/>
      <c r="M10" s="1489"/>
    </row>
    <row r="11" spans="1:13">
      <c r="A11" s="1489"/>
      <c r="B11" s="1489"/>
      <c r="C11" s="1489"/>
      <c r="D11" s="1489"/>
      <c r="E11" s="1489"/>
      <c r="F11" s="1489"/>
      <c r="G11" s="1489"/>
      <c r="H11" s="1489"/>
      <c r="I11" s="1489"/>
      <c r="J11" s="1489"/>
      <c r="K11" s="1489"/>
      <c r="L11" s="1489"/>
      <c r="M11" s="1489"/>
    </row>
    <row r="12" spans="1:13">
      <c r="A12" s="1489"/>
      <c r="B12" s="1489"/>
      <c r="C12" s="1489"/>
      <c r="D12" s="1489"/>
      <c r="E12" s="1489"/>
      <c r="F12" s="1489"/>
      <c r="G12" s="1489"/>
      <c r="H12" s="1489"/>
      <c r="I12" s="1489"/>
      <c r="J12" s="1489"/>
      <c r="K12" s="1489"/>
      <c r="L12" s="1489"/>
      <c r="M12" s="1489"/>
    </row>
    <row r="13" spans="1:13">
      <c r="A13" s="1489"/>
      <c r="B13" s="1489"/>
      <c r="C13" s="1489"/>
      <c r="D13" s="1489"/>
      <c r="E13" s="1489"/>
      <c r="F13" s="1489"/>
      <c r="G13" s="1489"/>
      <c r="H13" s="1489"/>
      <c r="I13" s="1489"/>
      <c r="J13" s="1489"/>
      <c r="K13" s="1489"/>
      <c r="L13" s="1489"/>
      <c r="M13" s="1489"/>
    </row>
    <row r="14" spans="1:13">
      <c r="A14" s="1489"/>
      <c r="B14" s="1489"/>
      <c r="C14" s="1489"/>
      <c r="D14" s="1489"/>
      <c r="E14" s="1489"/>
      <c r="F14" s="1489"/>
      <c r="G14" s="1489"/>
      <c r="H14" s="1489"/>
      <c r="I14" s="1489"/>
      <c r="J14" s="1489"/>
      <c r="K14" s="1489"/>
      <c r="L14" s="1489"/>
      <c r="M14" s="1489"/>
    </row>
    <row r="15" spans="1:13">
      <c r="A15" s="1489"/>
      <c r="B15" s="1489"/>
      <c r="C15" s="1489"/>
      <c r="D15" s="1489"/>
      <c r="E15" s="1489"/>
      <c r="F15" s="1489"/>
      <c r="G15" s="1489"/>
      <c r="H15" s="1489"/>
      <c r="I15" s="1489"/>
      <c r="J15" s="1489"/>
      <c r="K15" s="1489"/>
      <c r="L15" s="1489"/>
      <c r="M15" s="1489"/>
    </row>
    <row r="16" spans="1:13">
      <c r="A16" s="1489"/>
      <c r="B16" s="1489"/>
      <c r="C16" s="1489"/>
      <c r="D16" s="1489"/>
      <c r="E16" s="1489"/>
      <c r="F16" s="1489"/>
      <c r="G16" s="1489"/>
      <c r="H16" s="1489"/>
      <c r="I16" s="1489"/>
      <c r="J16" s="1489"/>
      <c r="K16" s="1489"/>
      <c r="L16" s="1489"/>
      <c r="M16" s="1489"/>
    </row>
    <row r="17" spans="1:13">
      <c r="A17" s="1489"/>
      <c r="B17" s="1489"/>
      <c r="C17" s="1489"/>
      <c r="D17" s="1489"/>
      <c r="E17" s="1489"/>
      <c r="F17" s="1489"/>
      <c r="G17" s="1489"/>
      <c r="H17" s="1489"/>
      <c r="I17" s="1489"/>
      <c r="J17" s="1489"/>
      <c r="K17" s="1489"/>
      <c r="L17" s="1489"/>
      <c r="M17" s="1489"/>
    </row>
    <row r="18" spans="1:13">
      <c r="A18" s="1489"/>
      <c r="B18" s="1489"/>
      <c r="C18" s="1489"/>
      <c r="D18" s="1489"/>
      <c r="E18" s="1489"/>
      <c r="F18" s="1489"/>
      <c r="G18" s="1489"/>
      <c r="H18" s="1489"/>
      <c r="I18" s="1489"/>
      <c r="J18" s="1489"/>
      <c r="K18" s="1489"/>
      <c r="L18" s="1489"/>
      <c r="M18" s="1489"/>
    </row>
    <row r="19" spans="1:13">
      <c r="A19" s="1489"/>
      <c r="B19" s="1489"/>
      <c r="C19" s="1489"/>
      <c r="D19" s="1489"/>
      <c r="E19" s="1489"/>
      <c r="F19" s="1489"/>
      <c r="G19" s="1489"/>
      <c r="H19" s="1489"/>
      <c r="I19" s="1489"/>
      <c r="J19" s="1489"/>
      <c r="K19" s="1489"/>
      <c r="L19" s="1489"/>
      <c r="M19" s="1489"/>
    </row>
    <row r="20" spans="1:13">
      <c r="A20" s="1489"/>
      <c r="B20" s="1489"/>
      <c r="C20" s="1489"/>
      <c r="D20" s="1489"/>
      <c r="E20" s="1489"/>
      <c r="F20" s="1489"/>
      <c r="G20" s="1489"/>
      <c r="H20" s="1489"/>
      <c r="I20" s="1489"/>
      <c r="J20" s="1489"/>
      <c r="K20" s="1489"/>
      <c r="L20" s="1489"/>
      <c r="M20" s="1489"/>
    </row>
    <row r="21" spans="1:13">
      <c r="A21" s="1489"/>
      <c r="B21" s="1489"/>
      <c r="C21" s="1489"/>
      <c r="D21" s="1489"/>
      <c r="E21" s="1489"/>
      <c r="F21" s="1489"/>
      <c r="G21" s="1489"/>
      <c r="H21" s="1489"/>
      <c r="I21" s="1489"/>
      <c r="J21" s="1489"/>
      <c r="K21" s="1489"/>
      <c r="L21" s="1489"/>
      <c r="M21" s="1489"/>
    </row>
    <row r="22" spans="1:13">
      <c r="A22" s="1489"/>
      <c r="B22" s="1489"/>
      <c r="C22" s="1489"/>
      <c r="D22" s="1489"/>
      <c r="E22" s="1489"/>
      <c r="F22" s="1489"/>
      <c r="G22" s="1489"/>
      <c r="H22" s="1489"/>
      <c r="I22" s="1489"/>
      <c r="J22" s="1489"/>
      <c r="K22" s="1489"/>
      <c r="L22" s="1489"/>
      <c r="M22" s="1489"/>
    </row>
    <row r="23" spans="1:13">
      <c r="A23" s="1489"/>
      <c r="B23" s="1489"/>
      <c r="C23" s="1489"/>
      <c r="D23" s="1489"/>
      <c r="E23" s="1489"/>
      <c r="F23" s="1489"/>
      <c r="G23" s="1489"/>
      <c r="H23" s="1489"/>
      <c r="I23" s="1489"/>
      <c r="J23" s="1489"/>
      <c r="K23" s="1489"/>
      <c r="L23" s="1489"/>
      <c r="M23" s="1489"/>
    </row>
    <row r="24" spans="1:13">
      <c r="A24" s="1489"/>
      <c r="B24" s="1489"/>
      <c r="C24" s="1489"/>
      <c r="D24" s="1489"/>
      <c r="E24" s="1489"/>
      <c r="F24" s="1489"/>
      <c r="G24" s="1489"/>
      <c r="H24" s="1489"/>
      <c r="I24" s="1489"/>
      <c r="J24" s="1489"/>
      <c r="K24" s="1489"/>
      <c r="L24" s="1489"/>
      <c r="M24" s="1489"/>
    </row>
    <row r="25" spans="1:13">
      <c r="A25" s="1489"/>
      <c r="B25" s="1489"/>
      <c r="C25" s="1489"/>
      <c r="D25" s="1489"/>
      <c r="E25" s="1489"/>
      <c r="F25" s="1489"/>
      <c r="G25" s="1489"/>
      <c r="H25" s="1489"/>
      <c r="I25" s="1489"/>
      <c r="J25" s="1489"/>
      <c r="K25" s="1489"/>
      <c r="L25" s="1489"/>
      <c r="M25" s="1489"/>
    </row>
    <row r="26" spans="1:13">
      <c r="A26" s="1489"/>
      <c r="B26" s="1489"/>
      <c r="C26" s="1489"/>
      <c r="D26" s="1489"/>
      <c r="E26" s="1489"/>
      <c r="F26" s="1489"/>
      <c r="G26" s="1489"/>
      <c r="H26" s="1489"/>
      <c r="I26" s="1489"/>
      <c r="J26" s="1489"/>
      <c r="K26" s="1489"/>
      <c r="L26" s="1489"/>
      <c r="M26" s="1489"/>
    </row>
    <row r="27" spans="1:13">
      <c r="A27" s="1489"/>
      <c r="B27" s="1489"/>
      <c r="C27" s="1489"/>
      <c r="D27" s="1489"/>
      <c r="E27" s="1489"/>
      <c r="F27" s="1489"/>
      <c r="G27" s="1489"/>
      <c r="H27" s="1489"/>
      <c r="I27" s="1489"/>
      <c r="J27" s="1489"/>
      <c r="K27" s="1489"/>
      <c r="L27" s="1489"/>
      <c r="M27" s="1489"/>
    </row>
    <row r="28" spans="1:13">
      <c r="A28" s="1489"/>
      <c r="B28" s="1489"/>
      <c r="C28" s="1489"/>
      <c r="D28" s="1489"/>
      <c r="E28" s="1489"/>
      <c r="F28" s="1489"/>
      <c r="G28" s="1489"/>
      <c r="H28" s="1489"/>
      <c r="I28" s="1489"/>
      <c r="J28" s="1489"/>
      <c r="K28" s="1489"/>
      <c r="L28" s="1489"/>
      <c r="M28" s="1489"/>
    </row>
    <row r="29" spans="1:13">
      <c r="A29" s="1489"/>
      <c r="B29" s="1489"/>
      <c r="C29" s="1489"/>
      <c r="D29" s="1489"/>
      <c r="E29" s="1489"/>
      <c r="F29" s="1489"/>
      <c r="G29" s="1489"/>
      <c r="H29" s="1489"/>
      <c r="I29" s="1489"/>
      <c r="J29" s="1489"/>
      <c r="K29" s="1489"/>
      <c r="L29" s="1489"/>
      <c r="M29" s="1489"/>
    </row>
    <row r="30" spans="1:13">
      <c r="A30" s="1489"/>
      <c r="B30" s="1489"/>
      <c r="C30" s="1489"/>
      <c r="D30" s="1489"/>
      <c r="E30" s="1489"/>
      <c r="F30" s="1489"/>
      <c r="G30" s="1489"/>
      <c r="H30" s="1489"/>
      <c r="I30" s="1489"/>
      <c r="J30" s="1489"/>
      <c r="K30" s="1489"/>
      <c r="L30" s="1489"/>
      <c r="M30" s="1489"/>
    </row>
    <row r="31" spans="1:13">
      <c r="A31" s="1489"/>
      <c r="B31" s="1489"/>
      <c r="C31" s="1489"/>
      <c r="D31" s="1489"/>
      <c r="E31" s="1489"/>
      <c r="F31" s="1489"/>
      <c r="G31" s="1489"/>
      <c r="H31" s="1489"/>
      <c r="I31" s="1489"/>
      <c r="J31" s="1489"/>
      <c r="K31" s="1489"/>
      <c r="L31" s="1489"/>
      <c r="M31" s="1489"/>
    </row>
    <row r="32" spans="1:13">
      <c r="A32" s="1489"/>
      <c r="B32" s="1489"/>
      <c r="C32" s="1489"/>
      <c r="D32" s="1489"/>
      <c r="E32" s="1489"/>
      <c r="F32" s="1489"/>
      <c r="G32" s="1489"/>
      <c r="H32" s="1489"/>
      <c r="I32" s="1489"/>
      <c r="J32" s="1489"/>
      <c r="K32" s="1489"/>
      <c r="L32" s="1489"/>
      <c r="M32" s="1489"/>
    </row>
    <row r="33" spans="1:13">
      <c r="A33" s="1489"/>
      <c r="B33" s="1489"/>
      <c r="C33" s="1489"/>
      <c r="D33" s="1489"/>
      <c r="E33" s="1489"/>
      <c r="F33" s="1489"/>
      <c r="G33" s="1489"/>
      <c r="H33" s="1489"/>
      <c r="I33" s="1489"/>
      <c r="J33" s="1489"/>
      <c r="K33" s="1489"/>
      <c r="L33" s="1489"/>
      <c r="M33" s="1489"/>
    </row>
    <row r="34" spans="1:13">
      <c r="A34" s="1489"/>
      <c r="B34" s="1489"/>
      <c r="C34" s="1489"/>
      <c r="D34" s="1489"/>
      <c r="E34" s="1489"/>
      <c r="F34" s="1489"/>
      <c r="G34" s="1489"/>
      <c r="H34" s="1489"/>
      <c r="I34" s="1489"/>
      <c r="J34" s="1489"/>
      <c r="K34" s="1489"/>
      <c r="L34" s="1489"/>
      <c r="M34" s="1489"/>
    </row>
    <row r="35" spans="1:13">
      <c r="A35" s="1489"/>
      <c r="B35" s="1489"/>
      <c r="C35" s="1489"/>
      <c r="D35" s="1489"/>
      <c r="E35" s="1489"/>
      <c r="F35" s="1489"/>
      <c r="G35" s="1489"/>
      <c r="H35" s="1489"/>
      <c r="I35" s="1489"/>
      <c r="J35" s="1489"/>
      <c r="K35" s="1489"/>
      <c r="L35" s="1489"/>
      <c r="M35" s="1489"/>
    </row>
    <row r="36" spans="1:13">
      <c r="A36" s="1489"/>
      <c r="B36" s="1489"/>
      <c r="C36" s="1489"/>
      <c r="D36" s="1489"/>
      <c r="E36" s="1489"/>
      <c r="F36" s="1489"/>
      <c r="G36" s="1489"/>
      <c r="H36" s="1489"/>
      <c r="I36" s="1489"/>
      <c r="J36" s="1489"/>
      <c r="K36" s="1489"/>
      <c r="L36" s="1489"/>
      <c r="M36" s="1489"/>
    </row>
    <row r="37" spans="1:13" ht="41.25" customHeight="1">
      <c r="A37" s="1489"/>
      <c r="B37" s="1489"/>
      <c r="C37" s="1489"/>
      <c r="D37" s="1489"/>
      <c r="E37" s="1489"/>
      <c r="F37" s="1489"/>
      <c r="G37" s="1489"/>
      <c r="H37" s="1489"/>
      <c r="I37" s="1489"/>
      <c r="J37" s="1489"/>
      <c r="K37" s="1489"/>
      <c r="L37" s="1489"/>
      <c r="M37" s="1489"/>
    </row>
    <row r="38" spans="1:13">
      <c r="A38" s="1489"/>
      <c r="B38" s="1489"/>
      <c r="C38" s="1489"/>
      <c r="D38" s="1489"/>
      <c r="E38" s="1489"/>
      <c r="F38" s="1489"/>
      <c r="G38" s="1489"/>
      <c r="H38" s="1489"/>
      <c r="I38" s="1489"/>
      <c r="J38" s="1489"/>
      <c r="K38" s="1489"/>
      <c r="L38" s="1489"/>
      <c r="M38" s="1489"/>
    </row>
    <row r="39" spans="1:13">
      <c r="A39" s="1489"/>
      <c r="B39" s="1489"/>
      <c r="C39" s="1489"/>
      <c r="D39" s="1489"/>
      <c r="E39" s="1489"/>
      <c r="F39" s="1489"/>
      <c r="G39" s="1489"/>
      <c r="H39" s="1489"/>
      <c r="I39" s="1489"/>
      <c r="J39" s="1489"/>
      <c r="K39" s="1489"/>
      <c r="L39" s="1489"/>
      <c r="M39" s="1489"/>
    </row>
    <row r="40" spans="1:13">
      <c r="A40" s="1489"/>
      <c r="B40" s="1489"/>
      <c r="C40" s="1489"/>
      <c r="D40" s="1489"/>
      <c r="E40" s="1489"/>
      <c r="F40" s="1489"/>
      <c r="G40" s="1489"/>
      <c r="H40" s="1489"/>
      <c r="I40" s="1489"/>
      <c r="J40" s="1489"/>
      <c r="K40" s="1489"/>
      <c r="L40" s="1489"/>
      <c r="M40" s="1489"/>
    </row>
    <row r="41" spans="1:13">
      <c r="A41" s="1489"/>
      <c r="B41" s="1489"/>
      <c r="C41" s="1489"/>
      <c r="D41" s="1489"/>
      <c r="E41" s="1489"/>
      <c r="F41" s="1489"/>
      <c r="G41" s="1489"/>
      <c r="H41" s="1489"/>
      <c r="I41" s="1489"/>
      <c r="J41" s="1489"/>
      <c r="K41" s="1489"/>
      <c r="L41" s="1489"/>
      <c r="M41" s="1489"/>
    </row>
    <row r="42" spans="1:13">
      <c r="A42" s="1489"/>
      <c r="B42" s="1489"/>
      <c r="C42" s="1489"/>
      <c r="D42" s="1489"/>
      <c r="E42" s="1489"/>
      <c r="F42" s="1489"/>
      <c r="G42" s="1489"/>
      <c r="H42" s="1489"/>
      <c r="I42" s="1489"/>
      <c r="J42" s="1489"/>
      <c r="K42" s="1489"/>
      <c r="L42" s="1489"/>
      <c r="M42" s="1489"/>
    </row>
    <row r="43" spans="1:13">
      <c r="A43" s="1489"/>
      <c r="B43" s="1489"/>
      <c r="C43" s="1489"/>
      <c r="D43" s="1489"/>
      <c r="E43" s="1489"/>
      <c r="F43" s="1489"/>
      <c r="G43" s="1489"/>
      <c r="H43" s="1489"/>
      <c r="I43" s="1489"/>
      <c r="J43" s="1489"/>
      <c r="K43" s="1489"/>
      <c r="L43" s="1489"/>
      <c r="M43" s="1489"/>
    </row>
    <row r="44" spans="1:13" ht="60" customHeight="1">
      <c r="A44" s="1489"/>
      <c r="B44" s="1489"/>
      <c r="C44" s="1489"/>
      <c r="D44" s="1489"/>
      <c r="E44" s="1489"/>
      <c r="F44" s="1489"/>
      <c r="G44" s="1489"/>
      <c r="H44" s="1489"/>
      <c r="I44" s="1489"/>
      <c r="J44" s="1489"/>
      <c r="K44" s="1489"/>
      <c r="L44" s="1489"/>
      <c r="M44" s="1489"/>
    </row>
    <row r="45" spans="1:13">
      <c r="A45" s="1489"/>
      <c r="B45" s="1489"/>
      <c r="C45" s="1489"/>
      <c r="D45" s="1489"/>
      <c r="E45" s="1489"/>
      <c r="F45" s="1489"/>
      <c r="G45" s="1489"/>
      <c r="H45" s="1489"/>
      <c r="I45" s="1489"/>
      <c r="J45" s="1489"/>
      <c r="K45" s="1489"/>
      <c r="L45" s="1489"/>
      <c r="M45" s="1489"/>
    </row>
    <row r="46" spans="1:13">
      <c r="A46" s="1489"/>
      <c r="B46" s="1489"/>
      <c r="C46" s="1489"/>
      <c r="D46" s="1489"/>
      <c r="E46" s="1489"/>
      <c r="F46" s="1489"/>
      <c r="G46" s="1489"/>
      <c r="H46" s="1489"/>
      <c r="I46" s="1489"/>
      <c r="J46" s="1489"/>
      <c r="K46" s="1489"/>
      <c r="L46" s="1489"/>
      <c r="M46" s="1489"/>
    </row>
    <row r="47" spans="1:13" ht="73.5" customHeight="1">
      <c r="A47" s="1489"/>
      <c r="B47" s="1489"/>
      <c r="C47" s="1489"/>
      <c r="D47" s="1489"/>
      <c r="E47" s="1489"/>
      <c r="F47" s="1489"/>
      <c r="G47" s="1489"/>
      <c r="H47" s="1489"/>
      <c r="I47" s="1489"/>
      <c r="J47" s="1489"/>
      <c r="K47" s="1489"/>
      <c r="L47" s="1489"/>
      <c r="M47" s="1489"/>
    </row>
    <row r="48" spans="1:13" ht="73.5" customHeight="1">
      <c r="A48" s="1489"/>
      <c r="B48" s="1489"/>
      <c r="C48" s="1489"/>
      <c r="D48" s="1489"/>
      <c r="E48" s="1489"/>
      <c r="F48" s="1489"/>
      <c r="G48" s="1489"/>
      <c r="H48" s="1489"/>
      <c r="I48" s="1489"/>
      <c r="J48" s="1489"/>
      <c r="K48" s="1489"/>
      <c r="L48" s="1489"/>
      <c r="M48" s="1489"/>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9">
    <tabColor theme="9" tint="-0.249977111117893"/>
    <pageSetUpPr fitToPage="1"/>
  </sheetPr>
  <dimension ref="A4:G35"/>
  <sheetViews>
    <sheetView showGridLines="0" view="pageBreakPreview" zoomScale="115" zoomScaleNormal="100" zoomScaleSheetLayoutView="115" workbookViewId="0">
      <selection activeCell="L25" sqref="L25"/>
    </sheetView>
  </sheetViews>
  <sheetFormatPr defaultColWidth="11.42578125" defaultRowHeight="14.25"/>
  <cols>
    <col min="1" max="1" width="11.42578125" style="254"/>
    <col min="2" max="2" width="22.28515625" style="254" customWidth="1"/>
    <col min="3" max="3" width="22.140625" style="254" customWidth="1"/>
    <col min="4" max="4" width="20.42578125" style="254" customWidth="1"/>
    <col min="5" max="5" width="12.85546875" style="254" customWidth="1"/>
    <col min="6" max="6" width="13.85546875" style="254" customWidth="1"/>
    <col min="7" max="7" width="14.28515625" style="254" customWidth="1"/>
    <col min="8" max="8" width="5" style="254" customWidth="1"/>
    <col min="9" max="16384" width="11.42578125" style="254"/>
  </cols>
  <sheetData>
    <row r="4" spans="1:7" ht="25.5" customHeight="1"/>
    <row r="5" spans="1:7" ht="17.25" customHeight="1">
      <c r="A5" s="1490" t="s">
        <v>664</v>
      </c>
      <c r="B5" s="1491"/>
      <c r="C5" s="1491"/>
      <c r="D5" s="1491"/>
      <c r="E5" s="1491"/>
      <c r="F5" s="1491"/>
      <c r="G5" s="1491"/>
    </row>
    <row r="6" spans="1:7" ht="17.25" customHeight="1">
      <c r="A6" s="1491"/>
      <c r="B6" s="1491"/>
      <c r="C6" s="1491"/>
      <c r="D6" s="1491"/>
      <c r="E6" s="1491"/>
      <c r="F6" s="1491"/>
      <c r="G6" s="1491"/>
    </row>
    <row r="7" spans="1:7" ht="17.25" customHeight="1">
      <c r="A7" s="1491"/>
      <c r="B7" s="1491"/>
      <c r="C7" s="1491"/>
      <c r="D7" s="1491"/>
      <c r="E7" s="1491"/>
      <c r="F7" s="1491"/>
      <c r="G7" s="1491"/>
    </row>
    <row r="8" spans="1:7" ht="17.25" customHeight="1">
      <c r="A8" s="1491"/>
      <c r="B8" s="1491"/>
      <c r="C8" s="1491"/>
      <c r="D8" s="1491"/>
      <c r="E8" s="1491"/>
      <c r="F8" s="1491"/>
      <c r="G8" s="1491"/>
    </row>
    <row r="9" spans="1:7" ht="17.25" customHeight="1">
      <c r="A9" s="1491"/>
      <c r="B9" s="1491"/>
      <c r="C9" s="1491"/>
      <c r="D9" s="1491"/>
      <c r="E9" s="1491"/>
      <c r="F9" s="1491"/>
      <c r="G9" s="1491"/>
    </row>
    <row r="10" spans="1:7" ht="17.25" customHeight="1">
      <c r="A10" s="1491"/>
      <c r="B10" s="1491"/>
      <c r="C10" s="1491"/>
      <c r="D10" s="1491"/>
      <c r="E10" s="1491"/>
      <c r="F10" s="1491"/>
      <c r="G10" s="1491"/>
    </row>
    <row r="11" spans="1:7">
      <c r="A11" s="1491"/>
      <c r="B11" s="1491"/>
      <c r="C11" s="1491"/>
      <c r="D11" s="1491"/>
      <c r="E11" s="1491"/>
      <c r="F11" s="1491"/>
      <c r="G11" s="1491"/>
    </row>
    <row r="12" spans="1:7" ht="17.25" customHeight="1">
      <c r="A12" s="1491"/>
      <c r="B12" s="1491"/>
      <c r="C12" s="1491"/>
      <c r="D12" s="1491"/>
      <c r="E12" s="1491"/>
      <c r="F12" s="1491"/>
      <c r="G12" s="1491"/>
    </row>
    <row r="13" spans="1:7" ht="17.25" customHeight="1">
      <c r="A13" s="1491"/>
      <c r="B13" s="1491"/>
      <c r="C13" s="1491"/>
      <c r="D13" s="1491"/>
      <c r="E13" s="1491"/>
      <c r="F13" s="1491"/>
      <c r="G13" s="1491"/>
    </row>
    <row r="14" spans="1:7" ht="17.25" customHeight="1">
      <c r="A14" s="1491"/>
      <c r="B14" s="1491"/>
      <c r="C14" s="1491"/>
      <c r="D14" s="1491"/>
      <c r="E14" s="1491"/>
      <c r="F14" s="1491"/>
      <c r="G14" s="1491"/>
    </row>
    <row r="15" spans="1:7" ht="17.25" customHeight="1">
      <c r="A15" s="1491"/>
      <c r="B15" s="1491"/>
      <c r="C15" s="1491"/>
      <c r="D15" s="1491"/>
      <c r="E15" s="1491"/>
      <c r="F15" s="1491"/>
      <c r="G15" s="1491"/>
    </row>
    <row r="16" spans="1:7" ht="17.25" customHeight="1">
      <c r="A16" s="1491"/>
      <c r="B16" s="1491"/>
      <c r="C16" s="1491"/>
      <c r="D16" s="1491"/>
      <c r="E16" s="1491"/>
      <c r="F16" s="1491"/>
      <c r="G16" s="1491"/>
    </row>
    <row r="17" spans="1:7" ht="17.25" customHeight="1">
      <c r="A17" s="1491"/>
      <c r="B17" s="1491"/>
      <c r="C17" s="1491"/>
      <c r="D17" s="1491"/>
      <c r="E17" s="1491"/>
      <c r="F17" s="1491"/>
      <c r="G17" s="1491"/>
    </row>
    <row r="18" spans="1:7" ht="17.25" customHeight="1">
      <c r="A18" s="1491"/>
      <c r="B18" s="1491"/>
      <c r="C18" s="1491"/>
      <c r="D18" s="1491"/>
      <c r="E18" s="1491"/>
      <c r="F18" s="1491"/>
      <c r="G18" s="1491"/>
    </row>
    <row r="19" spans="1:7" ht="17.25" customHeight="1">
      <c r="A19" s="1491"/>
      <c r="B19" s="1491"/>
      <c r="C19" s="1491"/>
      <c r="D19" s="1491"/>
      <c r="E19" s="1491"/>
      <c r="F19" s="1491"/>
      <c r="G19" s="1491"/>
    </row>
    <row r="20" spans="1:7" ht="17.25" customHeight="1">
      <c r="A20" s="1491"/>
      <c r="B20" s="1491"/>
      <c r="C20" s="1491"/>
      <c r="D20" s="1491"/>
      <c r="E20" s="1491"/>
      <c r="F20" s="1491"/>
      <c r="G20" s="1491"/>
    </row>
    <row r="21" spans="1:7" ht="17.25" customHeight="1">
      <c r="A21" s="1491"/>
      <c r="B21" s="1491"/>
      <c r="C21" s="1491"/>
      <c r="D21" s="1491"/>
      <c r="E21" s="1491"/>
      <c r="F21" s="1491"/>
      <c r="G21" s="1491"/>
    </row>
    <row r="22" spans="1:7" ht="17.25" customHeight="1">
      <c r="A22" s="1491"/>
      <c r="B22" s="1491"/>
      <c r="C22" s="1491"/>
      <c r="D22" s="1491"/>
      <c r="E22" s="1491"/>
      <c r="F22" s="1491"/>
      <c r="G22" s="1491"/>
    </row>
    <row r="23" spans="1:7" ht="17.25" customHeight="1">
      <c r="A23" s="1491"/>
      <c r="B23" s="1491"/>
      <c r="C23" s="1491"/>
      <c r="D23" s="1491"/>
      <c r="E23" s="1491"/>
      <c r="F23" s="1491"/>
      <c r="G23" s="1491"/>
    </row>
    <row r="24" spans="1:7" ht="17.25" customHeight="1">
      <c r="A24" s="1491"/>
      <c r="B24" s="1491"/>
      <c r="C24" s="1491"/>
      <c r="D24" s="1491"/>
      <c r="E24" s="1491"/>
      <c r="F24" s="1491"/>
      <c r="G24" s="1491"/>
    </row>
    <row r="25" spans="1:7" ht="17.25" customHeight="1">
      <c r="A25" s="1491"/>
      <c r="B25" s="1491"/>
      <c r="C25" s="1491"/>
      <c r="D25" s="1491"/>
      <c r="E25" s="1491"/>
      <c r="F25" s="1491"/>
      <c r="G25" s="1491"/>
    </row>
    <row r="26" spans="1:7" ht="17.25" customHeight="1">
      <c r="A26" s="1491"/>
      <c r="B26" s="1491"/>
      <c r="C26" s="1491"/>
      <c r="D26" s="1491"/>
      <c r="E26" s="1491"/>
      <c r="F26" s="1491"/>
      <c r="G26" s="1491"/>
    </row>
    <row r="27" spans="1:7" ht="17.25" customHeight="1"/>
    <row r="28" spans="1:7" ht="17.25" customHeight="1"/>
    <row r="35" spans="5:5">
      <c r="E35" s="286"/>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0">
    <tabColor theme="0" tint="-0.249977111117893"/>
    <pageSetUpPr fitToPage="1"/>
  </sheetPr>
  <dimension ref="A1:N48"/>
  <sheetViews>
    <sheetView showGridLines="0" view="pageBreakPreview" zoomScale="40" zoomScaleNormal="100" zoomScaleSheetLayoutView="40" zoomScalePageLayoutView="40" workbookViewId="0">
      <selection activeCell="H19" sqref="H19"/>
    </sheetView>
  </sheetViews>
  <sheetFormatPr defaultColWidth="11.42578125" defaultRowHeight="14.25"/>
  <cols>
    <col min="1" max="1" width="26.28515625" style="271" customWidth="1"/>
    <col min="2" max="2" width="42.85546875" style="271" customWidth="1"/>
    <col min="3" max="3" width="36.42578125" style="271" customWidth="1"/>
    <col min="4" max="4" width="37.140625" style="271" customWidth="1"/>
    <col min="5" max="5" width="39.140625" style="271" customWidth="1"/>
    <col min="6" max="6" width="33.85546875" style="271" customWidth="1"/>
    <col min="7" max="7" width="36" style="271" customWidth="1"/>
    <col min="8" max="8" width="30.85546875" style="294" customWidth="1"/>
    <col min="9" max="9" width="46.140625" style="271" customWidth="1"/>
    <col min="10" max="10" width="24.140625" style="271" customWidth="1"/>
    <col min="11" max="11" width="23.85546875" style="271" customWidth="1"/>
    <col min="12" max="13" width="11.42578125" style="271"/>
    <col min="14" max="14" width="17.42578125" style="271" customWidth="1"/>
    <col min="15" max="16" width="11.42578125" style="271"/>
    <col min="17" max="17" width="12.5703125" style="271" customWidth="1"/>
    <col min="18" max="19" width="18" style="271" bestFit="1" customWidth="1"/>
    <col min="20" max="20" width="12.5703125" style="271" customWidth="1"/>
    <col min="21" max="21" width="21.42578125" style="271" bestFit="1" customWidth="1"/>
    <col min="22" max="22" width="2.42578125" style="271" bestFit="1" customWidth="1"/>
    <col min="23" max="23" width="8.7109375" style="271" bestFit="1" customWidth="1"/>
    <col min="24" max="16384" width="11.42578125" style="271"/>
  </cols>
  <sheetData>
    <row r="1" spans="1:14" s="447" customFormat="1" ht="104.25" customHeight="1">
      <c r="A1" s="1492" t="s">
        <v>665</v>
      </c>
      <c r="B1" s="1492"/>
      <c r="C1" s="1492"/>
      <c r="D1" s="1492"/>
      <c r="E1" s="1492"/>
      <c r="F1" s="1492"/>
      <c r="G1" s="1492"/>
      <c r="H1" s="1492"/>
      <c r="I1" s="1492"/>
      <c r="J1" s="1492"/>
      <c r="K1" s="1492"/>
      <c r="L1" s="1492"/>
    </row>
    <row r="2" spans="1:14" s="447" customFormat="1" ht="42" customHeight="1">
      <c r="A2" s="1431" t="str">
        <f>+'Resumen '!O4</f>
        <v>Período:  Diciembre 2008 - Septiembre  2024</v>
      </c>
      <c r="B2" s="1431"/>
      <c r="C2" s="1431"/>
      <c r="D2" s="1431"/>
      <c r="E2" s="1431"/>
      <c r="F2" s="1431"/>
      <c r="G2" s="1431"/>
      <c r="H2" s="1431"/>
      <c r="I2" s="1431"/>
      <c r="J2" s="1431"/>
      <c r="K2" s="1431"/>
      <c r="L2" s="1431"/>
    </row>
    <row r="3" spans="1:14" s="254" customFormat="1" ht="24" customHeight="1">
      <c r="H3" s="287"/>
    </row>
    <row r="4" spans="1:14" s="254" customFormat="1" ht="77.25" customHeight="1">
      <c r="A4" s="732" t="s">
        <v>401</v>
      </c>
      <c r="B4" s="649" t="s">
        <v>666</v>
      </c>
      <c r="C4" s="733" t="s">
        <v>667</v>
      </c>
      <c r="D4" s="649" t="s">
        <v>668</v>
      </c>
      <c r="E4" s="288"/>
      <c r="F4" s="288"/>
      <c r="G4" s="288"/>
      <c r="H4" s="288"/>
      <c r="I4" s="288"/>
      <c r="N4" s="290"/>
    </row>
    <row r="5" spans="1:14" s="254" customFormat="1" ht="27.75" customHeight="1">
      <c r="A5" s="646" t="s">
        <v>530</v>
      </c>
      <c r="B5" s="875">
        <v>1566047</v>
      </c>
      <c r="C5" s="647">
        <v>1188229</v>
      </c>
      <c r="D5" s="648"/>
      <c r="E5" s="288"/>
      <c r="F5" s="288"/>
      <c r="G5" s="288"/>
      <c r="H5" s="288"/>
      <c r="I5" s="288"/>
      <c r="J5" s="288"/>
      <c r="K5" s="289"/>
      <c r="L5" s="289"/>
      <c r="N5" s="290"/>
    </row>
    <row r="6" spans="1:14" s="254" customFormat="1" ht="27.75" customHeight="1">
      <c r="A6" s="646" t="s">
        <v>531</v>
      </c>
      <c r="B6" s="875">
        <v>1560994</v>
      </c>
      <c r="C6" s="647">
        <v>1227725</v>
      </c>
      <c r="D6" s="734">
        <f>C6/C5-1</f>
        <v>3.323938399079629E-2</v>
      </c>
      <c r="E6" s="285"/>
      <c r="F6" s="285"/>
      <c r="G6" s="285"/>
      <c r="H6" s="285"/>
      <c r="I6" s="285"/>
      <c r="K6" s="289"/>
      <c r="L6" s="289"/>
      <c r="N6" s="290"/>
    </row>
    <row r="7" spans="1:14" s="254" customFormat="1" ht="27.75" customHeight="1">
      <c r="A7" s="646" t="s">
        <v>532</v>
      </c>
      <c r="B7" s="875">
        <v>1631129</v>
      </c>
      <c r="C7" s="647">
        <v>1299087</v>
      </c>
      <c r="D7" s="734">
        <f t="shared" ref="D7:D17" si="0">C7/C6-1</f>
        <v>5.8125394530534225E-2</v>
      </c>
      <c r="E7" s="288"/>
      <c r="F7" s="288"/>
      <c r="G7" s="288"/>
      <c r="H7" s="288"/>
      <c r="I7" s="288"/>
      <c r="K7" s="289"/>
      <c r="L7" s="289"/>
      <c r="N7" s="290"/>
    </row>
    <row r="8" spans="1:14" s="254" customFormat="1" ht="27.75" customHeight="1">
      <c r="A8" s="646" t="s">
        <v>533</v>
      </c>
      <c r="B8" s="875">
        <v>1686216</v>
      </c>
      <c r="C8" s="647">
        <v>1367790</v>
      </c>
      <c r="D8" s="734">
        <f t="shared" si="0"/>
        <v>5.2885603504615242E-2</v>
      </c>
      <c r="J8" s="291"/>
      <c r="K8" s="289"/>
      <c r="L8" s="289"/>
      <c r="N8" s="290"/>
    </row>
    <row r="9" spans="1:14" s="254" customFormat="1" ht="27.75" customHeight="1">
      <c r="A9" s="646" t="s">
        <v>534</v>
      </c>
      <c r="B9" s="875">
        <v>1716228</v>
      </c>
      <c r="C9" s="647">
        <v>1430273</v>
      </c>
      <c r="D9" s="734">
        <f t="shared" si="0"/>
        <v>4.5681720147098703E-2</v>
      </c>
      <c r="J9" s="265"/>
      <c r="K9" s="289"/>
      <c r="L9" s="289"/>
      <c r="N9" s="290"/>
    </row>
    <row r="10" spans="1:14" s="254" customFormat="1" ht="27.75" customHeight="1">
      <c r="A10" s="646" t="s">
        <v>535</v>
      </c>
      <c r="B10" s="875">
        <v>1769801</v>
      </c>
      <c r="C10" s="647">
        <v>1530322</v>
      </c>
      <c r="D10" s="734">
        <f t="shared" si="0"/>
        <v>6.9950981386071032E-2</v>
      </c>
      <c r="E10" s="288"/>
      <c r="F10" s="288"/>
      <c r="G10" s="288"/>
      <c r="H10" s="288"/>
      <c r="I10" s="288"/>
      <c r="J10" s="265"/>
      <c r="K10" s="289"/>
      <c r="L10" s="289"/>
      <c r="N10" s="290"/>
    </row>
    <row r="11" spans="1:14" s="254" customFormat="1" ht="27.75" customHeight="1">
      <c r="A11" s="646" t="s">
        <v>536</v>
      </c>
      <c r="B11" s="875">
        <v>1853784.4208326</v>
      </c>
      <c r="C11" s="647">
        <f>+'II.3. Empl x sector '!J11</f>
        <v>1651202</v>
      </c>
      <c r="D11" s="734">
        <f t="shared" si="0"/>
        <v>7.8989911927032308E-2</v>
      </c>
      <c r="E11" s="288"/>
      <c r="F11" s="288"/>
      <c r="G11" s="288"/>
      <c r="H11" s="288"/>
      <c r="I11" s="288"/>
      <c r="J11" s="291"/>
      <c r="K11" s="289"/>
      <c r="L11" s="289"/>
      <c r="N11" s="290"/>
    </row>
    <row r="12" spans="1:14" s="254" customFormat="1" ht="27.75" customHeight="1">
      <c r="A12" s="646" t="s">
        <v>537</v>
      </c>
      <c r="B12" s="875">
        <v>1939410.7036625701</v>
      </c>
      <c r="C12" s="647">
        <f>+'II.3. Empl x sector '!J12</f>
        <v>1759458</v>
      </c>
      <c r="D12" s="734">
        <f t="shared" si="0"/>
        <v>6.5561936092616069E-2</v>
      </c>
      <c r="E12" s="288"/>
      <c r="F12" s="288"/>
      <c r="G12" s="288"/>
      <c r="H12" s="288"/>
      <c r="I12" s="288"/>
      <c r="J12" s="291"/>
      <c r="K12" s="289"/>
      <c r="L12" s="289"/>
      <c r="N12" s="290"/>
    </row>
    <row r="13" spans="1:14" s="254" customFormat="1" ht="27.75" customHeight="1">
      <c r="A13" s="646" t="s">
        <v>538</v>
      </c>
      <c r="B13" s="875">
        <v>2012995.43601726</v>
      </c>
      <c r="C13" s="647">
        <v>1888238</v>
      </c>
      <c r="D13" s="734">
        <f t="shared" si="0"/>
        <v>7.3192994660855826E-2</v>
      </c>
      <c r="E13" s="288"/>
      <c r="F13" s="288"/>
      <c r="G13" s="288"/>
      <c r="H13" s="288"/>
      <c r="I13" s="288"/>
      <c r="J13" s="291"/>
      <c r="K13" s="289"/>
      <c r="L13" s="289"/>
      <c r="N13" s="290"/>
    </row>
    <row r="14" spans="1:14" s="254" customFormat="1" ht="27.75" customHeight="1">
      <c r="A14" s="646" t="s">
        <v>539</v>
      </c>
      <c r="B14" s="875">
        <v>2050906.62490762</v>
      </c>
      <c r="C14" s="647">
        <v>2038807</v>
      </c>
      <c r="D14" s="734">
        <f t="shared" si="0"/>
        <v>7.9740477630468209E-2</v>
      </c>
      <c r="E14" s="288"/>
      <c r="F14" s="288"/>
      <c r="G14" s="288"/>
      <c r="H14" s="288"/>
      <c r="I14" s="288"/>
      <c r="J14" s="291"/>
      <c r="K14" s="289"/>
      <c r="L14" s="289"/>
      <c r="N14" s="292"/>
    </row>
    <row r="15" spans="1:14" s="254" customFormat="1" ht="27.75" customHeight="1">
      <c r="A15" s="646" t="s">
        <v>487</v>
      </c>
      <c r="B15" s="875">
        <v>2202518.1965998798</v>
      </c>
      <c r="C15" s="647">
        <v>2173990</v>
      </c>
      <c r="D15" s="734">
        <f t="shared" si="0"/>
        <v>6.6304951866459128E-2</v>
      </c>
      <c r="E15" s="288"/>
      <c r="F15" s="288"/>
      <c r="H15" s="287"/>
      <c r="I15" s="288"/>
      <c r="J15" s="288"/>
      <c r="K15" s="289"/>
      <c r="L15" s="289"/>
      <c r="N15" s="293"/>
    </row>
    <row r="16" spans="1:14" s="254" customFormat="1" ht="27.75" customHeight="1">
      <c r="A16" s="646" t="s">
        <v>488</v>
      </c>
      <c r="B16" s="875">
        <v>2299463.3115164302</v>
      </c>
      <c r="C16" s="647">
        <v>2255713</v>
      </c>
      <c r="D16" s="734">
        <f t="shared" si="0"/>
        <v>3.7591249269775862E-2</v>
      </c>
      <c r="E16" s="288"/>
      <c r="F16" s="288"/>
      <c r="H16" s="287"/>
      <c r="I16" s="288"/>
      <c r="J16" s="288"/>
      <c r="K16" s="289"/>
      <c r="L16" s="289"/>
      <c r="N16" s="293"/>
    </row>
    <row r="17" spans="1:14" s="254" customFormat="1" ht="27.75" customHeight="1">
      <c r="A17" s="646" t="s">
        <v>489</v>
      </c>
      <c r="B17" s="875">
        <v>2045876.3979077199</v>
      </c>
      <c r="C17" s="647">
        <v>2117050</v>
      </c>
      <c r="D17" s="734">
        <f t="shared" si="0"/>
        <v>-6.1471915975126246E-2</v>
      </c>
      <c r="E17" s="288"/>
      <c r="F17" s="288"/>
      <c r="H17" s="287"/>
      <c r="I17" s="288"/>
      <c r="J17" s="288"/>
      <c r="K17" s="289"/>
      <c r="L17" s="289"/>
      <c r="N17" s="293"/>
    </row>
    <row r="18" spans="1:14" s="254" customFormat="1" ht="27.75" customHeight="1">
      <c r="A18" s="646" t="s">
        <v>490</v>
      </c>
      <c r="B18" s="875">
        <v>2170910.4636014798</v>
      </c>
      <c r="C18" s="647">
        <v>2311186</v>
      </c>
      <c r="D18" s="734">
        <f>C18/C17-1</f>
        <v>9.1701187973831422E-2</v>
      </c>
      <c r="E18" s="288"/>
      <c r="F18" s="288"/>
      <c r="H18" s="287"/>
      <c r="I18" s="288"/>
      <c r="J18" s="288"/>
      <c r="K18" s="289"/>
      <c r="L18" s="289"/>
      <c r="N18" s="293"/>
    </row>
    <row r="19" spans="1:14" s="254" customFormat="1" ht="27.75" customHeight="1">
      <c r="A19" s="735" t="s">
        <v>491</v>
      </c>
      <c r="B19" s="876">
        <v>2253696.5098291901</v>
      </c>
      <c r="C19" s="736">
        <v>2405039</v>
      </c>
      <c r="D19" s="737">
        <v>4.0608155293429427E-2</v>
      </c>
      <c r="E19" s="288"/>
      <c r="F19" s="288"/>
      <c r="G19" s="288"/>
      <c r="H19" s="287"/>
      <c r="I19" s="288"/>
      <c r="J19" s="288"/>
      <c r="K19" s="289"/>
      <c r="L19" s="289"/>
    </row>
    <row r="20" spans="1:14" s="254" customFormat="1" ht="27.75" customHeight="1">
      <c r="A20" s="735" t="s">
        <v>492</v>
      </c>
      <c r="B20" s="876">
        <v>2308209.4335936001</v>
      </c>
      <c r="C20" s="736">
        <v>2445968</v>
      </c>
      <c r="D20" s="737">
        <f>C20/C19-1</f>
        <v>1.7018019250415461E-2</v>
      </c>
      <c r="E20" s="288"/>
      <c r="F20" s="288"/>
      <c r="G20" s="288"/>
      <c r="H20" s="287"/>
      <c r="I20" s="288"/>
      <c r="J20" s="288"/>
      <c r="K20" s="289"/>
      <c r="L20" s="289"/>
    </row>
    <row r="21" spans="1:14" s="254" customFormat="1" ht="27.75" customHeight="1">
      <c r="A21" s="1113" t="str">
        <f>+'Resumen '!O5</f>
        <v>Ene-Sep.24</v>
      </c>
      <c r="B21" s="876">
        <f>+'Resumen '!B65</f>
        <v>2363042</v>
      </c>
      <c r="C21" s="736">
        <f>+'Resumen '!D14</f>
        <v>2483642</v>
      </c>
      <c r="D21" s="737">
        <f>C21/C18-1</f>
        <v>7.4617966706271188E-2</v>
      </c>
      <c r="E21" s="288"/>
      <c r="F21" s="288"/>
      <c r="G21" s="288"/>
      <c r="H21" s="287"/>
      <c r="I21" s="288"/>
      <c r="J21" s="288"/>
      <c r="K21" s="289"/>
      <c r="L21" s="289"/>
    </row>
    <row r="22" spans="1:14" s="254" customFormat="1" ht="58.5" customHeight="1">
      <c r="A22" s="1493" t="s">
        <v>669</v>
      </c>
      <c r="B22" s="1494"/>
      <c r="C22" s="1494"/>
      <c r="D22" s="1494"/>
      <c r="E22" s="288"/>
      <c r="F22" s="288"/>
      <c r="G22" s="288"/>
      <c r="H22" s="287"/>
      <c r="I22" s="288"/>
      <c r="J22" s="288"/>
      <c r="K22" s="289"/>
      <c r="L22" s="289"/>
    </row>
    <row r="23" spans="1:14" s="254" customFormat="1" ht="18">
      <c r="A23" s="1495"/>
      <c r="B23" s="1495"/>
      <c r="C23" s="1495"/>
      <c r="D23" s="1495"/>
      <c r="E23" s="288"/>
      <c r="F23" s="288"/>
      <c r="G23" s="288"/>
      <c r="H23" s="287"/>
      <c r="I23" s="288"/>
      <c r="J23" s="288"/>
      <c r="L23" s="288"/>
    </row>
    <row r="24" spans="1:14" s="254" customFormat="1">
      <c r="B24" s="288"/>
      <c r="C24" s="288"/>
      <c r="D24" s="288"/>
      <c r="E24" s="288"/>
      <c r="F24" s="288"/>
      <c r="G24" s="288"/>
      <c r="H24" s="287"/>
      <c r="I24" s="288"/>
      <c r="J24" s="288"/>
      <c r="K24" s="288"/>
      <c r="L24" s="288"/>
    </row>
    <row r="25" spans="1:14" s="254" customFormat="1">
      <c r="B25" s="288"/>
      <c r="C25" s="288"/>
      <c r="D25" s="288"/>
      <c r="E25" s="288"/>
      <c r="F25" s="288"/>
      <c r="G25" s="288"/>
      <c r="H25" s="287"/>
      <c r="I25" s="288"/>
      <c r="J25" s="288"/>
      <c r="K25" s="288"/>
      <c r="L25" s="288"/>
    </row>
    <row r="26" spans="1:14" s="254" customFormat="1">
      <c r="B26" s="288"/>
      <c r="C26" s="288"/>
      <c r="D26" s="288"/>
      <c r="E26" s="288"/>
      <c r="F26" s="288"/>
      <c r="G26" s="288"/>
      <c r="H26" s="287"/>
      <c r="I26" s="288"/>
      <c r="J26" s="288"/>
      <c r="K26" s="288"/>
      <c r="L26" s="288"/>
    </row>
    <row r="27" spans="1:14" s="254" customFormat="1">
      <c r="B27" s="288"/>
      <c r="C27" s="288"/>
      <c r="D27" s="288"/>
      <c r="E27" s="288"/>
      <c r="F27" s="288"/>
      <c r="G27" s="288"/>
      <c r="H27" s="287"/>
      <c r="I27" s="288"/>
      <c r="J27" s="288"/>
      <c r="K27" s="288"/>
      <c r="L27" s="288"/>
    </row>
    <row r="28" spans="1:14" s="254" customFormat="1">
      <c r="B28" s="288"/>
      <c r="C28" s="288"/>
      <c r="D28" s="288"/>
      <c r="E28" s="288"/>
      <c r="F28" s="288"/>
      <c r="G28" s="288"/>
      <c r="H28" s="287"/>
      <c r="I28" s="288"/>
      <c r="J28" s="288"/>
      <c r="K28" s="288"/>
      <c r="L28" s="288"/>
    </row>
    <row r="29" spans="1:14" s="254" customFormat="1">
      <c r="B29" s="288"/>
      <c r="C29" s="288"/>
      <c r="D29" s="288"/>
      <c r="E29" s="288"/>
      <c r="F29" s="288"/>
      <c r="G29" s="288"/>
      <c r="H29" s="287"/>
      <c r="I29" s="288"/>
      <c r="J29" s="288"/>
      <c r="K29" s="288"/>
      <c r="L29" s="288"/>
    </row>
    <row r="30" spans="1:14" s="254" customFormat="1">
      <c r="B30" s="288"/>
      <c r="C30" s="288"/>
      <c r="D30" s="288"/>
      <c r="E30" s="288"/>
      <c r="F30" s="288"/>
      <c r="G30" s="288"/>
      <c r="H30" s="287"/>
      <c r="I30" s="288"/>
      <c r="J30" s="288"/>
      <c r="K30" s="288"/>
      <c r="L30" s="288"/>
    </row>
    <row r="31" spans="1:14" s="254" customFormat="1">
      <c r="B31" s="288"/>
      <c r="C31" s="288"/>
      <c r="D31" s="288"/>
      <c r="E31" s="288"/>
      <c r="F31" s="288"/>
      <c r="G31" s="288"/>
      <c r="H31" s="287"/>
      <c r="I31" s="288"/>
      <c r="J31" s="288"/>
      <c r="K31" s="288"/>
      <c r="L31" s="288"/>
    </row>
    <row r="32" spans="1:14" s="254" customFormat="1">
      <c r="B32" s="288"/>
      <c r="C32" s="288"/>
      <c r="D32" s="288"/>
      <c r="E32" s="288"/>
      <c r="F32" s="288"/>
      <c r="G32" s="288"/>
      <c r="H32" s="287"/>
      <c r="I32" s="288"/>
      <c r="J32" s="288"/>
      <c r="K32" s="288"/>
      <c r="L32" s="288"/>
    </row>
    <row r="33" spans="1:12" s="254" customFormat="1">
      <c r="B33" s="288"/>
      <c r="C33" s="288"/>
      <c r="D33" s="288"/>
      <c r="E33" s="288"/>
      <c r="F33" s="288"/>
      <c r="G33" s="288"/>
      <c r="H33" s="287"/>
      <c r="I33" s="288"/>
      <c r="J33" s="288"/>
      <c r="K33" s="288"/>
      <c r="L33" s="288"/>
    </row>
    <row r="34" spans="1:12" s="254" customFormat="1">
      <c r="B34" s="288"/>
      <c r="C34" s="288"/>
      <c r="D34" s="288"/>
      <c r="E34" s="288"/>
      <c r="F34" s="288"/>
      <c r="G34" s="288"/>
      <c r="H34" s="287"/>
      <c r="I34" s="288"/>
      <c r="J34" s="288"/>
      <c r="K34" s="288"/>
      <c r="L34" s="288"/>
    </row>
    <row r="35" spans="1:12" s="254" customFormat="1">
      <c r="B35" s="288"/>
      <c r="C35" s="288"/>
      <c r="D35" s="288"/>
      <c r="E35" s="288"/>
      <c r="F35" s="288"/>
      <c r="G35" s="288"/>
      <c r="H35" s="287"/>
      <c r="I35" s="288"/>
      <c r="J35" s="288"/>
      <c r="K35" s="288"/>
      <c r="L35" s="288"/>
    </row>
    <row r="36" spans="1:12" s="254" customFormat="1">
      <c r="B36" s="288"/>
      <c r="C36" s="288"/>
      <c r="D36" s="288"/>
      <c r="E36" s="288"/>
      <c r="F36" s="288"/>
      <c r="G36" s="288"/>
      <c r="H36" s="287"/>
      <c r="I36" s="288"/>
      <c r="J36" s="288"/>
      <c r="K36" s="288"/>
      <c r="L36" s="288"/>
    </row>
    <row r="37" spans="1:12" s="254" customFormat="1">
      <c r="B37" s="288"/>
      <c r="C37" s="288"/>
      <c r="D37" s="288"/>
      <c r="E37" s="288"/>
      <c r="F37" s="288"/>
      <c r="G37" s="288"/>
      <c r="H37" s="287"/>
      <c r="I37" s="288"/>
      <c r="J37" s="288"/>
      <c r="K37" s="288"/>
      <c r="L37" s="288"/>
    </row>
    <row r="38" spans="1:12" s="254" customFormat="1">
      <c r="B38" s="288"/>
      <c r="C38" s="288"/>
      <c r="D38" s="288"/>
      <c r="E38" s="288"/>
      <c r="F38" s="288"/>
      <c r="G38" s="288"/>
      <c r="H38" s="287"/>
      <c r="I38" s="288"/>
      <c r="J38" s="288"/>
      <c r="K38" s="288"/>
      <c r="L38" s="288"/>
    </row>
    <row r="39" spans="1:12" s="254" customFormat="1">
      <c r="B39" s="288"/>
      <c r="C39" s="288"/>
      <c r="D39" s="288"/>
      <c r="E39" s="288"/>
      <c r="F39" s="288"/>
      <c r="G39" s="288"/>
      <c r="H39" s="287"/>
      <c r="I39" s="288"/>
      <c r="J39" s="288"/>
      <c r="K39" s="288"/>
      <c r="L39" s="288"/>
    </row>
    <row r="40" spans="1:12" s="254" customFormat="1">
      <c r="B40" s="288"/>
      <c r="C40" s="288"/>
      <c r="D40" s="288"/>
      <c r="H40" s="287"/>
    </row>
    <row r="41" spans="1:12" s="254" customFormat="1">
      <c r="B41" s="288"/>
      <c r="C41" s="288"/>
      <c r="D41" s="288"/>
      <c r="H41" s="287"/>
    </row>
    <row r="42" spans="1:12" s="254" customFormat="1">
      <c r="B42" s="288"/>
      <c r="C42" s="288"/>
      <c r="D42" s="288"/>
      <c r="H42" s="287"/>
    </row>
    <row r="43" spans="1:12" s="254" customFormat="1">
      <c r="H43" s="287"/>
    </row>
    <row r="44" spans="1:12" s="254" customFormat="1">
      <c r="H44" s="287"/>
    </row>
    <row r="45" spans="1:12" s="254" customFormat="1">
      <c r="H45" s="287"/>
    </row>
    <row r="46" spans="1:12">
      <c r="A46" s="254"/>
      <c r="B46" s="254"/>
      <c r="C46" s="254"/>
      <c r="D46" s="254"/>
    </row>
    <row r="47" spans="1:12">
      <c r="A47" s="254"/>
      <c r="B47" s="254"/>
      <c r="C47" s="254"/>
      <c r="D47" s="254"/>
    </row>
    <row r="48" spans="1:12" ht="57.75" customHeight="1">
      <c r="A48" s="254"/>
      <c r="B48" s="254"/>
      <c r="C48" s="254"/>
      <c r="D48" s="254"/>
    </row>
  </sheetData>
  <mergeCells count="4">
    <mergeCell ref="A1:L1"/>
    <mergeCell ref="A22:D22"/>
    <mergeCell ref="A23:D23"/>
    <mergeCell ref="A2:L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1">
    <tabColor theme="0" tint="-0.249977111117893"/>
    <pageSetUpPr fitToPage="1"/>
  </sheetPr>
  <dimension ref="A1:AA59"/>
  <sheetViews>
    <sheetView showGridLines="0" view="pageBreakPreview" zoomScale="25" zoomScaleNormal="100" zoomScaleSheetLayoutView="25" workbookViewId="0">
      <selection activeCell="W40" sqref="W40"/>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8" max="20" width="15.140625" customWidth="1"/>
    <col min="21" max="21" width="20.85546875" customWidth="1"/>
    <col min="24" max="27" width="0" hidden="1" customWidth="1"/>
  </cols>
  <sheetData>
    <row r="1" spans="1:27" s="446" customFormat="1" ht="190.5" customHeight="1">
      <c r="A1" s="1496" t="s">
        <v>670</v>
      </c>
      <c r="B1" s="1496"/>
      <c r="C1" s="1496"/>
      <c r="D1" s="1496"/>
      <c r="E1" s="1496"/>
      <c r="F1" s="1496"/>
      <c r="G1" s="1496"/>
      <c r="H1" s="1496"/>
      <c r="I1" s="1496"/>
      <c r="J1" s="1496"/>
      <c r="K1" s="1496"/>
    </row>
    <row r="2" spans="1:27" s="446" customFormat="1" ht="70.5" customHeight="1">
      <c r="A2" s="1500" t="str">
        <f>+'Resumen '!O3</f>
        <v>Período: Septiembre 2024</v>
      </c>
      <c r="B2" s="1500"/>
      <c r="C2" s="1500"/>
      <c r="D2" s="1500"/>
      <c r="E2" s="1500"/>
      <c r="F2" s="1500"/>
      <c r="G2" s="1500"/>
      <c r="H2" s="1500"/>
      <c r="I2" s="1500"/>
      <c r="J2" s="1500"/>
      <c r="K2" s="1500"/>
    </row>
    <row r="3" spans="1:27" ht="22.5" customHeight="1"/>
    <row r="4" spans="1:27" ht="133.5" customHeight="1">
      <c r="A4" s="776" t="s">
        <v>671</v>
      </c>
      <c r="B4" s="777" t="s">
        <v>672</v>
      </c>
      <c r="C4" s="777" t="s">
        <v>223</v>
      </c>
      <c r="D4" s="777" t="s">
        <v>264</v>
      </c>
      <c r="E4" s="777" t="s">
        <v>673</v>
      </c>
      <c r="F4" s="777" t="s">
        <v>265</v>
      </c>
      <c r="G4" s="778" t="s">
        <v>674</v>
      </c>
      <c r="H4" s="8"/>
      <c r="L4" s="78"/>
    </row>
    <row r="5" spans="1:27" s="35" customFormat="1" ht="37.5">
      <c r="A5" s="779" t="s">
        <v>675</v>
      </c>
      <c r="B5" s="780">
        <f>+D5+F5</f>
        <v>43824</v>
      </c>
      <c r="C5" s="781">
        <f t="shared" ref="C5:C20" si="0">+B5/$B$21</f>
        <v>1.7645048020186477E-2</v>
      </c>
      <c r="D5" s="782">
        <f>+'Resumen '!F51</f>
        <v>25957</v>
      </c>
      <c r="E5" s="783">
        <f>D5/B5</f>
        <v>0.59230102227090176</v>
      </c>
      <c r="F5" s="782">
        <f>+'Resumen '!G51</f>
        <v>17867</v>
      </c>
      <c r="G5" s="784">
        <f>+F5/B5</f>
        <v>0.40769897772909819</v>
      </c>
      <c r="H5" s="50"/>
      <c r="I5" s="767"/>
      <c r="J5" s="767"/>
      <c r="K5" s="767"/>
      <c r="L5" s="79"/>
      <c r="X5" s="1498" t="s">
        <v>676</v>
      </c>
      <c r="Y5" s="1499"/>
      <c r="Z5" s="1499"/>
    </row>
    <row r="6" spans="1:27" s="35" customFormat="1" ht="37.5">
      <c r="A6" s="779" t="s">
        <v>227</v>
      </c>
      <c r="B6" s="780">
        <f t="shared" ref="B6:B20" si="1">+D6+F6</f>
        <v>295079</v>
      </c>
      <c r="C6" s="781">
        <f t="shared" si="0"/>
        <v>0.11880894315326317</v>
      </c>
      <c r="D6" s="782">
        <f>+'Resumen '!F52</f>
        <v>160407</v>
      </c>
      <c r="E6" s="783">
        <f t="shared" ref="E6:E21" si="2">D6/B6</f>
        <v>0.54360696627004967</v>
      </c>
      <c r="F6" s="782">
        <f>+'Resumen '!G52</f>
        <v>134672</v>
      </c>
      <c r="G6" s="784">
        <f t="shared" ref="G6:G21" si="3">+F6/B6</f>
        <v>0.45639303372995027</v>
      </c>
      <c r="H6" s="50"/>
      <c r="I6" s="113"/>
      <c r="J6" s="113"/>
      <c r="K6" s="113"/>
      <c r="L6" s="785"/>
      <c r="X6" s="25" t="s">
        <v>677</v>
      </c>
      <c r="Y6" s="25" t="s">
        <v>264</v>
      </c>
      <c r="Z6" s="25" t="s">
        <v>265</v>
      </c>
    </row>
    <row r="7" spans="1:27" s="35" customFormat="1" ht="37.5">
      <c r="A7" s="779" t="s">
        <v>229</v>
      </c>
      <c r="B7" s="780">
        <f t="shared" si="1"/>
        <v>369372</v>
      </c>
      <c r="C7" s="781">
        <f t="shared" si="0"/>
        <v>0.14872185736838991</v>
      </c>
      <c r="D7" s="782">
        <f>+'Resumen '!F53</f>
        <v>191529</v>
      </c>
      <c r="E7" s="783">
        <f t="shared" si="2"/>
        <v>0.51852603879016279</v>
      </c>
      <c r="F7" s="782">
        <f>+'Resumen '!G53</f>
        <v>177843</v>
      </c>
      <c r="G7" s="784">
        <f t="shared" si="3"/>
        <v>0.48147396120983726</v>
      </c>
      <c r="H7" s="50"/>
      <c r="I7" s="113"/>
      <c r="J7" s="113"/>
      <c r="K7" s="113"/>
      <c r="L7" s="786"/>
      <c r="X7" s="787" t="s">
        <v>675</v>
      </c>
      <c r="Y7" s="788">
        <v>13968</v>
      </c>
      <c r="Z7" s="788">
        <f>8829*-1</f>
        <v>-8829</v>
      </c>
    </row>
    <row r="8" spans="1:27" s="35" customFormat="1" ht="37.5">
      <c r="A8" s="779" t="s">
        <v>231</v>
      </c>
      <c r="B8" s="780">
        <f t="shared" si="1"/>
        <v>386108</v>
      </c>
      <c r="C8" s="781">
        <f t="shared" si="0"/>
        <v>0.15546034595149141</v>
      </c>
      <c r="D8" s="782">
        <f>+'Resumen '!F54</f>
        <v>199509</v>
      </c>
      <c r="E8" s="783">
        <f t="shared" si="2"/>
        <v>0.51671812031866726</v>
      </c>
      <c r="F8" s="782">
        <f>+'Resumen '!G54</f>
        <v>186599</v>
      </c>
      <c r="G8" s="784">
        <f t="shared" si="3"/>
        <v>0.48328187968133268</v>
      </c>
      <c r="H8" s="50"/>
      <c r="I8" s="113"/>
      <c r="J8" s="113"/>
      <c r="K8" s="113"/>
      <c r="L8" s="767"/>
      <c r="X8" s="787" t="s">
        <v>227</v>
      </c>
      <c r="Y8" s="788">
        <v>94691</v>
      </c>
      <c r="Z8" s="788">
        <f>65301*-1</f>
        <v>-65301</v>
      </c>
    </row>
    <row r="9" spans="1:27" s="35" customFormat="1" ht="37.5">
      <c r="A9" s="779" t="s">
        <v>232</v>
      </c>
      <c r="B9" s="780">
        <f t="shared" si="1"/>
        <v>321218</v>
      </c>
      <c r="C9" s="781">
        <f t="shared" si="0"/>
        <v>0.12933340258644258</v>
      </c>
      <c r="D9" s="782">
        <f>+'Resumen '!F55</f>
        <v>166262</v>
      </c>
      <c r="E9" s="783">
        <f t="shared" si="2"/>
        <v>0.51759864017583079</v>
      </c>
      <c r="F9" s="782">
        <f>+'Resumen '!G55</f>
        <v>154956</v>
      </c>
      <c r="G9" s="784">
        <f t="shared" si="3"/>
        <v>0.48240135982416926</v>
      </c>
      <c r="H9" s="50"/>
      <c r="I9" s="113"/>
      <c r="J9" s="113"/>
      <c r="K9" s="113"/>
      <c r="L9" s="79"/>
      <c r="X9" s="787" t="s">
        <v>229</v>
      </c>
      <c r="Y9" s="788">
        <v>114856</v>
      </c>
      <c r="Z9" s="788">
        <v>-87226</v>
      </c>
      <c r="AA9" s="788" t="e">
        <f t="shared" ref="AA9:AA21" si="4">Z9*$C$34</f>
        <v>#VALUE!</v>
      </c>
    </row>
    <row r="10" spans="1:27" s="35" customFormat="1" ht="37.5">
      <c r="A10" s="779" t="s">
        <v>233</v>
      </c>
      <c r="B10" s="780">
        <f t="shared" si="1"/>
        <v>284485</v>
      </c>
      <c r="C10" s="781">
        <f t="shared" si="0"/>
        <v>0.11454343478511203</v>
      </c>
      <c r="D10" s="782">
        <f>+'Resumen '!F56</f>
        <v>149010</v>
      </c>
      <c r="E10" s="783">
        <f t="shared" si="2"/>
        <v>0.52378860045345099</v>
      </c>
      <c r="F10" s="782">
        <f>+'Resumen '!G56</f>
        <v>135475</v>
      </c>
      <c r="G10" s="784">
        <f t="shared" si="3"/>
        <v>0.47621139954654901</v>
      </c>
      <c r="H10" s="50"/>
      <c r="I10" s="113"/>
      <c r="J10" s="113"/>
      <c r="K10" s="113"/>
      <c r="L10" s="767"/>
      <c r="X10" s="787" t="s">
        <v>231</v>
      </c>
      <c r="Y10" s="788">
        <v>110599</v>
      </c>
      <c r="Z10" s="788">
        <v>-88163</v>
      </c>
      <c r="AA10" s="788" t="e">
        <f t="shared" si="4"/>
        <v>#VALUE!</v>
      </c>
    </row>
    <row r="11" spans="1:27" s="35" customFormat="1" ht="37.5">
      <c r="A11" s="779" t="s">
        <v>235</v>
      </c>
      <c r="B11" s="780">
        <f t="shared" si="1"/>
        <v>235338</v>
      </c>
      <c r="C11" s="781">
        <f t="shared" si="0"/>
        <v>9.4755164087592297E-2</v>
      </c>
      <c r="D11" s="782">
        <f>+'Resumen '!F57</f>
        <v>125953</v>
      </c>
      <c r="E11" s="783">
        <f t="shared" si="2"/>
        <v>0.53520043511885029</v>
      </c>
      <c r="F11" s="782">
        <f>+'Resumen '!G57</f>
        <v>109385</v>
      </c>
      <c r="G11" s="784">
        <f t="shared" si="3"/>
        <v>0.46479956488114965</v>
      </c>
      <c r="H11" s="50"/>
      <c r="I11" s="113"/>
      <c r="J11" s="113"/>
      <c r="K11" s="113"/>
      <c r="L11" s="767"/>
      <c r="X11" s="787" t="s">
        <v>232</v>
      </c>
      <c r="Y11" s="788">
        <v>94068</v>
      </c>
      <c r="Z11" s="788">
        <v>-78209</v>
      </c>
      <c r="AA11" s="788" t="e">
        <f t="shared" si="4"/>
        <v>#VALUE!</v>
      </c>
    </row>
    <row r="12" spans="1:27" s="35" customFormat="1" ht="37.5">
      <c r="A12" s="779" t="s">
        <v>236</v>
      </c>
      <c r="B12" s="780">
        <f t="shared" si="1"/>
        <v>190323</v>
      </c>
      <c r="C12" s="781">
        <f t="shared" si="0"/>
        <v>7.663057854933257E-2</v>
      </c>
      <c r="D12" s="782">
        <f>+'Resumen '!F58</f>
        <v>104983</v>
      </c>
      <c r="E12" s="783">
        <f t="shared" si="2"/>
        <v>0.55160437782086247</v>
      </c>
      <c r="F12" s="782">
        <f>+'Resumen '!G58</f>
        <v>85340</v>
      </c>
      <c r="G12" s="784">
        <f t="shared" si="3"/>
        <v>0.44839562217913759</v>
      </c>
      <c r="H12" s="50"/>
      <c r="I12" s="113"/>
      <c r="J12" s="113"/>
      <c r="K12" s="113"/>
      <c r="L12" s="79"/>
      <c r="X12" s="787" t="s">
        <v>233</v>
      </c>
      <c r="Y12" s="788">
        <v>82896</v>
      </c>
      <c r="Z12" s="788">
        <v>-70646</v>
      </c>
      <c r="AA12" s="788" t="e">
        <f t="shared" si="4"/>
        <v>#VALUE!</v>
      </c>
    </row>
    <row r="13" spans="1:27" s="35" customFormat="1" ht="37.5">
      <c r="A13" s="779" t="s">
        <v>237</v>
      </c>
      <c r="B13" s="780">
        <f t="shared" si="1"/>
        <v>148981</v>
      </c>
      <c r="C13" s="781">
        <f t="shared" si="0"/>
        <v>5.9984869000899083E-2</v>
      </c>
      <c r="D13" s="782">
        <f>+'Resumen '!F59</f>
        <v>83032</v>
      </c>
      <c r="E13" s="783">
        <f t="shared" si="2"/>
        <v>0.55733281425148173</v>
      </c>
      <c r="F13" s="782">
        <f>+'Resumen '!G59</f>
        <v>65949</v>
      </c>
      <c r="G13" s="784">
        <f t="shared" si="3"/>
        <v>0.44266718574851827</v>
      </c>
      <c r="H13" s="50"/>
      <c r="I13" s="113"/>
      <c r="J13" s="113"/>
      <c r="K13" s="113"/>
      <c r="L13" s="79"/>
      <c r="X13" s="787" t="s">
        <v>235</v>
      </c>
      <c r="Y13" s="788">
        <v>68381</v>
      </c>
      <c r="Z13" s="788">
        <v>-56998</v>
      </c>
      <c r="AA13" s="788" t="e">
        <f t="shared" si="4"/>
        <v>#VALUE!</v>
      </c>
    </row>
    <row r="14" spans="1:27" s="35" customFormat="1" ht="37.5">
      <c r="A14" s="779" t="s">
        <v>678</v>
      </c>
      <c r="B14" s="780">
        <f t="shared" si="1"/>
        <v>97751</v>
      </c>
      <c r="C14" s="781">
        <f t="shared" si="0"/>
        <v>3.9357910939696247E-2</v>
      </c>
      <c r="D14" s="782">
        <f>+'Resumen '!F60</f>
        <v>56130</v>
      </c>
      <c r="E14" s="783">
        <f t="shared" si="2"/>
        <v>0.57421407453632189</v>
      </c>
      <c r="F14" s="782">
        <f>+'Resumen '!G60</f>
        <v>41621</v>
      </c>
      <c r="G14" s="784">
        <f t="shared" si="3"/>
        <v>0.42578592546367811</v>
      </c>
      <c r="H14" s="50"/>
      <c r="I14" s="113"/>
      <c r="J14" s="113"/>
      <c r="K14" s="113"/>
      <c r="L14" s="79"/>
      <c r="X14" s="787" t="s">
        <v>236</v>
      </c>
      <c r="Y14" s="788">
        <v>53231</v>
      </c>
      <c r="Z14" s="788">
        <v>-40454</v>
      </c>
      <c r="AA14" s="788" t="e">
        <f t="shared" si="4"/>
        <v>#VALUE!</v>
      </c>
    </row>
    <row r="15" spans="1:27" s="35" customFormat="1" ht="37.5">
      <c r="A15" s="779" t="s">
        <v>679</v>
      </c>
      <c r="B15" s="780">
        <f t="shared" si="1"/>
        <v>55193</v>
      </c>
      <c r="C15" s="781">
        <f t="shared" si="0"/>
        <v>2.2222598014287883E-2</v>
      </c>
      <c r="D15" s="782">
        <f>+'Resumen '!F61</f>
        <v>33198</v>
      </c>
      <c r="E15" s="783">
        <f t="shared" si="2"/>
        <v>0.60148931929773708</v>
      </c>
      <c r="F15" s="782">
        <f>+'Resumen '!G61</f>
        <v>21995</v>
      </c>
      <c r="G15" s="784">
        <f t="shared" si="3"/>
        <v>0.39851068070226298</v>
      </c>
      <c r="H15" s="50"/>
      <c r="I15" s="113"/>
      <c r="J15" s="113"/>
      <c r="K15" s="113"/>
      <c r="L15" s="79"/>
      <c r="X15" s="787" t="s">
        <v>237</v>
      </c>
      <c r="Y15" s="788">
        <v>39299</v>
      </c>
      <c r="Z15" s="788">
        <v>-25509</v>
      </c>
      <c r="AA15" s="788" t="e">
        <f t="shared" si="4"/>
        <v>#VALUE!</v>
      </c>
    </row>
    <row r="16" spans="1:27" s="35" customFormat="1" ht="37.5">
      <c r="A16" s="779" t="s">
        <v>680</v>
      </c>
      <c r="B16" s="780">
        <f t="shared" si="1"/>
        <v>30269</v>
      </c>
      <c r="C16" s="781">
        <f t="shared" si="0"/>
        <v>1.2187339323727283E-2</v>
      </c>
      <c r="D16" s="782">
        <f>+'Resumen '!F62</f>
        <v>18360</v>
      </c>
      <c r="E16" s="783">
        <f t="shared" si="2"/>
        <v>0.60656116819187944</v>
      </c>
      <c r="F16" s="782">
        <f>+'Resumen '!G62</f>
        <v>11909</v>
      </c>
      <c r="G16" s="784">
        <f t="shared" si="3"/>
        <v>0.3934388318081205</v>
      </c>
      <c r="H16" s="50"/>
      <c r="I16" s="113"/>
      <c r="J16" s="113"/>
      <c r="K16" s="113"/>
      <c r="L16" s="79"/>
      <c r="X16" s="787" t="s">
        <v>678</v>
      </c>
      <c r="Y16" s="788">
        <v>25049</v>
      </c>
      <c r="Z16" s="788">
        <v>-13161</v>
      </c>
      <c r="AA16" s="788" t="e">
        <f t="shared" si="4"/>
        <v>#VALUE!</v>
      </c>
    </row>
    <row r="17" spans="1:27" s="35" customFormat="1" ht="37.5">
      <c r="A17" s="779" t="s">
        <v>681</v>
      </c>
      <c r="B17" s="780">
        <f t="shared" si="1"/>
        <v>14800</v>
      </c>
      <c r="C17" s="781">
        <f t="shared" si="0"/>
        <v>5.9589884697599455E-3</v>
      </c>
      <c r="D17" s="782">
        <f>+'Resumen '!F63</f>
        <v>8794</v>
      </c>
      <c r="E17" s="783">
        <f t="shared" si="2"/>
        <v>0.59418918918918917</v>
      </c>
      <c r="F17" s="782">
        <f>+'Resumen '!G63</f>
        <v>6006</v>
      </c>
      <c r="G17" s="784">
        <f t="shared" si="3"/>
        <v>0.40581081081081083</v>
      </c>
      <c r="H17" s="50"/>
      <c r="I17" s="113"/>
      <c r="J17" s="113"/>
      <c r="K17" s="113"/>
      <c r="L17" s="79"/>
      <c r="X17" s="787" t="s">
        <v>679</v>
      </c>
      <c r="Y17" s="788">
        <v>13405</v>
      </c>
      <c r="Z17" s="788">
        <v>-5601</v>
      </c>
      <c r="AA17" s="788" t="e">
        <f t="shared" si="4"/>
        <v>#VALUE!</v>
      </c>
    </row>
    <row r="18" spans="1:27" s="35" customFormat="1" ht="37.5">
      <c r="A18" s="779" t="s">
        <v>682</v>
      </c>
      <c r="B18" s="780">
        <f t="shared" si="1"/>
        <v>6622</v>
      </c>
      <c r="C18" s="781">
        <f t="shared" si="0"/>
        <v>2.6662447058615106E-3</v>
      </c>
      <c r="D18" s="782">
        <f>+'Resumen '!F64</f>
        <v>3840</v>
      </c>
      <c r="E18" s="783">
        <f t="shared" si="2"/>
        <v>0.5798852310480217</v>
      </c>
      <c r="F18" s="782">
        <f>+'Resumen '!G64</f>
        <v>2782</v>
      </c>
      <c r="G18" s="784">
        <f t="shared" si="3"/>
        <v>0.42011476895197825</v>
      </c>
      <c r="H18" s="50"/>
      <c r="I18" s="113"/>
      <c r="J18" s="113"/>
      <c r="K18" s="113"/>
      <c r="L18" s="767"/>
      <c r="X18" s="787" t="s">
        <v>680</v>
      </c>
      <c r="Y18" s="788">
        <v>7875</v>
      </c>
      <c r="Z18" s="788">
        <v>-2898</v>
      </c>
      <c r="AA18" s="788" t="e">
        <f t="shared" si="4"/>
        <v>#VALUE!</v>
      </c>
    </row>
    <row r="19" spans="1:27" s="35" customFormat="1" ht="37.5">
      <c r="A19" s="779" t="s">
        <v>683</v>
      </c>
      <c r="B19" s="780">
        <f t="shared" si="1"/>
        <v>4278</v>
      </c>
      <c r="C19" s="781">
        <f t="shared" si="0"/>
        <v>1.722469775245476E-3</v>
      </c>
      <c r="D19" s="782">
        <f>+'Resumen '!F65</f>
        <v>2367</v>
      </c>
      <c r="E19" s="783">
        <f t="shared" si="2"/>
        <v>0.55329593267882193</v>
      </c>
      <c r="F19" s="782">
        <f>+'Resumen '!G65</f>
        <v>1911</v>
      </c>
      <c r="G19" s="784">
        <f t="shared" si="3"/>
        <v>0.44670406732117812</v>
      </c>
      <c r="H19" s="50"/>
      <c r="I19" s="113"/>
      <c r="J19" s="113"/>
      <c r="K19" s="113"/>
      <c r="L19" s="767"/>
      <c r="X19" s="787" t="s">
        <v>681</v>
      </c>
      <c r="Y19" s="788">
        <v>3939</v>
      </c>
      <c r="Z19" s="788">
        <v>-1434</v>
      </c>
      <c r="AA19" s="788" t="e">
        <f t="shared" si="4"/>
        <v>#VALUE!</v>
      </c>
    </row>
    <row r="20" spans="1:27" s="35" customFormat="1" ht="37.5">
      <c r="A20" s="779" t="s">
        <v>684</v>
      </c>
      <c r="B20" s="780">
        <f t="shared" si="1"/>
        <v>2</v>
      </c>
      <c r="C20" s="781">
        <f t="shared" si="0"/>
        <v>8.052687121297223E-7</v>
      </c>
      <c r="D20" s="782">
        <f>+'Resumen '!F66</f>
        <v>2</v>
      </c>
      <c r="E20" s="783">
        <f t="shared" si="2"/>
        <v>1</v>
      </c>
      <c r="F20" s="1114">
        <f>+'Resumen '!G66</f>
        <v>0</v>
      </c>
      <c r="G20" s="784">
        <f t="shared" si="3"/>
        <v>0</v>
      </c>
      <c r="H20" s="50"/>
      <c r="I20" s="113"/>
      <c r="J20" s="113"/>
      <c r="K20" s="113"/>
      <c r="L20" s="79"/>
      <c r="X20" s="787" t="s">
        <v>682</v>
      </c>
      <c r="Y20" s="788">
        <v>1841</v>
      </c>
      <c r="Z20" s="788">
        <v>-673</v>
      </c>
      <c r="AA20" s="788" t="e">
        <f t="shared" si="4"/>
        <v>#VALUE!</v>
      </c>
    </row>
    <row r="21" spans="1:27" s="35" customFormat="1" ht="37.5">
      <c r="A21" s="773" t="s">
        <v>187</v>
      </c>
      <c r="B21" s="774">
        <f>SUM(B5:B20)</f>
        <v>2483643</v>
      </c>
      <c r="C21" s="775">
        <f>SUM(C5:C19)</f>
        <v>0.99999919473128773</v>
      </c>
      <c r="D21" s="774">
        <f>SUM(D5:D20)</f>
        <v>1329333</v>
      </c>
      <c r="E21" s="789">
        <f t="shared" si="2"/>
        <v>0.53523513645077014</v>
      </c>
      <c r="F21" s="774">
        <f>SUM(F5:F20)</f>
        <v>1154310</v>
      </c>
      <c r="G21" s="790">
        <f t="shared" si="3"/>
        <v>0.46476486354922991</v>
      </c>
      <c r="H21" s="50"/>
      <c r="I21" s="791"/>
      <c r="J21" s="791"/>
      <c r="K21" s="791"/>
      <c r="L21" s="792"/>
      <c r="X21" s="787" t="s">
        <v>683</v>
      </c>
      <c r="Y21" s="788">
        <v>855</v>
      </c>
      <c r="Z21" s="788">
        <v>-303</v>
      </c>
      <c r="AA21" s="788" t="e">
        <f t="shared" si="4"/>
        <v>#VALUE!</v>
      </c>
    </row>
    <row r="22" spans="1:27" ht="25.5">
      <c r="A22" s="1156"/>
      <c r="B22" s="1156"/>
      <c r="C22" s="1156"/>
      <c r="D22" s="1156"/>
      <c r="E22" s="1156"/>
      <c r="F22" s="1156"/>
      <c r="G22" s="1156"/>
      <c r="H22" s="8"/>
      <c r="I22" s="13"/>
      <c r="J22" s="13"/>
      <c r="K22" s="13"/>
      <c r="L22" s="78"/>
      <c r="X22" s="26" t="s">
        <v>187</v>
      </c>
      <c r="Y22" s="17">
        <f>SUM(Y7:Y21)</f>
        <v>724953</v>
      </c>
      <c r="Z22" s="17">
        <f>SUM(Z7:Z21)</f>
        <v>-545405</v>
      </c>
    </row>
    <row r="23" spans="1:27" ht="18.75">
      <c r="B23" s="8"/>
      <c r="C23" s="8"/>
      <c r="D23" s="8"/>
      <c r="E23" s="8"/>
      <c r="F23" s="8"/>
      <c r="G23" s="8"/>
      <c r="H23" s="8"/>
      <c r="I23" s="8"/>
      <c r="J23" s="8"/>
      <c r="K23" s="8"/>
      <c r="L23" s="78"/>
    </row>
    <row r="24" spans="1:27" ht="18.75">
      <c r="B24" s="8"/>
      <c r="C24" s="8"/>
      <c r="D24" s="8"/>
      <c r="E24" s="8"/>
      <c r="F24" s="8"/>
      <c r="G24" s="8"/>
      <c r="H24" s="8"/>
      <c r="I24" s="8"/>
      <c r="J24" s="8"/>
      <c r="K24" s="8"/>
      <c r="L24" s="78"/>
    </row>
    <row r="25" spans="1:27" ht="18.75">
      <c r="B25" s="8"/>
      <c r="C25" s="8"/>
      <c r="D25" s="8"/>
      <c r="E25" s="8"/>
      <c r="F25" s="8"/>
      <c r="G25" s="8"/>
      <c r="H25" s="8"/>
      <c r="I25" s="8"/>
      <c r="J25" s="8"/>
      <c r="K25" s="8"/>
      <c r="L25" s="78"/>
    </row>
    <row r="26" spans="1:27" ht="18.75">
      <c r="B26" s="8"/>
      <c r="C26" s="8"/>
      <c r="D26" s="8"/>
      <c r="E26" s="8"/>
      <c r="F26" s="8"/>
      <c r="G26" s="8"/>
      <c r="H26" s="8"/>
      <c r="I26" s="8"/>
      <c r="J26" s="8"/>
      <c r="K26" s="8"/>
      <c r="L26" s="78"/>
    </row>
    <row r="27" spans="1:27" ht="18.75">
      <c r="B27" s="429"/>
      <c r="C27" s="429"/>
      <c r="D27" s="429"/>
      <c r="E27" s="429"/>
      <c r="F27" s="429"/>
      <c r="G27" s="8"/>
      <c r="H27" s="8"/>
      <c r="I27" s="8"/>
      <c r="J27" s="8"/>
      <c r="K27" s="8"/>
      <c r="L27" s="78"/>
    </row>
    <row r="28" spans="1:27" ht="18.75">
      <c r="B28" s="429"/>
      <c r="C28" s="429"/>
      <c r="D28" s="429"/>
      <c r="E28" s="429"/>
      <c r="F28" s="429"/>
      <c r="G28" s="8"/>
      <c r="H28" s="8"/>
      <c r="I28" s="8"/>
      <c r="J28" s="8"/>
      <c r="K28" s="8"/>
      <c r="L28" s="78"/>
    </row>
    <row r="29" spans="1:27" ht="18.75">
      <c r="B29" s="429"/>
      <c r="C29" s="429"/>
      <c r="D29" s="429"/>
      <c r="E29" s="429"/>
      <c r="F29" s="429"/>
      <c r="G29" s="8"/>
      <c r="H29" s="8"/>
      <c r="I29" s="8"/>
      <c r="J29" s="8"/>
      <c r="K29" s="8"/>
      <c r="L29" s="78"/>
    </row>
    <row r="30" spans="1:27" ht="18.75">
      <c r="B30" s="429"/>
      <c r="C30" s="16"/>
      <c r="D30" s="16"/>
      <c r="E30" s="16"/>
      <c r="F30" s="16"/>
      <c r="G30" s="8"/>
      <c r="H30" s="8"/>
      <c r="I30" s="8"/>
      <c r="J30" s="8"/>
      <c r="K30" s="8"/>
      <c r="L30" s="78"/>
    </row>
    <row r="31" spans="1:27" ht="18.75">
      <c r="B31" s="429"/>
      <c r="C31" s="1497" t="s">
        <v>677</v>
      </c>
      <c r="D31" s="16"/>
      <c r="E31" s="16"/>
      <c r="F31" s="16"/>
      <c r="G31" s="8"/>
      <c r="H31" s="8"/>
      <c r="I31" s="8"/>
      <c r="J31" s="8"/>
      <c r="K31" s="8"/>
      <c r="L31" s="78"/>
    </row>
    <row r="32" spans="1:27" ht="18.75">
      <c r="B32" s="429"/>
      <c r="C32" s="1497"/>
      <c r="D32" s="769" t="s">
        <v>265</v>
      </c>
      <c r="E32" s="769" t="s">
        <v>264</v>
      </c>
      <c r="F32" s="16"/>
      <c r="G32" s="8"/>
      <c r="H32" s="8"/>
      <c r="I32" s="8"/>
      <c r="J32" s="8"/>
      <c r="K32" s="8"/>
      <c r="L32" s="78"/>
    </row>
    <row r="33" spans="2:20" ht="18.75">
      <c r="B33" s="429"/>
      <c r="C33" s="770" t="s">
        <v>675</v>
      </c>
      <c r="D33" s="771">
        <f>F5*-1</f>
        <v>-17867</v>
      </c>
      <c r="E33" s="772">
        <f>+D5</f>
        <v>25957</v>
      </c>
      <c r="F33" s="16"/>
      <c r="G33" s="8"/>
      <c r="H33" s="8"/>
      <c r="I33" s="8"/>
      <c r="J33" s="8"/>
      <c r="K33" s="8"/>
      <c r="L33" s="78"/>
    </row>
    <row r="34" spans="2:20" ht="18.75">
      <c r="B34" s="429"/>
      <c r="C34" s="770" t="s">
        <v>227</v>
      </c>
      <c r="D34" s="771">
        <f t="shared" ref="D34:D47" si="5">F6*-1</f>
        <v>-134672</v>
      </c>
      <c r="E34" s="772">
        <f t="shared" ref="E34:E47" si="6">+D6</f>
        <v>160407</v>
      </c>
      <c r="F34" s="16"/>
      <c r="G34" s="8"/>
      <c r="H34" s="8"/>
      <c r="I34" s="8"/>
      <c r="J34" s="8"/>
      <c r="K34" s="8"/>
      <c r="L34" s="78"/>
    </row>
    <row r="35" spans="2:20" ht="18.75">
      <c r="B35" s="429"/>
      <c r="C35" s="770" t="s">
        <v>229</v>
      </c>
      <c r="D35" s="771">
        <f t="shared" si="5"/>
        <v>-177843</v>
      </c>
      <c r="E35" s="772">
        <f t="shared" si="6"/>
        <v>191529</v>
      </c>
      <c r="F35" s="16"/>
      <c r="G35" s="8"/>
      <c r="H35" s="8"/>
      <c r="I35" s="8"/>
      <c r="J35" s="8"/>
      <c r="K35" s="8"/>
      <c r="L35" s="78"/>
    </row>
    <row r="36" spans="2:20" ht="18.75">
      <c r="B36" s="429"/>
      <c r="C36" s="770" t="s">
        <v>231</v>
      </c>
      <c r="D36" s="771">
        <f t="shared" si="5"/>
        <v>-186599</v>
      </c>
      <c r="E36" s="772">
        <f t="shared" si="6"/>
        <v>199509</v>
      </c>
      <c r="F36" s="16"/>
      <c r="G36" s="8"/>
      <c r="H36" s="8"/>
      <c r="I36" s="8"/>
      <c r="J36" s="8"/>
      <c r="K36" s="8"/>
      <c r="L36" s="137"/>
      <c r="M36" s="13"/>
      <c r="N36" s="13"/>
      <c r="O36" s="13"/>
      <c r="P36" s="13"/>
      <c r="Q36" s="13"/>
      <c r="R36" s="13"/>
      <c r="S36" s="9"/>
      <c r="T36" s="9"/>
    </row>
    <row r="37" spans="2:20" ht="18.75">
      <c r="B37" s="429"/>
      <c r="C37" s="770" t="s">
        <v>232</v>
      </c>
      <c r="D37" s="771">
        <f t="shared" si="5"/>
        <v>-154956</v>
      </c>
      <c r="E37" s="772">
        <f t="shared" si="6"/>
        <v>166262</v>
      </c>
      <c r="F37" s="16"/>
      <c r="G37" s="8"/>
      <c r="H37" s="8"/>
      <c r="I37" s="8"/>
      <c r="J37" s="8"/>
      <c r="K37" s="8"/>
      <c r="L37" s="137"/>
      <c r="M37" s="13"/>
      <c r="N37" s="13"/>
      <c r="O37" s="13"/>
      <c r="P37" s="13"/>
      <c r="Q37" s="13"/>
      <c r="R37" s="13"/>
      <c r="S37" s="9"/>
      <c r="T37" s="9"/>
    </row>
    <row r="38" spans="2:20" ht="18.75">
      <c r="B38" s="429"/>
      <c r="C38" s="770" t="s">
        <v>233</v>
      </c>
      <c r="D38" s="771">
        <f t="shared" si="5"/>
        <v>-135475</v>
      </c>
      <c r="E38" s="772">
        <f t="shared" si="6"/>
        <v>149010</v>
      </c>
      <c r="F38" s="16"/>
      <c r="G38" s="8"/>
      <c r="H38" s="8"/>
      <c r="I38" s="8"/>
      <c r="J38" s="8"/>
      <c r="K38" s="8"/>
      <c r="L38" s="137"/>
      <c r="M38" s="13"/>
      <c r="N38" s="13"/>
      <c r="O38" s="13"/>
      <c r="P38" s="13"/>
      <c r="Q38" s="13"/>
      <c r="R38" s="13"/>
      <c r="S38" s="9"/>
      <c r="T38" s="9"/>
    </row>
    <row r="39" spans="2:20" ht="18.75">
      <c r="B39" s="429"/>
      <c r="C39" s="770" t="s">
        <v>235</v>
      </c>
      <c r="D39" s="771">
        <f t="shared" si="5"/>
        <v>-109385</v>
      </c>
      <c r="E39" s="772">
        <f t="shared" si="6"/>
        <v>125953</v>
      </c>
      <c r="F39" s="16"/>
      <c r="G39" s="8"/>
      <c r="H39" s="8"/>
      <c r="I39" s="8"/>
      <c r="J39" s="8"/>
      <c r="K39" s="8"/>
      <c r="L39" s="137"/>
      <c r="M39" s="13"/>
      <c r="N39" s="13"/>
      <c r="O39" s="13"/>
      <c r="P39" s="13"/>
      <c r="Q39" s="13"/>
      <c r="R39" s="13"/>
      <c r="S39" s="9"/>
      <c r="T39" s="9"/>
    </row>
    <row r="40" spans="2:20" ht="97.5" customHeight="1">
      <c r="B40" s="429"/>
      <c r="C40" s="770" t="s">
        <v>236</v>
      </c>
      <c r="D40" s="771">
        <f t="shared" si="5"/>
        <v>-85340</v>
      </c>
      <c r="E40" s="772">
        <f t="shared" si="6"/>
        <v>104983</v>
      </c>
      <c r="F40" s="16"/>
      <c r="G40" s="8"/>
      <c r="H40" s="8"/>
      <c r="I40" s="8"/>
      <c r="J40" s="8"/>
      <c r="K40" s="8"/>
      <c r="L40" s="137"/>
      <c r="M40" s="13"/>
      <c r="N40" s="13"/>
      <c r="O40" s="13"/>
      <c r="P40" s="13"/>
      <c r="Q40" s="13"/>
      <c r="R40" s="13"/>
      <c r="S40" s="9"/>
      <c r="T40" s="9"/>
    </row>
    <row r="41" spans="2:20" ht="97.5" customHeight="1">
      <c r="B41" s="429"/>
      <c r="C41" s="770" t="s">
        <v>237</v>
      </c>
      <c r="D41" s="771">
        <f t="shared" si="5"/>
        <v>-65949</v>
      </c>
      <c r="E41" s="772">
        <f t="shared" si="6"/>
        <v>83032</v>
      </c>
      <c r="F41" s="16"/>
      <c r="G41" s="8"/>
      <c r="H41" s="8"/>
      <c r="I41" s="8"/>
      <c r="J41" s="8"/>
      <c r="K41" s="8"/>
      <c r="L41" s="137"/>
      <c r="M41" s="13"/>
      <c r="N41" s="13"/>
      <c r="O41" s="13"/>
      <c r="P41" s="13"/>
      <c r="Q41" s="13"/>
      <c r="R41" s="13"/>
      <c r="S41" s="9"/>
      <c r="T41" s="9"/>
    </row>
    <row r="42" spans="2:20" ht="97.5" customHeight="1">
      <c r="B42" s="429"/>
      <c r="C42" s="770" t="s">
        <v>678</v>
      </c>
      <c r="D42" s="771">
        <f t="shared" si="5"/>
        <v>-41621</v>
      </c>
      <c r="E42" s="772">
        <f t="shared" si="6"/>
        <v>56130</v>
      </c>
      <c r="F42" s="16"/>
      <c r="G42" s="8"/>
      <c r="H42" s="8"/>
      <c r="I42" s="8"/>
      <c r="J42" s="8"/>
      <c r="K42" s="8"/>
      <c r="L42" s="137"/>
      <c r="M42" s="13"/>
      <c r="N42" s="13"/>
      <c r="O42" s="13"/>
      <c r="P42" s="13"/>
      <c r="Q42" s="13"/>
      <c r="R42" s="13"/>
      <c r="S42" s="9"/>
      <c r="T42" s="9"/>
    </row>
    <row r="43" spans="2:20" ht="15.75">
      <c r="B43" s="429"/>
      <c r="C43" s="770" t="s">
        <v>679</v>
      </c>
      <c r="D43" s="771">
        <f t="shared" si="5"/>
        <v>-21995</v>
      </c>
      <c r="E43" s="772">
        <f t="shared" si="6"/>
        <v>33198</v>
      </c>
      <c r="F43" s="16"/>
      <c r="G43" s="8"/>
      <c r="H43" s="8"/>
      <c r="I43" s="8"/>
      <c r="J43" s="8"/>
      <c r="K43" s="8"/>
      <c r="L43" s="13"/>
      <c r="M43" s="13"/>
      <c r="N43" s="13"/>
      <c r="O43" s="13"/>
      <c r="P43" s="13"/>
      <c r="Q43" s="13"/>
      <c r="R43" s="13"/>
      <c r="S43" s="9"/>
      <c r="T43" s="9"/>
    </row>
    <row r="44" spans="2:20" ht="15.75">
      <c r="B44" s="429"/>
      <c r="C44" s="770" t="s">
        <v>680</v>
      </c>
      <c r="D44" s="771">
        <f t="shared" si="5"/>
        <v>-11909</v>
      </c>
      <c r="E44" s="772">
        <f t="shared" si="6"/>
        <v>18360</v>
      </c>
      <c r="F44" s="16"/>
      <c r="G44" s="8"/>
      <c r="H44" s="8"/>
      <c r="I44" s="8"/>
      <c r="J44" s="8"/>
      <c r="K44" s="8"/>
      <c r="L44" s="13"/>
      <c r="M44" s="13"/>
      <c r="N44" s="13"/>
      <c r="O44" s="13"/>
      <c r="P44" s="13"/>
      <c r="Q44" s="13"/>
      <c r="R44" s="13"/>
      <c r="S44" s="9"/>
      <c r="T44" s="9"/>
    </row>
    <row r="45" spans="2:20" ht="15.75">
      <c r="B45" s="429"/>
      <c r="C45" s="770" t="s">
        <v>681</v>
      </c>
      <c r="D45" s="771">
        <f t="shared" si="5"/>
        <v>-6006</v>
      </c>
      <c r="E45" s="772">
        <f t="shared" si="6"/>
        <v>8794</v>
      </c>
      <c r="F45" s="16"/>
      <c r="G45" s="8"/>
      <c r="H45" s="8"/>
      <c r="I45" s="8"/>
      <c r="J45" s="8"/>
      <c r="K45" s="8"/>
      <c r="L45" s="13"/>
      <c r="M45" s="13"/>
      <c r="N45" s="13"/>
      <c r="O45" s="13"/>
      <c r="P45" s="13"/>
      <c r="Q45" s="13"/>
      <c r="R45" s="13"/>
      <c r="S45" s="9"/>
      <c r="T45" s="9"/>
    </row>
    <row r="46" spans="2:20" ht="15.75">
      <c r="B46" s="429"/>
      <c r="C46" s="770" t="s">
        <v>682</v>
      </c>
      <c r="D46" s="771">
        <f t="shared" si="5"/>
        <v>-2782</v>
      </c>
      <c r="E46" s="772">
        <f t="shared" si="6"/>
        <v>3840</v>
      </c>
      <c r="F46" s="16"/>
      <c r="G46" s="8"/>
      <c r="H46" s="8"/>
      <c r="I46" s="8"/>
      <c r="J46" s="8"/>
      <c r="K46" s="8"/>
      <c r="L46" s="13"/>
      <c r="M46" s="13"/>
      <c r="N46" s="13"/>
      <c r="O46" s="13"/>
      <c r="P46" s="13"/>
      <c r="Q46" s="13"/>
      <c r="R46" s="13"/>
      <c r="S46" s="9"/>
      <c r="T46" s="9"/>
    </row>
    <row r="47" spans="2:20" ht="15.75">
      <c r="B47" s="429"/>
      <c r="C47" s="770" t="s">
        <v>683</v>
      </c>
      <c r="D47" s="771">
        <f t="shared" si="5"/>
        <v>-1911</v>
      </c>
      <c r="E47" s="772">
        <f t="shared" si="6"/>
        <v>2367</v>
      </c>
      <c r="F47" s="16"/>
      <c r="G47" s="8"/>
      <c r="H47" s="8"/>
      <c r="I47" s="8"/>
      <c r="J47" s="8"/>
      <c r="K47" s="8"/>
      <c r="L47" s="13"/>
      <c r="M47" s="13"/>
      <c r="N47" s="13"/>
      <c r="O47" s="13"/>
      <c r="P47" s="13"/>
      <c r="Q47" s="13"/>
      <c r="R47" s="13"/>
      <c r="S47" s="9"/>
      <c r="T47" s="9"/>
    </row>
    <row r="48" spans="2:20">
      <c r="B48" s="429"/>
      <c r="C48" s="16"/>
      <c r="D48" s="16"/>
      <c r="E48" s="16"/>
      <c r="F48" s="16"/>
      <c r="G48" s="8"/>
      <c r="H48" s="8"/>
      <c r="L48" s="13"/>
      <c r="M48" s="13"/>
      <c r="N48" s="13"/>
      <c r="O48" s="13"/>
      <c r="P48" s="13"/>
      <c r="Q48" s="13"/>
      <c r="R48" s="13"/>
      <c r="S48" s="9"/>
      <c r="T48" s="9"/>
    </row>
    <row r="49" spans="2:20">
      <c r="B49" s="16"/>
      <c r="C49" s="16"/>
      <c r="D49" s="16"/>
      <c r="E49" s="16"/>
      <c r="F49" s="16"/>
      <c r="L49" s="13"/>
      <c r="M49" s="13"/>
      <c r="N49" s="13"/>
      <c r="O49" s="13"/>
      <c r="P49" s="13"/>
      <c r="Q49" s="13"/>
      <c r="R49" s="13"/>
      <c r="S49" s="9"/>
      <c r="T49" s="37"/>
    </row>
    <row r="50" spans="2:20" ht="15.75">
      <c r="B50" s="16"/>
      <c r="C50" s="16"/>
      <c r="D50" s="16"/>
      <c r="E50" s="16"/>
      <c r="F50" s="16"/>
      <c r="L50" s="13"/>
      <c r="M50" s="13"/>
      <c r="N50" s="13"/>
      <c r="O50" s="13"/>
      <c r="P50" s="13"/>
      <c r="Q50" s="13"/>
      <c r="R50" s="38"/>
      <c r="S50" s="9"/>
      <c r="T50" s="37"/>
    </row>
    <row r="51" spans="2:20">
      <c r="B51" s="16"/>
      <c r="C51" s="16"/>
      <c r="D51" s="16"/>
      <c r="E51" s="16"/>
      <c r="F51" s="16"/>
    </row>
    <row r="52" spans="2:20">
      <c r="B52" s="16"/>
      <c r="C52" s="16"/>
      <c r="D52" s="16"/>
      <c r="E52" s="16"/>
      <c r="F52" s="16"/>
    </row>
    <row r="53" spans="2:20">
      <c r="B53" s="16"/>
      <c r="C53" s="16"/>
      <c r="D53" s="16"/>
      <c r="E53" s="16"/>
      <c r="F53" s="16"/>
    </row>
    <row r="54" spans="2:20">
      <c r="B54" s="16"/>
      <c r="C54" s="16"/>
      <c r="D54" s="16"/>
      <c r="E54" s="16"/>
      <c r="F54" s="16"/>
    </row>
    <row r="56" spans="2:20" ht="71.25" customHeight="1"/>
    <row r="57" spans="2:20" ht="71.25" customHeight="1"/>
    <row r="58" spans="2:20" ht="71.25" customHeight="1"/>
    <row r="59" spans="2:20" ht="71.25" customHeight="1"/>
  </sheetData>
  <mergeCells count="4">
    <mergeCell ref="A1:K1"/>
    <mergeCell ref="C31:C32"/>
    <mergeCell ref="X5:Z5"/>
    <mergeCell ref="A2:K2"/>
  </mergeCells>
  <conditionalFormatting sqref="B21:G21 B5:G5 B6:C19 D6:D20 E6:G19">
    <cfRule type="cellIs" dxfId="407"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3">
    <tabColor theme="0" tint="-0.249977111117893"/>
    <pageSetUpPr fitToPage="1"/>
  </sheetPr>
  <dimension ref="A1:U40"/>
  <sheetViews>
    <sheetView showGridLines="0" view="pageBreakPreview" zoomScale="40" zoomScaleNormal="100" zoomScaleSheetLayoutView="40" workbookViewId="0">
      <selection activeCell="M12" sqref="M12"/>
    </sheetView>
  </sheetViews>
  <sheetFormatPr defaultColWidth="11.42578125" defaultRowHeight="14.25"/>
  <cols>
    <col min="1" max="1" width="38" style="254" customWidth="1"/>
    <col min="2" max="2" width="33.7109375" style="254" customWidth="1"/>
    <col min="3" max="3" width="43.7109375" style="254" customWidth="1"/>
    <col min="4" max="4" width="58.7109375" style="254" customWidth="1"/>
    <col min="5" max="5" width="42.42578125" style="254" customWidth="1"/>
    <col min="6" max="13" width="14.28515625" style="254" customWidth="1"/>
    <col min="14" max="14" width="19" style="254" customWidth="1"/>
    <col min="15" max="15" width="17.5703125" style="254" customWidth="1"/>
    <col min="16" max="16" width="10.28515625" style="254" customWidth="1"/>
    <col min="17" max="17" width="14.42578125" style="254" customWidth="1"/>
    <col min="18" max="18" width="14.28515625" style="254" customWidth="1"/>
    <col min="19" max="19" width="13.85546875" style="254" customWidth="1"/>
    <col min="20" max="16384" width="11.42578125" style="254"/>
  </cols>
  <sheetData>
    <row r="1" spans="1:21" s="447" customFormat="1" ht="78" customHeight="1">
      <c r="A1" s="1462" t="s">
        <v>685</v>
      </c>
      <c r="B1" s="1462"/>
      <c r="C1" s="1462"/>
      <c r="D1" s="1462"/>
      <c r="E1" s="1462"/>
      <c r="F1" s="1462"/>
      <c r="G1" s="1462"/>
      <c r="H1" s="1462"/>
      <c r="I1" s="1462"/>
      <c r="J1" s="1462"/>
      <c r="K1" s="1462"/>
      <c r="L1" s="1462"/>
      <c r="M1" s="1462"/>
      <c r="N1" s="1462"/>
      <c r="O1" s="1462"/>
      <c r="P1" s="1462"/>
    </row>
    <row r="2" spans="1:21" s="447" customFormat="1" ht="39" customHeight="1">
      <c r="A2" s="1431" t="str">
        <f>+'Resumen '!O4</f>
        <v>Período:  Diciembre 2008 - Septiembre  2024</v>
      </c>
      <c r="B2" s="1431"/>
      <c r="C2" s="1431"/>
      <c r="D2" s="1431"/>
      <c r="E2" s="1431"/>
      <c r="F2" s="1431"/>
      <c r="G2" s="1431"/>
      <c r="H2" s="1431"/>
      <c r="I2" s="1431"/>
      <c r="J2" s="1431"/>
      <c r="K2" s="1431"/>
      <c r="L2" s="1431"/>
      <c r="M2" s="1431"/>
      <c r="N2" s="1431"/>
      <c r="O2" s="1431"/>
      <c r="P2" s="1431"/>
    </row>
    <row r="3" spans="1:21" ht="10.5" customHeight="1">
      <c r="A3" s="1501"/>
      <c r="B3" s="1501"/>
      <c r="C3" s="1501"/>
      <c r="D3" s="1501"/>
      <c r="E3" s="1501"/>
      <c r="F3" s="1501"/>
      <c r="G3" s="1501"/>
      <c r="H3" s="1501"/>
      <c r="I3" s="1501"/>
      <c r="J3" s="1501"/>
      <c r="K3" s="1501"/>
      <c r="L3" s="1501"/>
      <c r="M3" s="1501"/>
      <c r="N3" s="1501"/>
      <c r="O3" s="1501"/>
      <c r="P3" s="1501"/>
    </row>
    <row r="4" spans="1:21" ht="109.5" customHeight="1">
      <c r="A4" s="738" t="s">
        <v>401</v>
      </c>
      <c r="B4" s="622" t="s">
        <v>686</v>
      </c>
      <c r="C4" s="622" t="s">
        <v>687</v>
      </c>
      <c r="D4" s="622" t="s">
        <v>688</v>
      </c>
      <c r="E4" s="877" t="s">
        <v>689</v>
      </c>
      <c r="Q4" s="295"/>
      <c r="R4" s="295"/>
      <c r="S4" s="295"/>
      <c r="T4" s="295"/>
      <c r="U4" s="295"/>
    </row>
    <row r="5" spans="1:21" ht="27" customHeight="1">
      <c r="A5" s="623" t="s">
        <v>477</v>
      </c>
      <c r="B5" s="739">
        <v>992746</v>
      </c>
      <c r="C5" s="739">
        <f>+'V.4.2.NA. Reportes ARL'!D6</f>
        <v>10977</v>
      </c>
      <c r="D5" s="740">
        <f t="shared" ref="D5:D18" si="0">C5/B5*$A$27</f>
        <v>1105.7208994042787</v>
      </c>
      <c r="E5" s="919">
        <f>C5/B5</f>
        <v>1.1057208994042786E-2</v>
      </c>
      <c r="Q5" s="295"/>
      <c r="R5" s="295"/>
      <c r="S5" s="295"/>
      <c r="T5" s="295"/>
      <c r="U5" s="295"/>
    </row>
    <row r="6" spans="1:21" ht="27" customHeight="1">
      <c r="A6" s="623" t="s">
        <v>478</v>
      </c>
      <c r="B6" s="739">
        <v>1084705</v>
      </c>
      <c r="C6" s="739">
        <f>+'V.4.2.NA. Reportes ARL'!D7</f>
        <v>14683</v>
      </c>
      <c r="D6" s="740">
        <f t="shared" si="0"/>
        <v>1353.6399297504852</v>
      </c>
      <c r="E6" s="919">
        <f t="shared" ref="E6:E19" si="1">C6/B6</f>
        <v>1.3536399297504852E-2</v>
      </c>
      <c r="Q6" s="295"/>
      <c r="R6" s="295"/>
      <c r="S6" s="295"/>
      <c r="T6" s="295"/>
      <c r="U6" s="295"/>
    </row>
    <row r="7" spans="1:21" ht="27" customHeight="1">
      <c r="A7" s="623" t="s">
        <v>479</v>
      </c>
      <c r="B7" s="739">
        <v>1183463</v>
      </c>
      <c r="C7" s="739">
        <f>+'V.4.2.NA. Reportes ARL'!D8</f>
        <v>17456</v>
      </c>
      <c r="D7" s="740">
        <f t="shared" si="0"/>
        <v>1474.9933035506815</v>
      </c>
      <c r="E7" s="919">
        <f t="shared" si="1"/>
        <v>1.4749933035506814E-2</v>
      </c>
      <c r="Q7" s="295"/>
      <c r="R7" s="295"/>
      <c r="S7" s="295"/>
      <c r="T7" s="295"/>
      <c r="U7" s="295"/>
    </row>
    <row r="8" spans="1:21" ht="27" customHeight="1">
      <c r="A8" s="623" t="s">
        <v>480</v>
      </c>
      <c r="B8" s="739">
        <v>1367790</v>
      </c>
      <c r="C8" s="739">
        <f>+'V.4.2.NA. Reportes ARL'!D9</f>
        <v>22597</v>
      </c>
      <c r="D8" s="740">
        <f t="shared" si="0"/>
        <v>1652.0810943200345</v>
      </c>
      <c r="E8" s="919">
        <f t="shared" si="1"/>
        <v>1.6520810943200345E-2</v>
      </c>
      <c r="N8" s="296"/>
      <c r="Q8" s="295"/>
      <c r="R8" s="295"/>
      <c r="S8" s="295"/>
      <c r="T8" s="295"/>
      <c r="U8" s="295"/>
    </row>
    <row r="9" spans="1:21" ht="27" customHeight="1">
      <c r="A9" s="623" t="s">
        <v>481</v>
      </c>
      <c r="B9" s="739">
        <v>1430273</v>
      </c>
      <c r="C9" s="739">
        <f>+'V.4.2.NA. Reportes ARL'!D10</f>
        <v>26688</v>
      </c>
      <c r="D9" s="740">
        <f t="shared" si="0"/>
        <v>1865.9374818653503</v>
      </c>
      <c r="E9" s="919">
        <f t="shared" si="1"/>
        <v>1.8659374818653502E-2</v>
      </c>
      <c r="Q9" s="295"/>
      <c r="R9" s="295"/>
      <c r="S9" s="295"/>
      <c r="T9" s="295"/>
      <c r="U9" s="295"/>
    </row>
    <row r="10" spans="1:21" ht="27" customHeight="1">
      <c r="A10" s="623" t="s">
        <v>482</v>
      </c>
      <c r="B10" s="739">
        <v>1530322</v>
      </c>
      <c r="C10" s="739">
        <f>+'V.4.2.NA. Reportes ARL'!D11</f>
        <v>28635</v>
      </c>
      <c r="D10" s="740">
        <f t="shared" si="0"/>
        <v>1871.174824644748</v>
      </c>
      <c r="E10" s="919">
        <f t="shared" si="1"/>
        <v>1.8711748246447481E-2</v>
      </c>
      <c r="Q10" s="295"/>
      <c r="R10" s="295"/>
      <c r="S10" s="295"/>
      <c r="T10" s="295"/>
      <c r="U10" s="295"/>
    </row>
    <row r="11" spans="1:21" ht="27" customHeight="1">
      <c r="A11" s="623" t="s">
        <v>483</v>
      </c>
      <c r="B11" s="739">
        <v>1651202</v>
      </c>
      <c r="C11" s="739">
        <f>+'V.4.2.NA. Reportes ARL'!D12</f>
        <v>31032</v>
      </c>
      <c r="D11" s="740">
        <f t="shared" si="0"/>
        <v>1879.3581887618836</v>
      </c>
      <c r="E11" s="919">
        <f t="shared" si="1"/>
        <v>1.8793581887618836E-2</v>
      </c>
      <c r="Q11" s="295"/>
      <c r="R11" s="295"/>
      <c r="S11" s="295"/>
      <c r="T11" s="295"/>
      <c r="U11" s="295"/>
    </row>
    <row r="12" spans="1:21" s="297" customFormat="1" ht="27" customHeight="1">
      <c r="A12" s="623" t="s">
        <v>484</v>
      </c>
      <c r="B12" s="739">
        <v>1759458</v>
      </c>
      <c r="C12" s="739">
        <v>34549</v>
      </c>
      <c r="D12" s="740">
        <f t="shared" si="0"/>
        <v>1963.6160681300721</v>
      </c>
      <c r="E12" s="919">
        <f t="shared" si="1"/>
        <v>1.963616068130072E-2</v>
      </c>
      <c r="L12" s="254"/>
      <c r="Q12" s="298"/>
      <c r="R12" s="295"/>
      <c r="S12" s="298"/>
      <c r="T12" s="298"/>
      <c r="U12" s="298"/>
    </row>
    <row r="13" spans="1:21" ht="27" customHeight="1">
      <c r="A13" s="623" t="s">
        <v>485</v>
      </c>
      <c r="B13" s="739">
        <v>1888238</v>
      </c>
      <c r="C13" s="739">
        <v>38856</v>
      </c>
      <c r="D13" s="740">
        <f t="shared" si="0"/>
        <v>2057.7914436633519</v>
      </c>
      <c r="E13" s="919">
        <f t="shared" si="1"/>
        <v>2.0577914436633517E-2</v>
      </c>
      <c r="Q13" s="295"/>
      <c r="R13" s="295"/>
      <c r="S13" s="295"/>
      <c r="T13" s="295"/>
      <c r="U13" s="295"/>
    </row>
    <row r="14" spans="1:21" ht="27" customHeight="1">
      <c r="A14" s="623" t="s">
        <v>486</v>
      </c>
      <c r="B14" s="739">
        <v>2050322</v>
      </c>
      <c r="C14" s="739">
        <v>41489</v>
      </c>
      <c r="D14" s="740">
        <f t="shared" si="0"/>
        <v>2023.5358153499792</v>
      </c>
      <c r="E14" s="919">
        <f t="shared" si="1"/>
        <v>2.0235358153499791E-2</v>
      </c>
      <c r="Q14" s="295"/>
      <c r="R14" s="295"/>
      <c r="S14" s="295"/>
      <c r="T14" s="295"/>
      <c r="U14" s="295"/>
    </row>
    <row r="15" spans="1:21" ht="27" customHeight="1">
      <c r="A15" s="623" t="s">
        <v>592</v>
      </c>
      <c r="B15" s="739">
        <v>2202518</v>
      </c>
      <c r="C15" s="739">
        <v>45470</v>
      </c>
      <c r="D15" s="740">
        <f t="shared" si="0"/>
        <v>2064.4553188668606</v>
      </c>
      <c r="E15" s="919">
        <f t="shared" si="1"/>
        <v>2.0644553188668605E-2</v>
      </c>
      <c r="Q15" s="295"/>
      <c r="R15" s="295"/>
      <c r="S15" s="295"/>
      <c r="T15" s="295"/>
      <c r="U15" s="295"/>
    </row>
    <row r="16" spans="1:21" ht="27" customHeight="1">
      <c r="A16" s="623" t="s">
        <v>593</v>
      </c>
      <c r="B16" s="739">
        <v>2299153</v>
      </c>
      <c r="C16" s="739">
        <v>49148</v>
      </c>
      <c r="D16" s="740">
        <f t="shared" si="0"/>
        <v>2137.6567805622331</v>
      </c>
      <c r="E16" s="919">
        <f t="shared" si="1"/>
        <v>2.1376567805622332E-2</v>
      </c>
      <c r="Q16" s="295"/>
      <c r="R16" s="295"/>
      <c r="S16" s="295"/>
      <c r="T16" s="295"/>
      <c r="U16" s="295"/>
    </row>
    <row r="17" spans="1:21" ht="27" customHeight="1">
      <c r="A17" s="623" t="s">
        <v>540</v>
      </c>
      <c r="B17" s="739">
        <v>2117050</v>
      </c>
      <c r="C17" s="739">
        <v>40145</v>
      </c>
      <c r="D17" s="740">
        <f t="shared" si="0"/>
        <v>1896.2707541153964</v>
      </c>
      <c r="E17" s="919">
        <f t="shared" si="1"/>
        <v>1.8962707541153964E-2</v>
      </c>
      <c r="Q17" s="295"/>
      <c r="R17" s="295"/>
      <c r="S17" s="295"/>
      <c r="T17" s="295"/>
      <c r="U17" s="295"/>
    </row>
    <row r="18" spans="1:21" ht="27" customHeight="1">
      <c r="A18" s="623" t="s">
        <v>649</v>
      </c>
      <c r="B18" s="739">
        <v>2352043</v>
      </c>
      <c r="C18" s="739">
        <v>47450</v>
      </c>
      <c r="D18" s="740">
        <f t="shared" si="0"/>
        <v>2017.3950901407841</v>
      </c>
      <c r="E18" s="919">
        <f t="shared" si="1"/>
        <v>2.017395090140784E-2</v>
      </c>
      <c r="Q18" s="295"/>
      <c r="R18" s="295"/>
      <c r="S18" s="295"/>
      <c r="T18" s="295"/>
      <c r="U18" s="295"/>
    </row>
    <row r="19" spans="1:21" ht="27" customHeight="1">
      <c r="A19" s="741" t="s">
        <v>564</v>
      </c>
      <c r="B19" s="739">
        <v>2405039</v>
      </c>
      <c r="C19" s="739">
        <v>49595</v>
      </c>
      <c r="D19" s="740">
        <v>2062.1287222369369</v>
      </c>
      <c r="E19" s="919">
        <f t="shared" si="1"/>
        <v>2.0621287222369368E-2</v>
      </c>
      <c r="Q19" s="295"/>
      <c r="R19" s="295"/>
      <c r="S19" s="295"/>
      <c r="T19" s="295"/>
      <c r="U19" s="295"/>
    </row>
    <row r="20" spans="1:21" ht="27" customHeight="1">
      <c r="A20" s="741" t="s">
        <v>565</v>
      </c>
      <c r="B20" s="739">
        <v>2455244</v>
      </c>
      <c r="C20" s="739">
        <v>46797</v>
      </c>
      <c r="D20" s="740">
        <v>1906.0020103908205</v>
      </c>
      <c r="E20" s="919">
        <v>1.9060020103908205E-2</v>
      </c>
      <c r="Q20" s="295"/>
      <c r="R20" s="295"/>
      <c r="S20" s="295"/>
      <c r="T20" s="295"/>
      <c r="U20" s="295"/>
    </row>
    <row r="21" spans="1:21" ht="27" customHeight="1">
      <c r="A21" s="1115" t="str">
        <f>+'Resumen '!O5</f>
        <v>Ene-Sep.24</v>
      </c>
      <c r="B21" s="739">
        <f>+'Resumen '!D14</f>
        <v>2483642</v>
      </c>
      <c r="C21" s="739">
        <f>+'Resumen '!D7</f>
        <v>37509</v>
      </c>
      <c r="D21" s="740">
        <f>C21/B21*$A$27</f>
        <v>1510.2418142389281</v>
      </c>
      <c r="E21" s="919">
        <f>C21/B21</f>
        <v>1.5102418142389282E-2</v>
      </c>
      <c r="Q21" s="295"/>
      <c r="R21" s="299"/>
      <c r="S21" s="295"/>
      <c r="T21" s="295"/>
      <c r="U21" s="295"/>
    </row>
    <row r="22" spans="1:21" ht="27" customHeight="1">
      <c r="A22" s="742" t="s">
        <v>690</v>
      </c>
      <c r="B22" s="920"/>
      <c r="C22" s="581"/>
      <c r="D22" s="581"/>
      <c r="E22" s="921">
        <f>AVERAGE(E5:E21)</f>
        <v>1.8142352670584016E-2</v>
      </c>
      <c r="Q22" s="295"/>
      <c r="R22" s="295"/>
      <c r="S22" s="295"/>
      <c r="T22" s="295"/>
      <c r="U22" s="295"/>
    </row>
    <row r="23" spans="1:21" ht="27.75" customHeight="1">
      <c r="A23" s="900" t="s">
        <v>691</v>
      </c>
      <c r="Q23" s="295"/>
      <c r="R23" s="295"/>
      <c r="S23" s="295"/>
      <c r="T23" s="295"/>
      <c r="U23" s="295"/>
    </row>
    <row r="24" spans="1:21">
      <c r="Q24" s="288"/>
      <c r="R24" s="295"/>
    </row>
    <row r="25" spans="1:21">
      <c r="Q25" s="288"/>
      <c r="R25" s="295"/>
    </row>
    <row r="26" spans="1:21">
      <c r="Q26" s="288"/>
      <c r="R26" s="288"/>
    </row>
    <row r="27" spans="1:21" ht="15">
      <c r="A27" s="300">
        <v>100000</v>
      </c>
      <c r="Q27" s="288"/>
      <c r="R27" s="288"/>
    </row>
    <row r="28" spans="1:21">
      <c r="Q28" s="288"/>
      <c r="R28" s="288"/>
    </row>
    <row r="29" spans="1:21">
      <c r="Q29" s="288"/>
      <c r="R29" s="288"/>
    </row>
    <row r="30" spans="1:21" ht="69" customHeight="1">
      <c r="Q30" s="288"/>
      <c r="R30" s="288"/>
      <c r="S30" s="285"/>
    </row>
    <row r="31" spans="1:21">
      <c r="Q31" s="288"/>
      <c r="R31" s="288"/>
    </row>
    <row r="32" spans="1:21">
      <c r="Q32" s="288"/>
      <c r="R32" s="288"/>
    </row>
    <row r="33" spans="17:18">
      <c r="Q33" s="288"/>
      <c r="R33" s="288"/>
    </row>
    <row r="34" spans="17:18" ht="52.5" customHeight="1">
      <c r="Q34" s="288"/>
      <c r="R34" s="288"/>
    </row>
    <row r="35" spans="17:18" ht="101.25" customHeight="1">
      <c r="Q35" s="288"/>
      <c r="R35" s="288"/>
    </row>
    <row r="36" spans="17:18">
      <c r="Q36" s="288"/>
      <c r="R36" s="288"/>
    </row>
    <row r="37" spans="17:18">
      <c r="Q37" s="288"/>
      <c r="R37" s="288"/>
    </row>
    <row r="40" spans="17:18" ht="67.5" customHeight="1"/>
  </sheetData>
  <mergeCells count="3">
    <mergeCell ref="A1:P1"/>
    <mergeCell ref="A3:P3"/>
    <mergeCell ref="A2:P2"/>
  </mergeCells>
  <conditionalFormatting sqref="B21:E21 B15:D20 E5:E20">
    <cfRule type="cellIs" dxfId="394" priority="2"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defaultColWidth="11.42578125" defaultRowHeight="14.25"/>
  <cols>
    <col min="1" max="6" width="11.42578125" style="254"/>
    <col min="7" max="7" width="8.85546875" style="254" customWidth="1"/>
    <col min="8" max="8" width="11.42578125" style="254"/>
    <col min="9" max="9" width="7.85546875" style="254" customWidth="1"/>
    <col min="10" max="10" width="7" style="254" customWidth="1"/>
    <col min="11" max="11" width="5.85546875" style="254" customWidth="1"/>
    <col min="12" max="16384" width="11.42578125" style="254"/>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4" customWidth="1"/>
    <col min="5" max="5" width="22.140625" style="254" customWidth="1"/>
    <col min="6" max="6" width="21.28515625" style="254" customWidth="1"/>
    <col min="7" max="8" width="10.7109375" style="254" customWidth="1"/>
    <col min="9" max="9" width="27.28515625" style="254" customWidth="1"/>
    <col min="10" max="10" width="20.28515625" style="254" customWidth="1"/>
    <col min="11" max="11" width="26.7109375" style="254" customWidth="1"/>
    <col min="12" max="13" width="20.28515625" style="254" customWidth="1"/>
    <col min="14" max="14" width="31.42578125" style="254" customWidth="1"/>
    <col min="15" max="15" width="29.140625" style="254" customWidth="1"/>
    <col min="16" max="16" width="16.140625" style="254" customWidth="1"/>
    <col min="17" max="16384" width="11.42578125" style="254"/>
  </cols>
  <sheetData>
    <row r="5" spans="1:16" ht="54" customHeight="1"/>
    <row r="6" spans="1:16" ht="20.25" customHeight="1"/>
    <row r="7" spans="1:16" ht="14.25" customHeight="1">
      <c r="A7" s="1502" t="s">
        <v>692</v>
      </c>
      <c r="B7" s="1502"/>
      <c r="C7" s="1502"/>
      <c r="D7" s="1502"/>
      <c r="E7" s="1502"/>
      <c r="F7" s="1502"/>
      <c r="G7" s="1502"/>
      <c r="H7" s="1502"/>
      <c r="I7" s="1502"/>
      <c r="J7" s="1502"/>
      <c r="K7" s="1502"/>
      <c r="L7" s="1502"/>
      <c r="M7" s="1502"/>
      <c r="N7" s="1502"/>
      <c r="O7" s="1502"/>
      <c r="P7" s="1502"/>
    </row>
    <row r="8" spans="1:16" ht="14.25" customHeight="1">
      <c r="A8" s="1502"/>
      <c r="B8" s="1502"/>
      <c r="C8" s="1502"/>
      <c r="D8" s="1502"/>
      <c r="E8" s="1502"/>
      <c r="F8" s="1502"/>
      <c r="G8" s="1502"/>
      <c r="H8" s="1502"/>
      <c r="I8" s="1502"/>
      <c r="J8" s="1502"/>
      <c r="K8" s="1502"/>
      <c r="L8" s="1502"/>
      <c r="M8" s="1502"/>
      <c r="N8" s="1502"/>
      <c r="O8" s="1502"/>
      <c r="P8" s="1502"/>
    </row>
    <row r="9" spans="1:16" ht="14.25" customHeight="1">
      <c r="A9" s="1502"/>
      <c r="B9" s="1502"/>
      <c r="C9" s="1502"/>
      <c r="D9" s="1502"/>
      <c r="E9" s="1502"/>
      <c r="F9" s="1502"/>
      <c r="G9" s="1502"/>
      <c r="H9" s="1502"/>
      <c r="I9" s="1502"/>
      <c r="J9" s="1502"/>
      <c r="K9" s="1502"/>
      <c r="L9" s="1502"/>
      <c r="M9" s="1502"/>
      <c r="N9" s="1502"/>
      <c r="O9" s="1502"/>
      <c r="P9" s="1502"/>
    </row>
    <row r="10" spans="1:16" ht="14.25" customHeight="1">
      <c r="A10" s="1502"/>
      <c r="B10" s="1502"/>
      <c r="C10" s="1502"/>
      <c r="D10" s="1502"/>
      <c r="E10" s="1502"/>
      <c r="F10" s="1502"/>
      <c r="G10" s="1502"/>
      <c r="H10" s="1502"/>
      <c r="I10" s="1502"/>
      <c r="J10" s="1502"/>
      <c r="K10" s="1502"/>
      <c r="L10" s="1502"/>
      <c r="M10" s="1502"/>
      <c r="N10" s="1502"/>
      <c r="O10" s="1502"/>
      <c r="P10" s="1502"/>
    </row>
    <row r="11" spans="1:16" ht="14.25" customHeight="1">
      <c r="A11" s="1502"/>
      <c r="B11" s="1502"/>
      <c r="C11" s="1502"/>
      <c r="D11" s="1502"/>
      <c r="E11" s="1502"/>
      <c r="F11" s="1502"/>
      <c r="G11" s="1502"/>
      <c r="H11" s="1502"/>
      <c r="I11" s="1502"/>
      <c r="J11" s="1502"/>
      <c r="K11" s="1502"/>
      <c r="L11" s="1502"/>
      <c r="M11" s="1502"/>
      <c r="N11" s="1502"/>
      <c r="O11" s="1502"/>
      <c r="P11" s="1502"/>
    </row>
    <row r="12" spans="1:16" ht="14.25" customHeight="1">
      <c r="A12" s="1502"/>
      <c r="B12" s="1502"/>
      <c r="C12" s="1502"/>
      <c r="D12" s="1502"/>
      <c r="E12" s="1502"/>
      <c r="F12" s="1502"/>
      <c r="G12" s="1502"/>
      <c r="H12" s="1502"/>
      <c r="I12" s="1502"/>
      <c r="J12" s="1502"/>
      <c r="K12" s="1502"/>
      <c r="L12" s="1502"/>
      <c r="M12" s="1502"/>
      <c r="N12" s="1502"/>
      <c r="O12" s="1502"/>
      <c r="P12" s="1502"/>
    </row>
    <row r="13" spans="1:16" ht="14.25" customHeight="1">
      <c r="A13" s="1502"/>
      <c r="B13" s="1502"/>
      <c r="C13" s="1502"/>
      <c r="D13" s="1502"/>
      <c r="E13" s="1502"/>
      <c r="F13" s="1502"/>
      <c r="G13" s="1502"/>
      <c r="H13" s="1502"/>
      <c r="I13" s="1502"/>
      <c r="J13" s="1502"/>
      <c r="K13" s="1502"/>
      <c r="L13" s="1502"/>
      <c r="M13" s="1502"/>
      <c r="N13" s="1502"/>
      <c r="O13" s="1502"/>
      <c r="P13" s="1502"/>
    </row>
    <row r="14" spans="1:16" ht="14.25" customHeight="1">
      <c r="A14" s="1502"/>
      <c r="B14" s="1502"/>
      <c r="C14" s="1502"/>
      <c r="D14" s="1502"/>
      <c r="E14" s="1502"/>
      <c r="F14" s="1502"/>
      <c r="G14" s="1502"/>
      <c r="H14" s="1502"/>
      <c r="I14" s="1502"/>
      <c r="J14" s="1502"/>
      <c r="K14" s="1502"/>
      <c r="L14" s="1502"/>
      <c r="M14" s="1502"/>
      <c r="N14" s="1502"/>
      <c r="O14" s="1502"/>
      <c r="P14" s="1502"/>
    </row>
    <row r="15" spans="1:16" ht="14.25" customHeight="1">
      <c r="A15" s="1502"/>
      <c r="B15" s="1502"/>
      <c r="C15" s="1502"/>
      <c r="D15" s="1502"/>
      <c r="E15" s="1502"/>
      <c r="F15" s="1502"/>
      <c r="G15" s="1502"/>
      <c r="H15" s="1502"/>
      <c r="I15" s="1502"/>
      <c r="J15" s="1502"/>
      <c r="K15" s="1502"/>
      <c r="L15" s="1502"/>
      <c r="M15" s="1502"/>
      <c r="N15" s="1502"/>
      <c r="O15" s="1502"/>
      <c r="P15" s="1502"/>
    </row>
    <row r="16" spans="1:16" ht="14.25" customHeight="1">
      <c r="A16" s="1502"/>
      <c r="B16" s="1502"/>
      <c r="C16" s="1502"/>
      <c r="D16" s="1502"/>
      <c r="E16" s="1502"/>
      <c r="F16" s="1502"/>
      <c r="G16" s="1502"/>
      <c r="H16" s="1502"/>
      <c r="I16" s="1502"/>
      <c r="J16" s="1502"/>
      <c r="K16" s="1502"/>
      <c r="L16" s="1502"/>
      <c r="M16" s="1502"/>
      <c r="N16" s="1502"/>
      <c r="O16" s="1502"/>
      <c r="P16" s="1502"/>
    </row>
    <row r="17" spans="1:16" ht="14.25" customHeight="1">
      <c r="A17" s="1502"/>
      <c r="B17" s="1502"/>
      <c r="C17" s="1502"/>
      <c r="D17" s="1502"/>
      <c r="E17" s="1502"/>
      <c r="F17" s="1502"/>
      <c r="G17" s="1502"/>
      <c r="H17" s="1502"/>
      <c r="I17" s="1502"/>
      <c r="J17" s="1502"/>
      <c r="K17" s="1502"/>
      <c r="L17" s="1502"/>
      <c r="M17" s="1502"/>
      <c r="N17" s="1502"/>
      <c r="O17" s="1502"/>
      <c r="P17" s="1502"/>
    </row>
    <row r="18" spans="1:16" ht="14.25" customHeight="1">
      <c r="A18" s="1502"/>
      <c r="B18" s="1502"/>
      <c r="C18" s="1502"/>
      <c r="D18" s="1502"/>
      <c r="E18" s="1502"/>
      <c r="F18" s="1502"/>
      <c r="G18" s="1502"/>
      <c r="H18" s="1502"/>
      <c r="I18" s="1502"/>
      <c r="J18" s="1502"/>
      <c r="K18" s="1502"/>
      <c r="L18" s="1502"/>
      <c r="M18" s="1502"/>
      <c r="N18" s="1502"/>
      <c r="O18" s="1502"/>
      <c r="P18" s="1502"/>
    </row>
    <row r="19" spans="1:16" ht="14.25" customHeight="1">
      <c r="A19" s="1502"/>
      <c r="B19" s="1502"/>
      <c r="C19" s="1502"/>
      <c r="D19" s="1502"/>
      <c r="E19" s="1502"/>
      <c r="F19" s="1502"/>
      <c r="G19" s="1502"/>
      <c r="H19" s="1502"/>
      <c r="I19" s="1502"/>
      <c r="J19" s="1502"/>
      <c r="K19" s="1502"/>
      <c r="L19" s="1502"/>
      <c r="M19" s="1502"/>
      <c r="N19" s="1502"/>
      <c r="O19" s="1502"/>
      <c r="P19" s="1502"/>
    </row>
    <row r="20" spans="1:16" ht="14.25" customHeight="1">
      <c r="A20" s="1502"/>
      <c r="B20" s="1502"/>
      <c r="C20" s="1502"/>
      <c r="D20" s="1502"/>
      <c r="E20" s="1502"/>
      <c r="F20" s="1502"/>
      <c r="G20" s="1502"/>
      <c r="H20" s="1502"/>
      <c r="I20" s="1502"/>
      <c r="J20" s="1502"/>
      <c r="K20" s="1502"/>
      <c r="L20" s="1502"/>
      <c r="M20" s="1502"/>
      <c r="N20" s="1502"/>
      <c r="O20" s="1502"/>
      <c r="P20" s="1502"/>
    </row>
    <row r="21" spans="1:16" ht="14.25" customHeight="1">
      <c r="A21" s="1502"/>
      <c r="B21" s="1502"/>
      <c r="C21" s="1502"/>
      <c r="D21" s="1502"/>
      <c r="E21" s="1502"/>
      <c r="F21" s="1502"/>
      <c r="G21" s="1502"/>
      <c r="H21" s="1502"/>
      <c r="I21" s="1502"/>
      <c r="J21" s="1502"/>
      <c r="K21" s="1502"/>
      <c r="L21" s="1502"/>
      <c r="M21" s="1502"/>
      <c r="N21" s="1502"/>
      <c r="O21" s="1502"/>
      <c r="P21" s="1502"/>
    </row>
    <row r="22" spans="1:16" ht="14.25" customHeight="1">
      <c r="A22" s="1502"/>
      <c r="B22" s="1502"/>
      <c r="C22" s="1502"/>
      <c r="D22" s="1502"/>
      <c r="E22" s="1502"/>
      <c r="F22" s="1502"/>
      <c r="G22" s="1502"/>
      <c r="H22" s="1502"/>
      <c r="I22" s="1502"/>
      <c r="J22" s="1502"/>
      <c r="K22" s="1502"/>
      <c r="L22" s="1502"/>
      <c r="M22" s="1502"/>
      <c r="N22" s="1502"/>
      <c r="O22" s="1502"/>
      <c r="P22" s="1502"/>
    </row>
    <row r="23" spans="1:16" ht="14.25" customHeight="1">
      <c r="A23" s="1502"/>
      <c r="B23" s="1502"/>
      <c r="C23" s="1502"/>
      <c r="D23" s="1502"/>
      <c r="E23" s="1502"/>
      <c r="F23" s="1502"/>
      <c r="G23" s="1502"/>
      <c r="H23" s="1502"/>
      <c r="I23" s="1502"/>
      <c r="J23" s="1502"/>
      <c r="K23" s="1502"/>
      <c r="L23" s="1502"/>
      <c r="M23" s="1502"/>
      <c r="N23" s="1502"/>
      <c r="O23" s="1502"/>
      <c r="P23" s="1502"/>
    </row>
    <row r="24" spans="1:16" ht="14.25" customHeight="1">
      <c r="A24" s="1502"/>
      <c r="B24" s="1502"/>
      <c r="C24" s="1502"/>
      <c r="D24" s="1502"/>
      <c r="E24" s="1502"/>
      <c r="F24" s="1502"/>
      <c r="G24" s="1502"/>
      <c r="H24" s="1502"/>
      <c r="I24" s="1502"/>
      <c r="J24" s="1502"/>
      <c r="K24" s="1502"/>
      <c r="L24" s="1502"/>
      <c r="M24" s="1502"/>
      <c r="N24" s="1502"/>
      <c r="O24" s="1502"/>
      <c r="P24" s="1502"/>
    </row>
    <row r="25" spans="1:16" ht="14.25" customHeight="1">
      <c r="A25" s="1502"/>
      <c r="B25" s="1502"/>
      <c r="C25" s="1502"/>
      <c r="D25" s="1502"/>
      <c r="E25" s="1502"/>
      <c r="F25" s="1502"/>
      <c r="G25" s="1502"/>
      <c r="H25" s="1502"/>
      <c r="I25" s="1502"/>
      <c r="J25" s="1502"/>
      <c r="K25" s="1502"/>
      <c r="L25" s="1502"/>
      <c r="M25" s="1502"/>
      <c r="N25" s="1502"/>
      <c r="O25" s="1502"/>
      <c r="P25" s="1502"/>
    </row>
    <row r="26" spans="1:16" ht="14.25" customHeight="1">
      <c r="A26" s="1502"/>
      <c r="B26" s="1502"/>
      <c r="C26" s="1502"/>
      <c r="D26" s="1502"/>
      <c r="E26" s="1502"/>
      <c r="F26" s="1502"/>
      <c r="G26" s="1502"/>
      <c r="H26" s="1502"/>
      <c r="I26" s="1502"/>
      <c r="J26" s="1502"/>
      <c r="K26" s="1502"/>
      <c r="L26" s="1502"/>
      <c r="M26" s="1502"/>
      <c r="N26" s="1502"/>
      <c r="O26" s="1502"/>
      <c r="P26" s="1502"/>
    </row>
    <row r="27" spans="1:16" ht="14.25" customHeight="1">
      <c r="A27" s="1502"/>
      <c r="B27" s="1502"/>
      <c r="C27" s="1502"/>
      <c r="D27" s="1502"/>
      <c r="E27" s="1502"/>
      <c r="F27" s="1502"/>
      <c r="G27" s="1502"/>
      <c r="H27" s="1502"/>
      <c r="I27" s="1502"/>
      <c r="J27" s="1502"/>
      <c r="K27" s="1502"/>
      <c r="L27" s="1502"/>
      <c r="M27" s="1502"/>
      <c r="N27" s="1502"/>
      <c r="O27" s="1502"/>
      <c r="P27" s="1502"/>
    </row>
    <row r="28" spans="1:16" ht="14.25" customHeight="1">
      <c r="A28" s="1502"/>
      <c r="B28" s="1502"/>
      <c r="C28" s="1502"/>
      <c r="D28" s="1502"/>
      <c r="E28" s="1502"/>
      <c r="F28" s="1502"/>
      <c r="G28" s="1502"/>
      <c r="H28" s="1502"/>
      <c r="I28" s="1502"/>
      <c r="J28" s="1502"/>
      <c r="K28" s="1502"/>
      <c r="L28" s="1502"/>
      <c r="M28" s="1502"/>
      <c r="N28" s="1502"/>
      <c r="O28" s="1502"/>
      <c r="P28" s="1502"/>
    </row>
    <row r="29" spans="1:16" ht="14.25" customHeight="1">
      <c r="A29" s="1502"/>
      <c r="B29" s="1502"/>
      <c r="C29" s="1502"/>
      <c r="D29" s="1502"/>
      <c r="E29" s="1502"/>
      <c r="F29" s="1502"/>
      <c r="G29" s="1502"/>
      <c r="H29" s="1502"/>
      <c r="I29" s="1502"/>
      <c r="J29" s="1502"/>
      <c r="K29" s="1502"/>
      <c r="L29" s="1502"/>
      <c r="M29" s="1502"/>
      <c r="N29" s="1502"/>
      <c r="O29" s="1502"/>
      <c r="P29" s="1502"/>
    </row>
    <row r="30" spans="1:16" ht="14.25" customHeight="1">
      <c r="A30" s="1502"/>
      <c r="B30" s="1502"/>
      <c r="C30" s="1502"/>
      <c r="D30" s="1502"/>
      <c r="E30" s="1502"/>
      <c r="F30" s="1502"/>
      <c r="G30" s="1502"/>
      <c r="H30" s="1502"/>
      <c r="I30" s="1502"/>
      <c r="J30" s="1502"/>
      <c r="K30" s="1502"/>
      <c r="L30" s="1502"/>
      <c r="M30" s="1502"/>
      <c r="N30" s="1502"/>
      <c r="O30" s="1502"/>
      <c r="P30" s="1502"/>
    </row>
    <row r="31" spans="1:16" ht="14.25" customHeight="1">
      <c r="A31" s="1502"/>
      <c r="B31" s="1502"/>
      <c r="C31" s="1502"/>
      <c r="D31" s="1502"/>
      <c r="E31" s="1502"/>
      <c r="F31" s="1502"/>
      <c r="G31" s="1502"/>
      <c r="H31" s="1502"/>
      <c r="I31" s="1502"/>
      <c r="J31" s="1502"/>
      <c r="K31" s="1502"/>
      <c r="L31" s="1502"/>
      <c r="M31" s="1502"/>
      <c r="N31" s="1502"/>
      <c r="O31" s="1502"/>
      <c r="P31" s="1502"/>
    </row>
    <row r="32" spans="1:16" ht="14.25" customHeight="1">
      <c r="A32" s="1502"/>
      <c r="B32" s="1502"/>
      <c r="C32" s="1502"/>
      <c r="D32" s="1502"/>
      <c r="E32" s="1502"/>
      <c r="F32" s="1502"/>
      <c r="G32" s="1502"/>
      <c r="H32" s="1502"/>
      <c r="I32" s="1502"/>
      <c r="J32" s="1502"/>
      <c r="K32" s="1502"/>
      <c r="L32" s="1502"/>
      <c r="M32" s="1502"/>
      <c r="N32" s="1502"/>
      <c r="O32" s="1502"/>
      <c r="P32" s="1502"/>
    </row>
    <row r="33" spans="1:16" ht="14.25" customHeight="1">
      <c r="A33" s="1502"/>
      <c r="B33" s="1502"/>
      <c r="C33" s="1502"/>
      <c r="D33" s="1502"/>
      <c r="E33" s="1502"/>
      <c r="F33" s="1502"/>
      <c r="G33" s="1502"/>
      <c r="H33" s="1502"/>
      <c r="I33" s="1502"/>
      <c r="J33" s="1502"/>
      <c r="K33" s="1502"/>
      <c r="L33" s="1502"/>
      <c r="M33" s="1502"/>
      <c r="N33" s="1502"/>
      <c r="O33" s="1502"/>
      <c r="P33" s="1502"/>
    </row>
    <row r="34" spans="1:16" ht="14.25" customHeight="1">
      <c r="A34" s="1502"/>
      <c r="B34" s="1502"/>
      <c r="C34" s="1502"/>
      <c r="D34" s="1502"/>
      <c r="E34" s="1502"/>
      <c r="F34" s="1502"/>
      <c r="G34" s="1502"/>
      <c r="H34" s="1502"/>
      <c r="I34" s="1502"/>
      <c r="J34" s="1502"/>
      <c r="K34" s="1502"/>
      <c r="L34" s="1502"/>
      <c r="M34" s="1502"/>
      <c r="N34" s="1502"/>
      <c r="O34" s="1502"/>
      <c r="P34" s="1502"/>
    </row>
    <row r="35" spans="1:16" ht="14.25" customHeight="1">
      <c r="A35" s="1502"/>
      <c r="B35" s="1502"/>
      <c r="C35" s="1502"/>
      <c r="D35" s="1502"/>
      <c r="E35" s="1502"/>
      <c r="F35" s="1502"/>
      <c r="G35" s="1502"/>
      <c r="H35" s="1502"/>
      <c r="I35" s="1502"/>
      <c r="J35" s="1502"/>
      <c r="K35" s="1502"/>
      <c r="L35" s="1502"/>
      <c r="M35" s="1502"/>
      <c r="N35" s="1502"/>
      <c r="O35" s="1502"/>
      <c r="P35" s="1502"/>
    </row>
    <row r="36" spans="1:16" ht="14.25" customHeight="1">
      <c r="A36" s="1502"/>
      <c r="B36" s="1502"/>
      <c r="C36" s="1502"/>
      <c r="D36" s="1502"/>
      <c r="E36" s="1502"/>
      <c r="F36" s="1502"/>
      <c r="G36" s="1502"/>
      <c r="H36" s="1502"/>
      <c r="I36" s="1502"/>
      <c r="J36" s="1502"/>
      <c r="K36" s="1502"/>
      <c r="L36" s="1502"/>
      <c r="M36" s="1502"/>
      <c r="N36" s="1502"/>
      <c r="O36" s="1502"/>
      <c r="P36" s="1502"/>
    </row>
    <row r="37" spans="1:16" ht="14.25" customHeight="1">
      <c r="A37" s="1502"/>
      <c r="B37" s="1502"/>
      <c r="C37" s="1502"/>
      <c r="D37" s="1502"/>
      <c r="E37" s="1502"/>
      <c r="F37" s="1502"/>
      <c r="G37" s="1502"/>
      <c r="H37" s="1502"/>
      <c r="I37" s="1502"/>
      <c r="J37" s="1502"/>
      <c r="K37" s="1502"/>
      <c r="L37" s="1502"/>
      <c r="M37" s="1502"/>
      <c r="N37" s="1502"/>
      <c r="O37" s="1502"/>
      <c r="P37" s="1502"/>
    </row>
    <row r="38" spans="1:16" ht="14.25" customHeight="1">
      <c r="A38" s="1502"/>
      <c r="B38" s="1502"/>
      <c r="C38" s="1502"/>
      <c r="D38" s="1502"/>
      <c r="E38" s="1502"/>
      <c r="F38" s="1502"/>
      <c r="G38" s="1502"/>
      <c r="H38" s="1502"/>
      <c r="I38" s="1502"/>
      <c r="J38" s="1502"/>
      <c r="K38" s="1502"/>
      <c r="L38" s="1502"/>
      <c r="M38" s="1502"/>
      <c r="N38" s="1502"/>
      <c r="O38" s="1502"/>
      <c r="P38" s="1502"/>
    </row>
    <row r="39" spans="1:16" ht="14.25" customHeight="1">
      <c r="A39" s="1502"/>
      <c r="B39" s="1502"/>
      <c r="C39" s="1502"/>
      <c r="D39" s="1502"/>
      <c r="E39" s="1502"/>
      <c r="F39" s="1502"/>
      <c r="G39" s="1502"/>
      <c r="H39" s="1502"/>
      <c r="I39" s="1502"/>
      <c r="J39" s="1502"/>
      <c r="K39" s="1502"/>
      <c r="L39" s="1502"/>
      <c r="M39" s="1502"/>
      <c r="N39" s="1502"/>
      <c r="O39" s="1502"/>
      <c r="P39" s="1502"/>
    </row>
    <row r="40" spans="1:16" ht="14.25" customHeight="1">
      <c r="A40" s="1502"/>
      <c r="B40" s="1502"/>
      <c r="C40" s="1502"/>
      <c r="D40" s="1502"/>
      <c r="E40" s="1502"/>
      <c r="F40" s="1502"/>
      <c r="G40" s="1502"/>
      <c r="H40" s="1502"/>
      <c r="I40" s="1502"/>
      <c r="J40" s="1502"/>
      <c r="K40" s="1502"/>
      <c r="L40" s="1502"/>
      <c r="M40" s="1502"/>
      <c r="N40" s="1502"/>
      <c r="O40" s="1502"/>
      <c r="P40" s="1502"/>
    </row>
    <row r="41" spans="1:16" ht="14.25" customHeight="1">
      <c r="A41" s="1502"/>
      <c r="B41" s="1502"/>
      <c r="C41" s="1502"/>
      <c r="D41" s="1502"/>
      <c r="E41" s="1502"/>
      <c r="F41" s="1502"/>
      <c r="G41" s="1502"/>
      <c r="H41" s="1502"/>
      <c r="I41" s="1502"/>
      <c r="J41" s="1502"/>
      <c r="K41" s="1502"/>
      <c r="L41" s="1502"/>
      <c r="M41" s="1502"/>
      <c r="N41" s="1502"/>
      <c r="O41" s="1502"/>
      <c r="P41" s="1502"/>
    </row>
    <row r="42" spans="1:16" ht="14.25" customHeight="1">
      <c r="A42" s="1502"/>
      <c r="B42" s="1502"/>
      <c r="C42" s="1502"/>
      <c r="D42" s="1502"/>
      <c r="E42" s="1502"/>
      <c r="F42" s="1502"/>
      <c r="G42" s="1502"/>
      <c r="H42" s="1502"/>
      <c r="I42" s="1502"/>
      <c r="J42" s="1502"/>
      <c r="K42" s="1502"/>
      <c r="L42" s="1502"/>
      <c r="M42" s="1502"/>
      <c r="N42" s="1502"/>
      <c r="O42" s="1502"/>
      <c r="P42" s="1502"/>
    </row>
    <row r="43" spans="1:16" ht="14.25" customHeight="1">
      <c r="A43" s="1502"/>
      <c r="B43" s="1502"/>
      <c r="C43" s="1502"/>
      <c r="D43" s="1502"/>
      <c r="E43" s="1502"/>
      <c r="F43" s="1502"/>
      <c r="G43" s="1502"/>
      <c r="H43" s="1502"/>
      <c r="I43" s="1502"/>
      <c r="J43" s="1502"/>
      <c r="K43" s="1502"/>
      <c r="L43" s="1502"/>
      <c r="M43" s="1502"/>
      <c r="N43" s="1502"/>
      <c r="O43" s="1502"/>
      <c r="P43" s="1502"/>
    </row>
    <row r="44" spans="1:16" ht="14.25" customHeight="1">
      <c r="A44" s="1502"/>
      <c r="B44" s="1502"/>
      <c r="C44" s="1502"/>
      <c r="D44" s="1502"/>
      <c r="E44" s="1502"/>
      <c r="F44" s="1502"/>
      <c r="G44" s="1502"/>
      <c r="H44" s="1502"/>
      <c r="I44" s="1502"/>
      <c r="J44" s="1502"/>
      <c r="K44" s="1502"/>
      <c r="L44" s="1502"/>
      <c r="M44" s="1502"/>
      <c r="N44" s="1502"/>
      <c r="O44" s="1502"/>
      <c r="P44" s="1502"/>
    </row>
    <row r="45" spans="1:16" ht="14.25" customHeight="1">
      <c r="A45" s="1502"/>
      <c r="B45" s="1502"/>
      <c r="C45" s="1502"/>
      <c r="D45" s="1502"/>
      <c r="E45" s="1502"/>
      <c r="F45" s="1502"/>
      <c r="G45" s="1502"/>
      <c r="H45" s="1502"/>
      <c r="I45" s="1502"/>
      <c r="J45" s="1502"/>
      <c r="K45" s="1502"/>
      <c r="L45" s="1502"/>
      <c r="M45" s="1502"/>
      <c r="N45" s="1502"/>
      <c r="O45" s="1502"/>
      <c r="P45" s="1502"/>
    </row>
    <row r="46" spans="1:16" ht="14.25" customHeight="1">
      <c r="A46" s="1502"/>
      <c r="B46" s="1502"/>
      <c r="C46" s="1502"/>
      <c r="D46" s="1502"/>
      <c r="E46" s="1502"/>
      <c r="F46" s="1502"/>
      <c r="G46" s="1502"/>
      <c r="H46" s="1502"/>
      <c r="I46" s="1502"/>
      <c r="J46" s="1502"/>
      <c r="K46" s="1502"/>
      <c r="L46" s="1502"/>
      <c r="M46" s="1502"/>
      <c r="N46" s="1502"/>
      <c r="O46" s="1502"/>
      <c r="P46" s="1502"/>
    </row>
    <row r="47" spans="1:16" ht="14.25" customHeight="1">
      <c r="A47" s="1502"/>
      <c r="B47" s="1502"/>
      <c r="C47" s="1502"/>
      <c r="D47" s="1502"/>
      <c r="E47" s="1502"/>
      <c r="F47" s="1502"/>
      <c r="G47" s="1502"/>
      <c r="H47" s="1502"/>
      <c r="I47" s="1502"/>
      <c r="J47" s="1502"/>
      <c r="K47" s="1502"/>
      <c r="L47" s="1502"/>
      <c r="M47" s="1502"/>
      <c r="N47" s="1502"/>
      <c r="O47" s="1502"/>
      <c r="P47" s="1502"/>
    </row>
    <row r="48" spans="1:16" ht="14.25" customHeight="1">
      <c r="A48" s="1502"/>
      <c r="B48" s="1502"/>
      <c r="C48" s="1502"/>
      <c r="D48" s="1502"/>
      <c r="E48" s="1502"/>
      <c r="F48" s="1502"/>
      <c r="G48" s="1502"/>
      <c r="H48" s="1502"/>
      <c r="I48" s="1502"/>
      <c r="J48" s="1502"/>
      <c r="K48" s="1502"/>
      <c r="L48" s="1502"/>
      <c r="M48" s="1502"/>
      <c r="N48" s="1502"/>
      <c r="O48" s="1502"/>
      <c r="P48" s="1502"/>
    </row>
    <row r="49" spans="1:16" ht="14.25" customHeight="1">
      <c r="A49" s="1502"/>
      <c r="B49" s="1502"/>
      <c r="C49" s="1502"/>
      <c r="D49" s="1502"/>
      <c r="E49" s="1502"/>
      <c r="F49" s="1502"/>
      <c r="G49" s="1502"/>
      <c r="H49" s="1502"/>
      <c r="I49" s="1502"/>
      <c r="J49" s="1502"/>
      <c r="K49" s="1502"/>
      <c r="L49" s="1502"/>
      <c r="M49" s="1502"/>
      <c r="N49" s="1502"/>
      <c r="O49" s="1502"/>
      <c r="P49" s="1502"/>
    </row>
    <row r="50" spans="1:16" ht="14.25" customHeight="1">
      <c r="A50" s="1502"/>
      <c r="B50" s="1502"/>
      <c r="C50" s="1502"/>
      <c r="D50" s="1502"/>
      <c r="E50" s="1502"/>
      <c r="F50" s="1502"/>
      <c r="G50" s="1502"/>
      <c r="H50" s="1502"/>
      <c r="I50" s="1502"/>
      <c r="J50" s="1502"/>
      <c r="K50" s="1502"/>
      <c r="L50" s="1502"/>
      <c r="M50" s="1502"/>
      <c r="N50" s="1502"/>
      <c r="O50" s="1502"/>
      <c r="P50" s="1502"/>
    </row>
    <row r="51" spans="1:16" ht="14.25" customHeight="1">
      <c r="A51" s="1502"/>
      <c r="B51" s="1502"/>
      <c r="C51" s="1502"/>
      <c r="D51" s="1502"/>
      <c r="E51" s="1502"/>
      <c r="F51" s="1502"/>
      <c r="G51" s="1502"/>
      <c r="H51" s="1502"/>
      <c r="I51" s="1502"/>
      <c r="J51" s="1502"/>
      <c r="K51" s="1502"/>
      <c r="L51" s="1502"/>
      <c r="M51" s="1502"/>
      <c r="N51" s="1502"/>
      <c r="O51" s="1502"/>
      <c r="P51" s="1502"/>
    </row>
    <row r="52" spans="1:16" ht="14.25" customHeight="1">
      <c r="A52" s="1502"/>
      <c r="B52" s="1502"/>
      <c r="C52" s="1502"/>
      <c r="D52" s="1502"/>
      <c r="E52" s="1502"/>
      <c r="F52" s="1502"/>
      <c r="G52" s="1502"/>
      <c r="H52" s="1502"/>
      <c r="I52" s="1502"/>
      <c r="J52" s="1502"/>
      <c r="K52" s="1502"/>
      <c r="L52" s="1502"/>
      <c r="M52" s="1502"/>
      <c r="N52" s="1502"/>
      <c r="O52" s="1502"/>
      <c r="P52" s="1502"/>
    </row>
    <row r="53" spans="1:16" ht="14.25" customHeight="1">
      <c r="A53" s="1502"/>
      <c r="B53" s="1502"/>
      <c r="C53" s="1502"/>
      <c r="D53" s="1502"/>
      <c r="E53" s="1502"/>
      <c r="F53" s="1502"/>
      <c r="G53" s="1502"/>
      <c r="H53" s="1502"/>
      <c r="I53" s="1502"/>
      <c r="J53" s="1502"/>
      <c r="K53" s="1502"/>
      <c r="L53" s="1502"/>
      <c r="M53" s="1502"/>
      <c r="N53" s="1502"/>
      <c r="O53" s="1502"/>
      <c r="P53" s="1502"/>
    </row>
    <row r="54" spans="1:16" ht="92.25" customHeight="1">
      <c r="A54" s="1502"/>
      <c r="B54" s="1502"/>
      <c r="C54" s="1502"/>
      <c r="D54" s="1502"/>
      <c r="E54" s="1502"/>
      <c r="F54" s="1502"/>
      <c r="G54" s="1502"/>
      <c r="H54" s="1502"/>
      <c r="I54" s="1502"/>
      <c r="J54" s="1502"/>
      <c r="K54" s="1502"/>
      <c r="L54" s="1502"/>
      <c r="M54" s="1502"/>
      <c r="N54" s="1502"/>
      <c r="O54" s="1502"/>
      <c r="P54" s="1502"/>
    </row>
    <row r="55" spans="1:16">
      <c r="A55" s="1502"/>
      <c r="B55" s="1502"/>
      <c r="C55" s="1502"/>
      <c r="D55" s="1502"/>
      <c r="E55" s="1502"/>
      <c r="F55" s="1502"/>
      <c r="G55" s="1502"/>
      <c r="H55" s="1502"/>
      <c r="I55" s="1502"/>
      <c r="J55" s="1502"/>
      <c r="K55" s="1502"/>
      <c r="L55" s="1502"/>
      <c r="M55" s="1502"/>
      <c r="N55" s="1502"/>
      <c r="O55" s="1502"/>
      <c r="P55" s="1502"/>
    </row>
    <row r="56" spans="1:16">
      <c r="A56" s="1502"/>
      <c r="B56" s="1502"/>
      <c r="C56" s="1502"/>
      <c r="D56" s="1502"/>
      <c r="E56" s="1502"/>
      <c r="F56" s="1502"/>
      <c r="G56" s="1502"/>
      <c r="H56" s="1502"/>
      <c r="I56" s="1502"/>
      <c r="J56" s="1502"/>
      <c r="K56" s="1502"/>
      <c r="L56" s="1502"/>
      <c r="M56" s="1502"/>
      <c r="N56" s="1502"/>
      <c r="O56" s="1502"/>
      <c r="P56" s="1502"/>
    </row>
    <row r="57" spans="1:16">
      <c r="A57" s="1502"/>
      <c r="B57" s="1502"/>
      <c r="C57" s="1502"/>
      <c r="D57" s="1502"/>
      <c r="E57" s="1502"/>
      <c r="F57" s="1502"/>
      <c r="G57" s="1502"/>
      <c r="H57" s="1502"/>
      <c r="I57" s="1502"/>
      <c r="J57" s="1502"/>
      <c r="K57" s="1502"/>
      <c r="L57" s="1502"/>
      <c r="M57" s="1502"/>
      <c r="N57" s="1502"/>
      <c r="O57" s="1502"/>
      <c r="P57" s="1502"/>
    </row>
    <row r="58" spans="1:16">
      <c r="A58" s="1502"/>
      <c r="B58" s="1502"/>
      <c r="C58" s="1502"/>
      <c r="D58" s="1502"/>
      <c r="E58" s="1502"/>
      <c r="F58" s="1502"/>
      <c r="G58" s="1502"/>
      <c r="H58" s="1502"/>
      <c r="I58" s="1502"/>
      <c r="J58" s="1502"/>
      <c r="K58" s="1502"/>
      <c r="L58" s="1502"/>
      <c r="M58" s="1502"/>
      <c r="N58" s="1502"/>
      <c r="O58" s="1502"/>
      <c r="P58" s="1502"/>
    </row>
    <row r="59" spans="1:16">
      <c r="A59" s="1502"/>
      <c r="B59" s="1502"/>
      <c r="C59" s="1502"/>
      <c r="D59" s="1502"/>
      <c r="E59" s="1502"/>
      <c r="F59" s="1502"/>
      <c r="G59" s="1502"/>
      <c r="H59" s="1502"/>
      <c r="I59" s="1502"/>
      <c r="J59" s="1502"/>
      <c r="K59" s="1502"/>
      <c r="L59" s="1502"/>
      <c r="M59" s="1502"/>
      <c r="N59" s="1502"/>
      <c r="O59" s="1502"/>
      <c r="P59" s="1502"/>
    </row>
    <row r="60" spans="1:16">
      <c r="A60" s="1502"/>
      <c r="B60" s="1502"/>
      <c r="C60" s="1502"/>
      <c r="D60" s="1502"/>
      <c r="E60" s="1502"/>
      <c r="F60" s="1502"/>
      <c r="G60" s="1502"/>
      <c r="H60" s="1502"/>
      <c r="I60" s="1502"/>
      <c r="J60" s="1502"/>
      <c r="K60" s="1502"/>
      <c r="L60" s="1502"/>
      <c r="M60" s="1502"/>
      <c r="N60" s="1502"/>
      <c r="O60" s="1502"/>
      <c r="P60" s="1502"/>
    </row>
    <row r="61" spans="1:16">
      <c r="A61" s="1502"/>
      <c r="B61" s="1502"/>
      <c r="C61" s="1502"/>
      <c r="D61" s="1502"/>
      <c r="E61" s="1502"/>
      <c r="F61" s="1502"/>
      <c r="G61" s="1502"/>
      <c r="H61" s="1502"/>
      <c r="I61" s="1502"/>
      <c r="J61" s="1502"/>
      <c r="K61" s="1502"/>
      <c r="L61" s="1502"/>
      <c r="M61" s="1502"/>
      <c r="N61" s="1502"/>
      <c r="O61" s="1502"/>
      <c r="P61" s="1502"/>
    </row>
    <row r="62" spans="1:16" ht="90" customHeight="1">
      <c r="A62" s="1502"/>
      <c r="B62" s="1502"/>
      <c r="C62" s="1502"/>
      <c r="D62" s="1502"/>
      <c r="E62" s="1502"/>
      <c r="F62" s="1502"/>
      <c r="G62" s="1502"/>
      <c r="H62" s="1502"/>
      <c r="I62" s="1502"/>
      <c r="J62" s="1502"/>
      <c r="K62" s="1502"/>
      <c r="L62" s="1502"/>
      <c r="M62" s="1502"/>
      <c r="N62" s="1502"/>
      <c r="O62" s="1502"/>
      <c r="P62" s="1502"/>
    </row>
    <row r="63" spans="1:16">
      <c r="A63" s="1502"/>
      <c r="B63" s="1502"/>
      <c r="C63" s="1502"/>
      <c r="D63" s="1502"/>
      <c r="E63" s="1502"/>
      <c r="F63" s="1502"/>
      <c r="G63" s="1502"/>
      <c r="H63" s="1502"/>
      <c r="I63" s="1502"/>
      <c r="J63" s="1502"/>
      <c r="K63" s="1502"/>
      <c r="L63" s="1502"/>
      <c r="M63" s="1502"/>
      <c r="N63" s="1502"/>
      <c r="O63" s="1502"/>
      <c r="P63" s="1502"/>
    </row>
    <row r="64" spans="1:16">
      <c r="A64" s="1502"/>
      <c r="B64" s="1502"/>
      <c r="C64" s="1502"/>
      <c r="D64" s="1502"/>
      <c r="E64" s="1502"/>
      <c r="F64" s="1502"/>
      <c r="G64" s="1502"/>
      <c r="H64" s="1502"/>
      <c r="I64" s="1502"/>
      <c r="J64" s="1502"/>
      <c r="K64" s="1502"/>
      <c r="L64" s="1502"/>
      <c r="M64" s="1502"/>
      <c r="N64" s="1502"/>
      <c r="O64" s="1502"/>
      <c r="P64" s="1502"/>
    </row>
    <row r="65" spans="1:16">
      <c r="A65" s="1502"/>
      <c r="B65" s="1502"/>
      <c r="C65" s="1502"/>
      <c r="D65" s="1502"/>
      <c r="E65" s="1502"/>
      <c r="F65" s="1502"/>
      <c r="G65" s="1502"/>
      <c r="H65" s="1502"/>
      <c r="I65" s="1502"/>
      <c r="J65" s="1502"/>
      <c r="K65" s="1502"/>
      <c r="L65" s="1502"/>
      <c r="M65" s="1502"/>
      <c r="N65" s="1502"/>
      <c r="O65" s="1502"/>
      <c r="P65" s="1502"/>
    </row>
    <row r="66" spans="1:16" ht="19.5" customHeight="1">
      <c r="A66" s="1502"/>
      <c r="B66" s="1502"/>
      <c r="C66" s="1502"/>
      <c r="D66" s="1502"/>
      <c r="E66" s="1502"/>
      <c r="F66" s="1502"/>
      <c r="G66" s="1502"/>
      <c r="H66" s="1502"/>
      <c r="I66" s="1502"/>
      <c r="J66" s="1502"/>
      <c r="K66" s="1502"/>
      <c r="L66" s="1502"/>
      <c r="M66" s="1502"/>
      <c r="N66" s="1502"/>
      <c r="O66" s="1502"/>
      <c r="P66" s="1502"/>
    </row>
    <row r="67" spans="1:16" ht="127.5" customHeight="1">
      <c r="A67" s="1502"/>
      <c r="B67" s="1502"/>
      <c r="C67" s="1502"/>
      <c r="D67" s="1502"/>
      <c r="E67" s="1502"/>
      <c r="F67" s="1502"/>
      <c r="G67" s="1502"/>
      <c r="H67" s="1502"/>
      <c r="I67" s="1502"/>
      <c r="J67" s="1502"/>
      <c r="K67" s="1502"/>
      <c r="L67" s="1502"/>
      <c r="M67" s="1502"/>
      <c r="N67" s="1502"/>
      <c r="O67" s="1502"/>
      <c r="P67" s="1502"/>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defaultColWidth="11.42578125" defaultRowHeight="14.25"/>
  <cols>
    <col min="1" max="6" width="11.42578125" style="254"/>
    <col min="7" max="7" width="13.42578125" style="254" customWidth="1"/>
    <col min="8" max="8" width="11.42578125" style="254"/>
    <col min="9" max="9" width="23.42578125" style="254" customWidth="1"/>
    <col min="10" max="10" width="24.42578125" style="254" customWidth="1"/>
    <col min="11" max="11" width="15.5703125" style="254" customWidth="1"/>
    <col min="12" max="12" width="13.140625" style="254" customWidth="1"/>
    <col min="13" max="13" width="20.140625" style="254" customWidth="1"/>
    <col min="14" max="16384" width="11.42578125" style="254"/>
  </cols>
  <sheetData>
    <row r="5" spans="1:28" ht="22.5" customHeight="1"/>
    <row r="6" spans="1:28">
      <c r="A6" s="1503" t="s">
        <v>693</v>
      </c>
      <c r="B6" s="1504"/>
      <c r="C6" s="1504"/>
      <c r="D6" s="1504"/>
      <c r="E6" s="1504"/>
      <c r="F6" s="1504"/>
      <c r="G6" s="1504"/>
      <c r="H6" s="1504"/>
      <c r="I6" s="1504"/>
      <c r="J6" s="1504"/>
      <c r="K6" s="1504"/>
      <c r="L6" s="1504"/>
      <c r="M6" s="1504"/>
    </row>
    <row r="7" spans="1:28" ht="14.25" customHeight="1">
      <c r="A7" s="1504"/>
      <c r="B7" s="1504"/>
      <c r="C7" s="1504"/>
      <c r="D7" s="1504"/>
      <c r="E7" s="1504"/>
      <c r="F7" s="1504"/>
      <c r="G7" s="1504"/>
      <c r="H7" s="1504"/>
      <c r="I7" s="1504"/>
      <c r="J7" s="1504"/>
      <c r="K7" s="1504"/>
      <c r="L7" s="1504"/>
      <c r="M7" s="1504"/>
      <c r="O7" s="620"/>
      <c r="P7" s="621"/>
      <c r="Q7" s="621"/>
      <c r="R7" s="621"/>
      <c r="S7" s="621"/>
      <c r="T7" s="621"/>
      <c r="U7" s="621"/>
      <c r="V7" s="621"/>
      <c r="W7" s="621"/>
      <c r="X7" s="621"/>
      <c r="Y7" s="621"/>
      <c r="Z7" s="621"/>
      <c r="AA7" s="621"/>
      <c r="AB7" s="621"/>
    </row>
    <row r="8" spans="1:28" ht="14.25" customHeight="1">
      <c r="A8" s="1504"/>
      <c r="B8" s="1504"/>
      <c r="C8" s="1504"/>
      <c r="D8" s="1504"/>
      <c r="E8" s="1504"/>
      <c r="F8" s="1504"/>
      <c r="G8" s="1504"/>
      <c r="H8" s="1504"/>
      <c r="I8" s="1504"/>
      <c r="J8" s="1504"/>
      <c r="K8" s="1504"/>
      <c r="L8" s="1504"/>
      <c r="M8" s="1504"/>
      <c r="O8" s="621"/>
      <c r="P8" s="621"/>
      <c r="Q8" s="621"/>
      <c r="R8" s="621"/>
      <c r="S8" s="621"/>
      <c r="T8" s="621"/>
      <c r="U8" s="621"/>
      <c r="V8" s="621"/>
      <c r="W8" s="621"/>
      <c r="X8" s="621"/>
      <c r="Y8" s="621"/>
      <c r="Z8" s="621"/>
      <c r="AA8" s="621"/>
      <c r="AB8" s="621"/>
    </row>
    <row r="9" spans="1:28" ht="14.25" customHeight="1">
      <c r="A9" s="1504"/>
      <c r="B9" s="1504"/>
      <c r="C9" s="1504"/>
      <c r="D9" s="1504"/>
      <c r="E9" s="1504"/>
      <c r="F9" s="1504"/>
      <c r="G9" s="1504"/>
      <c r="H9" s="1504"/>
      <c r="I9" s="1504"/>
      <c r="J9" s="1504"/>
      <c r="K9" s="1504"/>
      <c r="L9" s="1504"/>
      <c r="M9" s="1504"/>
      <c r="O9" s="621"/>
      <c r="P9" s="621"/>
      <c r="Q9" s="621"/>
      <c r="R9" s="621"/>
      <c r="S9" s="621"/>
      <c r="T9" s="621"/>
      <c r="U9" s="621"/>
      <c r="V9" s="621"/>
      <c r="W9" s="621"/>
      <c r="X9" s="621"/>
      <c r="Y9" s="621"/>
      <c r="Z9" s="621"/>
      <c r="AA9" s="621"/>
      <c r="AB9" s="621"/>
    </row>
    <row r="10" spans="1:28" ht="14.25" customHeight="1">
      <c r="A10" s="1504"/>
      <c r="B10" s="1504"/>
      <c r="C10" s="1504"/>
      <c r="D10" s="1504"/>
      <c r="E10" s="1504"/>
      <c r="F10" s="1504"/>
      <c r="G10" s="1504"/>
      <c r="H10" s="1504"/>
      <c r="I10" s="1504"/>
      <c r="J10" s="1504"/>
      <c r="K10" s="1504"/>
      <c r="L10" s="1504"/>
      <c r="M10" s="1504"/>
      <c r="O10" s="621"/>
      <c r="P10" s="621"/>
      <c r="Q10" s="621"/>
      <c r="R10" s="621"/>
      <c r="S10" s="621"/>
      <c r="T10" s="621"/>
      <c r="U10" s="621"/>
      <c r="V10" s="621"/>
      <c r="W10" s="621"/>
      <c r="X10" s="621"/>
      <c r="Y10" s="621"/>
      <c r="Z10" s="621"/>
      <c r="AA10" s="621"/>
      <c r="AB10" s="621"/>
    </row>
    <row r="11" spans="1:28" ht="14.25" customHeight="1">
      <c r="A11" s="1504"/>
      <c r="B11" s="1504"/>
      <c r="C11" s="1504"/>
      <c r="D11" s="1504"/>
      <c r="E11" s="1504"/>
      <c r="F11" s="1504"/>
      <c r="G11" s="1504"/>
      <c r="H11" s="1504"/>
      <c r="I11" s="1504"/>
      <c r="J11" s="1504"/>
      <c r="K11" s="1504"/>
      <c r="L11" s="1504"/>
      <c r="M11" s="1504"/>
      <c r="O11" s="621"/>
      <c r="P11" s="621"/>
      <c r="Q11" s="621"/>
      <c r="R11" s="621"/>
      <c r="S11" s="621"/>
      <c r="T11" s="621"/>
      <c r="U11" s="621"/>
      <c r="V11" s="621"/>
      <c r="W11" s="621"/>
      <c r="X11" s="621"/>
      <c r="Y11" s="621"/>
      <c r="Z11" s="621"/>
      <c r="AA11" s="621"/>
      <c r="AB11" s="621"/>
    </row>
    <row r="12" spans="1:28" ht="14.25" customHeight="1">
      <c r="A12" s="1504"/>
      <c r="B12" s="1504"/>
      <c r="C12" s="1504"/>
      <c r="D12" s="1504"/>
      <c r="E12" s="1504"/>
      <c r="F12" s="1504"/>
      <c r="G12" s="1504"/>
      <c r="H12" s="1504"/>
      <c r="I12" s="1504"/>
      <c r="J12" s="1504"/>
      <c r="K12" s="1504"/>
      <c r="L12" s="1504"/>
      <c r="M12" s="1504"/>
      <c r="O12" s="621"/>
      <c r="P12" s="621"/>
      <c r="Q12" s="621"/>
      <c r="R12" s="621"/>
      <c r="S12" s="621"/>
      <c r="T12" s="621"/>
      <c r="U12" s="621"/>
      <c r="V12" s="621"/>
      <c r="W12" s="621"/>
      <c r="X12" s="621"/>
      <c r="Y12" s="621"/>
      <c r="Z12" s="621"/>
      <c r="AA12" s="621"/>
      <c r="AB12" s="621"/>
    </row>
    <row r="13" spans="1:28" ht="14.25" customHeight="1">
      <c r="A13" s="1504"/>
      <c r="B13" s="1504"/>
      <c r="C13" s="1504"/>
      <c r="D13" s="1504"/>
      <c r="E13" s="1504"/>
      <c r="F13" s="1504"/>
      <c r="G13" s="1504"/>
      <c r="H13" s="1504"/>
      <c r="I13" s="1504"/>
      <c r="J13" s="1504"/>
      <c r="K13" s="1504"/>
      <c r="L13" s="1504"/>
      <c r="M13" s="1504"/>
      <c r="O13" s="621"/>
      <c r="P13" s="621"/>
      <c r="Q13" s="621"/>
      <c r="R13" s="621"/>
      <c r="S13" s="621"/>
      <c r="T13" s="621"/>
      <c r="U13" s="621"/>
      <c r="V13" s="621"/>
      <c r="W13" s="621"/>
      <c r="X13" s="621"/>
      <c r="Y13" s="621"/>
      <c r="Z13" s="621"/>
      <c r="AA13" s="621"/>
      <c r="AB13" s="621"/>
    </row>
    <row r="14" spans="1:28" ht="14.25" customHeight="1">
      <c r="A14" s="1504"/>
      <c r="B14" s="1504"/>
      <c r="C14" s="1504"/>
      <c r="D14" s="1504"/>
      <c r="E14" s="1504"/>
      <c r="F14" s="1504"/>
      <c r="G14" s="1504"/>
      <c r="H14" s="1504"/>
      <c r="I14" s="1504"/>
      <c r="J14" s="1504"/>
      <c r="K14" s="1504"/>
      <c r="L14" s="1504"/>
      <c r="M14" s="1504"/>
      <c r="O14" s="621"/>
      <c r="P14" s="621"/>
      <c r="Q14" s="621"/>
      <c r="R14" s="621"/>
      <c r="S14" s="621"/>
      <c r="T14" s="621"/>
      <c r="U14" s="621"/>
      <c r="V14" s="621"/>
      <c r="W14" s="621"/>
      <c r="X14" s="621"/>
      <c r="Y14" s="621"/>
      <c r="Z14" s="621"/>
      <c r="AA14" s="621"/>
      <c r="AB14" s="621"/>
    </row>
    <row r="15" spans="1:28" ht="14.25" customHeight="1">
      <c r="A15" s="1504"/>
      <c r="B15" s="1504"/>
      <c r="C15" s="1504"/>
      <c r="D15" s="1504"/>
      <c r="E15" s="1504"/>
      <c r="F15" s="1504"/>
      <c r="G15" s="1504"/>
      <c r="H15" s="1504"/>
      <c r="I15" s="1504"/>
      <c r="J15" s="1504"/>
      <c r="K15" s="1504"/>
      <c r="L15" s="1504"/>
      <c r="M15" s="1504"/>
      <c r="O15" s="621"/>
      <c r="P15" s="621"/>
      <c r="Q15" s="621"/>
      <c r="R15" s="621"/>
      <c r="S15" s="621"/>
      <c r="T15" s="621"/>
      <c r="U15" s="621"/>
      <c r="V15" s="621"/>
      <c r="W15" s="621"/>
      <c r="X15" s="621"/>
      <c r="Y15" s="621"/>
      <c r="Z15" s="621"/>
      <c r="AA15" s="621"/>
      <c r="AB15" s="621"/>
    </row>
    <row r="16" spans="1:28" ht="14.25" customHeight="1">
      <c r="A16" s="1504"/>
      <c r="B16" s="1504"/>
      <c r="C16" s="1504"/>
      <c r="D16" s="1504"/>
      <c r="E16" s="1504"/>
      <c r="F16" s="1504"/>
      <c r="G16" s="1504"/>
      <c r="H16" s="1504"/>
      <c r="I16" s="1504"/>
      <c r="J16" s="1504"/>
      <c r="K16" s="1504"/>
      <c r="L16" s="1504"/>
      <c r="M16" s="1504"/>
      <c r="O16" s="621"/>
      <c r="P16" s="621"/>
      <c r="Q16" s="621"/>
      <c r="R16" s="621"/>
      <c r="S16" s="621"/>
      <c r="T16" s="621"/>
      <c r="U16" s="621"/>
      <c r="V16" s="621"/>
      <c r="W16" s="621"/>
      <c r="X16" s="621"/>
      <c r="Y16" s="621"/>
      <c r="Z16" s="621"/>
      <c r="AA16" s="621"/>
      <c r="AB16" s="621"/>
    </row>
    <row r="17" spans="1:28" ht="14.25" customHeight="1">
      <c r="A17" s="1504"/>
      <c r="B17" s="1504"/>
      <c r="C17" s="1504"/>
      <c r="D17" s="1504"/>
      <c r="E17" s="1504"/>
      <c r="F17" s="1504"/>
      <c r="G17" s="1504"/>
      <c r="H17" s="1504"/>
      <c r="I17" s="1504"/>
      <c r="J17" s="1504"/>
      <c r="K17" s="1504"/>
      <c r="L17" s="1504"/>
      <c r="M17" s="1504"/>
      <c r="O17" s="621"/>
      <c r="P17" s="621"/>
      <c r="Q17" s="621"/>
      <c r="R17" s="621"/>
      <c r="S17" s="621"/>
      <c r="T17" s="621"/>
      <c r="U17" s="621"/>
      <c r="V17" s="621"/>
      <c r="W17" s="621"/>
      <c r="X17" s="621"/>
      <c r="Y17" s="621"/>
      <c r="Z17" s="621"/>
      <c r="AA17" s="621"/>
      <c r="AB17" s="621"/>
    </row>
    <row r="18" spans="1:28" ht="14.25" customHeight="1">
      <c r="A18" s="1504"/>
      <c r="B18" s="1504"/>
      <c r="C18" s="1504"/>
      <c r="D18" s="1504"/>
      <c r="E18" s="1504"/>
      <c r="F18" s="1504"/>
      <c r="G18" s="1504"/>
      <c r="H18" s="1504"/>
      <c r="I18" s="1504"/>
      <c r="J18" s="1504"/>
      <c r="K18" s="1504"/>
      <c r="L18" s="1504"/>
      <c r="M18" s="1504"/>
      <c r="O18" s="621"/>
      <c r="P18" s="621"/>
      <c r="Q18" s="621"/>
      <c r="R18" s="621"/>
      <c r="S18" s="621"/>
      <c r="T18" s="621"/>
      <c r="U18" s="621"/>
      <c r="V18" s="621"/>
      <c r="W18" s="621"/>
      <c r="X18" s="621"/>
      <c r="Y18" s="621"/>
      <c r="Z18" s="621"/>
      <c r="AA18" s="621"/>
      <c r="AB18" s="621"/>
    </row>
    <row r="19" spans="1:28" ht="14.25" customHeight="1">
      <c r="A19" s="1504"/>
      <c r="B19" s="1504"/>
      <c r="C19" s="1504"/>
      <c r="D19" s="1504"/>
      <c r="E19" s="1504"/>
      <c r="F19" s="1504"/>
      <c r="G19" s="1504"/>
      <c r="H19" s="1504"/>
      <c r="I19" s="1504"/>
      <c r="J19" s="1504"/>
      <c r="K19" s="1504"/>
      <c r="L19" s="1504"/>
      <c r="M19" s="1504"/>
      <c r="O19" s="621"/>
      <c r="P19" s="621"/>
      <c r="Q19" s="621"/>
      <c r="R19" s="621"/>
      <c r="S19" s="621"/>
      <c r="T19" s="621"/>
      <c r="U19" s="621"/>
      <c r="V19" s="621"/>
      <c r="W19" s="621"/>
      <c r="X19" s="621"/>
      <c r="Y19" s="621"/>
      <c r="Z19" s="621"/>
      <c r="AA19" s="621"/>
      <c r="AB19" s="621"/>
    </row>
    <row r="20" spans="1:28" ht="14.25" customHeight="1">
      <c r="A20" s="1504"/>
      <c r="B20" s="1504"/>
      <c r="C20" s="1504"/>
      <c r="D20" s="1504"/>
      <c r="E20" s="1504"/>
      <c r="F20" s="1504"/>
      <c r="G20" s="1504"/>
      <c r="H20" s="1504"/>
      <c r="I20" s="1504"/>
      <c r="J20" s="1504"/>
      <c r="K20" s="1504"/>
      <c r="L20" s="1504"/>
      <c r="M20" s="1504"/>
      <c r="O20" s="621"/>
      <c r="P20" s="621"/>
      <c r="Q20" s="621"/>
      <c r="R20" s="621"/>
      <c r="S20" s="621"/>
      <c r="T20" s="621"/>
      <c r="U20" s="621"/>
      <c r="V20" s="621"/>
      <c r="W20" s="621"/>
      <c r="X20" s="621"/>
      <c r="Y20" s="621"/>
      <c r="Z20" s="621"/>
      <c r="AA20" s="621"/>
      <c r="AB20" s="621"/>
    </row>
    <row r="21" spans="1:28" ht="14.25" customHeight="1">
      <c r="A21" s="1504"/>
      <c r="B21" s="1504"/>
      <c r="C21" s="1504"/>
      <c r="D21" s="1504"/>
      <c r="E21" s="1504"/>
      <c r="F21" s="1504"/>
      <c r="G21" s="1504"/>
      <c r="H21" s="1504"/>
      <c r="I21" s="1504"/>
      <c r="J21" s="1504"/>
      <c r="K21" s="1504"/>
      <c r="L21" s="1504"/>
      <c r="M21" s="1504"/>
      <c r="O21" s="621"/>
      <c r="P21" s="621"/>
      <c r="Q21" s="621"/>
      <c r="R21" s="621"/>
      <c r="S21" s="621"/>
      <c r="T21" s="621"/>
      <c r="U21" s="621"/>
      <c r="V21" s="621"/>
      <c r="W21" s="621"/>
      <c r="X21" s="621"/>
      <c r="Y21" s="621"/>
      <c r="Z21" s="621"/>
      <c r="AA21" s="621"/>
      <c r="AB21" s="621"/>
    </row>
    <row r="22" spans="1:28" ht="14.25" customHeight="1">
      <c r="A22" s="1504"/>
      <c r="B22" s="1504"/>
      <c r="C22" s="1504"/>
      <c r="D22" s="1504"/>
      <c r="E22" s="1504"/>
      <c r="F22" s="1504"/>
      <c r="G22" s="1504"/>
      <c r="H22" s="1504"/>
      <c r="I22" s="1504"/>
      <c r="J22" s="1504"/>
      <c r="K22" s="1504"/>
      <c r="L22" s="1504"/>
      <c r="M22" s="1504"/>
      <c r="O22" s="621"/>
      <c r="P22" s="621"/>
      <c r="Q22" s="621"/>
      <c r="R22" s="621"/>
      <c r="S22" s="621"/>
      <c r="T22" s="621"/>
      <c r="U22" s="621"/>
      <c r="V22" s="621"/>
      <c r="W22" s="621"/>
      <c r="X22" s="621"/>
      <c r="Y22" s="621"/>
      <c r="Z22" s="621"/>
      <c r="AA22" s="621"/>
      <c r="AB22" s="621"/>
    </row>
    <row r="23" spans="1:28" ht="14.25" customHeight="1">
      <c r="A23" s="1504"/>
      <c r="B23" s="1504"/>
      <c r="C23" s="1504"/>
      <c r="D23" s="1504"/>
      <c r="E23" s="1504"/>
      <c r="F23" s="1504"/>
      <c r="G23" s="1504"/>
      <c r="H23" s="1504"/>
      <c r="I23" s="1504"/>
      <c r="J23" s="1504"/>
      <c r="K23" s="1504"/>
      <c r="L23" s="1504"/>
      <c r="M23" s="1504"/>
      <c r="O23" s="621"/>
      <c r="P23" s="621"/>
      <c r="Q23" s="621"/>
      <c r="R23" s="621"/>
      <c r="S23" s="621"/>
      <c r="T23" s="621"/>
      <c r="U23" s="621"/>
      <c r="V23" s="621"/>
      <c r="W23" s="621"/>
      <c r="X23" s="621"/>
      <c r="Y23" s="621"/>
      <c r="Z23" s="621"/>
      <c r="AA23" s="621"/>
      <c r="AB23" s="621"/>
    </row>
    <row r="24" spans="1:28" ht="14.25" customHeight="1">
      <c r="A24" s="1504"/>
      <c r="B24" s="1504"/>
      <c r="C24" s="1504"/>
      <c r="D24" s="1504"/>
      <c r="E24" s="1504"/>
      <c r="F24" s="1504"/>
      <c r="G24" s="1504"/>
      <c r="H24" s="1504"/>
      <c r="I24" s="1504"/>
      <c r="J24" s="1504"/>
      <c r="K24" s="1504"/>
      <c r="L24" s="1504"/>
      <c r="M24" s="1504"/>
      <c r="O24" s="621"/>
      <c r="P24" s="621"/>
      <c r="Q24" s="621"/>
      <c r="R24" s="621"/>
      <c r="S24" s="621"/>
      <c r="T24" s="621"/>
      <c r="U24" s="621"/>
      <c r="V24" s="621"/>
      <c r="W24" s="621"/>
      <c r="X24" s="621"/>
      <c r="Y24" s="621"/>
      <c r="Z24" s="621"/>
      <c r="AA24" s="621"/>
      <c r="AB24" s="621"/>
    </row>
    <row r="25" spans="1:28" ht="14.25" customHeight="1">
      <c r="A25" s="1504"/>
      <c r="B25" s="1504"/>
      <c r="C25" s="1504"/>
      <c r="D25" s="1504"/>
      <c r="E25" s="1504"/>
      <c r="F25" s="1504"/>
      <c r="G25" s="1504"/>
      <c r="H25" s="1504"/>
      <c r="I25" s="1504"/>
      <c r="J25" s="1504"/>
      <c r="K25" s="1504"/>
      <c r="L25" s="1504"/>
      <c r="M25" s="1504"/>
      <c r="O25" s="621"/>
      <c r="P25" s="621"/>
      <c r="Q25" s="621"/>
      <c r="R25" s="621"/>
      <c r="S25" s="621"/>
      <c r="T25" s="621"/>
      <c r="U25" s="621"/>
      <c r="V25" s="621"/>
      <c r="W25" s="621"/>
      <c r="X25" s="621"/>
      <c r="Y25" s="621"/>
      <c r="Z25" s="621"/>
      <c r="AA25" s="621"/>
      <c r="AB25" s="621"/>
    </row>
    <row r="26" spans="1:28" ht="14.25" customHeight="1">
      <c r="A26" s="1504"/>
      <c r="B26" s="1504"/>
      <c r="C26" s="1504"/>
      <c r="D26" s="1504"/>
      <c r="E26" s="1504"/>
      <c r="F26" s="1504"/>
      <c r="G26" s="1504"/>
      <c r="H26" s="1504"/>
      <c r="I26" s="1504"/>
      <c r="J26" s="1504"/>
      <c r="K26" s="1504"/>
      <c r="L26" s="1504"/>
      <c r="M26" s="1504"/>
      <c r="O26" s="621"/>
      <c r="P26" s="621"/>
      <c r="Q26" s="621"/>
      <c r="R26" s="621"/>
      <c r="S26" s="621"/>
      <c r="T26" s="621"/>
      <c r="U26" s="621"/>
      <c r="V26" s="621"/>
      <c r="W26" s="621"/>
      <c r="X26" s="621"/>
      <c r="Y26" s="621"/>
      <c r="Z26" s="621"/>
      <c r="AA26" s="621"/>
      <c r="AB26" s="621"/>
    </row>
    <row r="27" spans="1:28" ht="14.25" customHeight="1">
      <c r="A27" s="1504"/>
      <c r="B27" s="1504"/>
      <c r="C27" s="1504"/>
      <c r="D27" s="1504"/>
      <c r="E27" s="1504"/>
      <c r="F27" s="1504"/>
      <c r="G27" s="1504"/>
      <c r="H27" s="1504"/>
      <c r="I27" s="1504"/>
      <c r="J27" s="1504"/>
      <c r="K27" s="1504"/>
      <c r="L27" s="1504"/>
      <c r="M27" s="1504"/>
      <c r="O27" s="621"/>
      <c r="P27" s="621"/>
      <c r="Q27" s="621"/>
      <c r="R27" s="621"/>
      <c r="S27" s="621"/>
      <c r="T27" s="621"/>
      <c r="U27" s="621"/>
      <c r="V27" s="621"/>
      <c r="W27" s="621"/>
      <c r="X27" s="621"/>
      <c r="Y27" s="621"/>
      <c r="Z27" s="621"/>
      <c r="AA27" s="621"/>
      <c r="AB27" s="621"/>
    </row>
    <row r="28" spans="1:28" ht="61.5" customHeight="1">
      <c r="A28" s="1504"/>
      <c r="B28" s="1504"/>
      <c r="C28" s="1504"/>
      <c r="D28" s="1504"/>
      <c r="E28" s="1504"/>
      <c r="F28" s="1504"/>
      <c r="G28" s="1504"/>
      <c r="H28" s="1504"/>
      <c r="I28" s="1504"/>
      <c r="J28" s="1504"/>
      <c r="K28" s="1504"/>
      <c r="L28" s="1504"/>
      <c r="M28" s="1504"/>
      <c r="O28" s="621"/>
      <c r="P28" s="621"/>
      <c r="Q28" s="621"/>
      <c r="R28" s="621"/>
      <c r="S28" s="621"/>
      <c r="T28" s="621"/>
      <c r="U28" s="621"/>
      <c r="V28" s="621"/>
      <c r="W28" s="621"/>
      <c r="X28" s="621"/>
      <c r="Y28" s="621"/>
      <c r="Z28" s="621"/>
      <c r="AA28" s="621"/>
      <c r="AB28" s="621"/>
    </row>
    <row r="29" spans="1:28" ht="61.5" customHeight="1">
      <c r="A29" s="1504"/>
      <c r="B29" s="1504"/>
      <c r="C29" s="1504"/>
      <c r="D29" s="1504"/>
      <c r="E29" s="1504"/>
      <c r="F29" s="1504"/>
      <c r="G29" s="1504"/>
      <c r="H29" s="1504"/>
      <c r="I29" s="1504"/>
      <c r="J29" s="1504"/>
      <c r="K29" s="1504"/>
      <c r="L29" s="1504"/>
      <c r="M29" s="1504"/>
      <c r="O29" s="621"/>
      <c r="P29" s="621"/>
      <c r="Q29" s="621"/>
      <c r="R29" s="621"/>
      <c r="S29" s="621"/>
      <c r="T29" s="621"/>
      <c r="U29" s="621"/>
      <c r="V29" s="621"/>
      <c r="W29" s="621"/>
      <c r="X29" s="621"/>
      <c r="Y29" s="621"/>
      <c r="Z29" s="621"/>
      <c r="AA29" s="621"/>
      <c r="AB29" s="621"/>
    </row>
    <row r="30" spans="1:28" ht="61.5" customHeight="1">
      <c r="A30" s="1504"/>
      <c r="B30" s="1504"/>
      <c r="C30" s="1504"/>
      <c r="D30" s="1504"/>
      <c r="E30" s="1504"/>
      <c r="F30" s="1504"/>
      <c r="G30" s="1504"/>
      <c r="H30" s="1504"/>
      <c r="I30" s="1504"/>
      <c r="J30" s="1504"/>
      <c r="K30" s="1504"/>
      <c r="L30" s="1504"/>
      <c r="M30" s="1504"/>
      <c r="O30" s="621"/>
      <c r="P30" s="621"/>
      <c r="Q30" s="621"/>
      <c r="R30" s="621"/>
      <c r="S30" s="621"/>
      <c r="T30" s="621"/>
      <c r="U30" s="621"/>
      <c r="V30" s="621"/>
      <c r="W30" s="621"/>
      <c r="X30" s="621"/>
      <c r="Y30" s="621"/>
      <c r="Z30" s="621"/>
      <c r="AA30" s="621"/>
      <c r="AB30" s="621"/>
    </row>
    <row r="31" spans="1:28" ht="61.5" customHeight="1">
      <c r="A31" s="1504"/>
      <c r="B31" s="1504"/>
      <c r="C31" s="1504"/>
      <c r="D31" s="1504"/>
      <c r="E31" s="1504"/>
      <c r="F31" s="1504"/>
      <c r="G31" s="1504"/>
      <c r="H31" s="1504"/>
      <c r="I31" s="1504"/>
      <c r="J31" s="1504"/>
      <c r="K31" s="1504"/>
      <c r="L31" s="1504"/>
      <c r="M31" s="1504"/>
      <c r="O31" s="621"/>
      <c r="P31" s="621"/>
      <c r="Q31" s="621"/>
      <c r="R31" s="621"/>
      <c r="S31" s="621"/>
      <c r="T31" s="621"/>
      <c r="U31" s="621"/>
      <c r="V31" s="621"/>
      <c r="W31" s="621"/>
      <c r="X31" s="621"/>
      <c r="Y31" s="621"/>
      <c r="Z31" s="621"/>
      <c r="AA31" s="621"/>
      <c r="AB31" s="621"/>
    </row>
    <row r="32" spans="1:28" ht="61.5" customHeight="1">
      <c r="A32" s="1504"/>
      <c r="B32" s="1504"/>
      <c r="C32" s="1504"/>
      <c r="D32" s="1504"/>
      <c r="E32" s="1504"/>
      <c r="F32" s="1504"/>
      <c r="G32" s="1504"/>
      <c r="H32" s="1504"/>
      <c r="I32" s="1504"/>
      <c r="J32" s="1504"/>
      <c r="K32" s="1504"/>
      <c r="L32" s="1504"/>
      <c r="M32" s="1504"/>
      <c r="O32" s="621"/>
      <c r="P32" s="621"/>
      <c r="Q32" s="621"/>
      <c r="R32" s="621"/>
      <c r="S32" s="621"/>
      <c r="T32" s="621"/>
      <c r="U32" s="621"/>
      <c r="V32" s="621"/>
      <c r="W32" s="621"/>
      <c r="X32" s="621"/>
      <c r="Y32" s="621"/>
      <c r="Z32" s="621"/>
      <c r="AA32" s="621"/>
      <c r="AB32" s="621"/>
    </row>
    <row r="33" spans="1:28" ht="61.5" customHeight="1">
      <c r="A33" s="1504"/>
      <c r="B33" s="1504"/>
      <c r="C33" s="1504"/>
      <c r="D33" s="1504"/>
      <c r="E33" s="1504"/>
      <c r="F33" s="1504"/>
      <c r="G33" s="1504"/>
      <c r="H33" s="1504"/>
      <c r="I33" s="1504"/>
      <c r="J33" s="1504"/>
      <c r="K33" s="1504"/>
      <c r="L33" s="1504"/>
      <c r="M33" s="1504"/>
      <c r="O33" s="621"/>
      <c r="P33" s="621"/>
      <c r="Q33" s="621"/>
      <c r="R33" s="621"/>
      <c r="S33" s="621"/>
      <c r="T33" s="621"/>
      <c r="U33" s="621"/>
      <c r="V33" s="621"/>
      <c r="W33" s="621"/>
      <c r="X33" s="621"/>
      <c r="Y33" s="621"/>
      <c r="Z33" s="621"/>
      <c r="AA33" s="621"/>
      <c r="AB33" s="621"/>
    </row>
    <row r="34" spans="1:28" ht="14.25" customHeight="1">
      <c r="A34" s="1504"/>
      <c r="B34" s="1504"/>
      <c r="C34" s="1504"/>
      <c r="D34" s="1504"/>
      <c r="E34" s="1504"/>
      <c r="F34" s="1504"/>
      <c r="G34" s="1504"/>
      <c r="H34" s="1504"/>
      <c r="I34" s="1504"/>
      <c r="J34" s="1504"/>
      <c r="K34" s="1504"/>
      <c r="L34" s="1504"/>
      <c r="M34" s="1504"/>
      <c r="O34" s="621"/>
      <c r="P34" s="621"/>
      <c r="Q34" s="621"/>
      <c r="R34" s="621"/>
      <c r="S34" s="621"/>
      <c r="T34" s="621"/>
      <c r="U34" s="621"/>
      <c r="V34" s="621"/>
      <c r="W34" s="621"/>
      <c r="X34" s="621"/>
      <c r="Y34" s="621"/>
      <c r="Z34" s="621"/>
      <c r="AA34" s="621"/>
      <c r="AB34" s="621"/>
    </row>
    <row r="35" spans="1:28" ht="14.25" customHeight="1">
      <c r="A35" s="1504"/>
      <c r="B35" s="1504"/>
      <c r="C35" s="1504"/>
      <c r="D35" s="1504"/>
      <c r="E35" s="1504"/>
      <c r="F35" s="1504"/>
      <c r="G35" s="1504"/>
      <c r="H35" s="1504"/>
      <c r="I35" s="1504"/>
      <c r="J35" s="1504"/>
      <c r="K35" s="1504"/>
      <c r="L35" s="1504"/>
      <c r="M35" s="1504"/>
      <c r="O35" s="621"/>
      <c r="P35" s="621"/>
      <c r="Q35" s="621"/>
      <c r="R35" s="621"/>
      <c r="S35" s="621"/>
      <c r="T35" s="621"/>
      <c r="U35" s="621"/>
      <c r="V35" s="621"/>
      <c r="W35" s="621"/>
      <c r="X35" s="621"/>
      <c r="Y35" s="621"/>
      <c r="Z35" s="621"/>
      <c r="AA35" s="621"/>
      <c r="AB35" s="621"/>
    </row>
    <row r="36" spans="1:28" ht="14.25" customHeight="1">
      <c r="O36" s="621"/>
      <c r="P36" s="621"/>
      <c r="Q36" s="621"/>
      <c r="R36" s="621"/>
      <c r="S36" s="621"/>
      <c r="T36" s="621"/>
      <c r="U36" s="621"/>
      <c r="V36" s="621"/>
      <c r="W36" s="621"/>
      <c r="X36" s="621"/>
      <c r="Y36" s="621"/>
      <c r="Z36" s="621"/>
      <c r="AA36" s="621"/>
      <c r="AB36" s="621"/>
    </row>
    <row r="37" spans="1:28" ht="14.25" customHeight="1">
      <c r="O37" s="621"/>
      <c r="P37" s="621"/>
      <c r="Q37" s="621"/>
      <c r="R37" s="621"/>
      <c r="S37" s="621"/>
      <c r="T37" s="621"/>
      <c r="U37" s="621"/>
      <c r="V37" s="621"/>
      <c r="W37" s="621"/>
      <c r="X37" s="621"/>
      <c r="Y37" s="621"/>
      <c r="Z37" s="621"/>
      <c r="AA37" s="621"/>
      <c r="AB37" s="621"/>
    </row>
    <row r="38" spans="1:28" ht="14.25" customHeight="1">
      <c r="O38" s="621"/>
      <c r="P38" s="621"/>
      <c r="Q38" s="621"/>
      <c r="R38" s="621"/>
      <c r="S38" s="621"/>
      <c r="T38" s="621"/>
      <c r="U38" s="621"/>
      <c r="V38" s="621"/>
      <c r="W38" s="621"/>
      <c r="X38" s="621"/>
      <c r="Y38" s="621"/>
      <c r="Z38" s="621"/>
      <c r="AA38" s="621"/>
      <c r="AB38" s="621"/>
    </row>
    <row r="39" spans="1:28" ht="14.25" customHeight="1">
      <c r="O39" s="621"/>
      <c r="P39" s="621"/>
      <c r="Q39" s="621"/>
      <c r="R39" s="621"/>
      <c r="S39" s="621"/>
      <c r="T39" s="621"/>
      <c r="U39" s="621"/>
      <c r="V39" s="621"/>
      <c r="W39" s="621"/>
      <c r="X39" s="621"/>
      <c r="Y39" s="621"/>
      <c r="Z39" s="621"/>
      <c r="AA39" s="621"/>
      <c r="AB39" s="621"/>
    </row>
    <row r="40" spans="1:28" ht="14.25" customHeight="1">
      <c r="O40" s="621"/>
      <c r="P40" s="621"/>
      <c r="Q40" s="621"/>
      <c r="R40" s="621"/>
      <c r="S40" s="621"/>
      <c r="T40" s="621"/>
      <c r="U40" s="621"/>
      <c r="V40" s="621"/>
      <c r="W40" s="621"/>
      <c r="X40" s="621"/>
      <c r="Y40" s="621"/>
      <c r="Z40" s="621"/>
      <c r="AA40" s="621"/>
      <c r="AB40" s="621"/>
    </row>
    <row r="41" spans="1:28" ht="14.25" customHeight="1">
      <c r="O41" s="621"/>
      <c r="P41" s="621"/>
      <c r="Q41" s="621"/>
      <c r="R41" s="621"/>
      <c r="S41" s="621"/>
      <c r="T41" s="621"/>
      <c r="U41" s="621"/>
      <c r="V41" s="621"/>
      <c r="W41" s="621"/>
      <c r="X41" s="621"/>
      <c r="Y41" s="621"/>
      <c r="Z41" s="621"/>
      <c r="AA41" s="621"/>
      <c r="AB41" s="621"/>
    </row>
    <row r="42" spans="1:28" ht="14.25" customHeight="1">
      <c r="O42" s="621"/>
      <c r="P42" s="621"/>
      <c r="Q42" s="621"/>
      <c r="R42" s="621"/>
      <c r="S42" s="621"/>
      <c r="T42" s="621"/>
      <c r="U42" s="621"/>
      <c r="V42" s="621"/>
      <c r="W42" s="621"/>
      <c r="X42" s="621"/>
      <c r="Y42" s="621"/>
      <c r="Z42" s="621"/>
      <c r="AA42" s="621"/>
      <c r="AB42" s="621"/>
    </row>
    <row r="43" spans="1:28" ht="14.25" customHeight="1">
      <c r="O43" s="621"/>
      <c r="P43" s="621"/>
      <c r="Q43" s="621"/>
      <c r="R43" s="621"/>
      <c r="S43" s="621"/>
      <c r="T43" s="621"/>
      <c r="U43" s="621"/>
      <c r="V43" s="621"/>
      <c r="W43" s="621"/>
      <c r="X43" s="621"/>
      <c r="Y43" s="621"/>
      <c r="Z43" s="621"/>
      <c r="AA43" s="621"/>
      <c r="AB43" s="621"/>
    </row>
    <row r="44" spans="1:28" ht="14.25" customHeight="1">
      <c r="O44" s="621"/>
      <c r="P44" s="621"/>
      <c r="Q44" s="621"/>
      <c r="R44" s="621"/>
      <c r="S44" s="621"/>
      <c r="T44" s="621"/>
      <c r="U44" s="621"/>
      <c r="V44" s="621"/>
      <c r="W44" s="621"/>
      <c r="X44" s="621"/>
      <c r="Y44" s="621"/>
      <c r="Z44" s="621"/>
      <c r="AA44" s="621"/>
      <c r="AB44" s="621"/>
    </row>
    <row r="45" spans="1:28" ht="14.25" customHeight="1">
      <c r="O45" s="621"/>
      <c r="P45" s="621"/>
      <c r="Q45" s="621"/>
      <c r="R45" s="621"/>
      <c r="S45" s="621"/>
      <c r="T45" s="621"/>
      <c r="U45" s="621"/>
      <c r="V45" s="621"/>
      <c r="W45" s="621"/>
      <c r="X45" s="621"/>
      <c r="Y45" s="621"/>
      <c r="Z45" s="621"/>
      <c r="AA45" s="621"/>
      <c r="AB45" s="621"/>
    </row>
    <row r="46" spans="1:28" ht="14.25" customHeight="1">
      <c r="O46" s="621"/>
      <c r="P46" s="621"/>
      <c r="Q46" s="621"/>
      <c r="R46" s="621"/>
      <c r="S46" s="621"/>
      <c r="T46" s="621"/>
      <c r="U46" s="621"/>
      <c r="V46" s="621"/>
      <c r="W46" s="621"/>
      <c r="X46" s="621"/>
      <c r="Y46" s="621"/>
      <c r="Z46" s="621"/>
      <c r="AA46" s="621"/>
      <c r="AB46" s="621"/>
    </row>
    <row r="47" spans="1:28" ht="14.25" customHeight="1">
      <c r="O47" s="621"/>
      <c r="P47" s="621"/>
      <c r="Q47" s="621"/>
      <c r="R47" s="621"/>
      <c r="S47" s="621"/>
      <c r="T47" s="621"/>
      <c r="U47" s="621"/>
      <c r="V47" s="621"/>
      <c r="W47" s="621"/>
      <c r="X47" s="621"/>
      <c r="Y47" s="621"/>
      <c r="Z47" s="621"/>
      <c r="AA47" s="621"/>
      <c r="AB47" s="621"/>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8">
    <tabColor rgb="FF002060"/>
    <pageSetUpPr fitToPage="1"/>
  </sheetPr>
  <dimension ref="A4:M43"/>
  <sheetViews>
    <sheetView showGridLines="0" view="pageBreakPreview" topLeftCell="A4" zoomScale="70" zoomScaleNormal="100" zoomScaleSheetLayoutView="70" workbookViewId="0">
      <selection activeCell="P23" sqref="P23"/>
    </sheetView>
  </sheetViews>
  <sheetFormatPr defaultColWidth="11.42578125" defaultRowHeight="15"/>
  <cols>
    <col min="1" max="1" width="15.28515625" style="254" customWidth="1"/>
    <col min="2" max="2" width="15.5703125" style="254" customWidth="1"/>
    <col min="3" max="3" width="15.140625" style="254" customWidth="1"/>
    <col min="4" max="4" width="14.42578125" style="254" customWidth="1"/>
    <col min="5" max="5" width="11.42578125" style="254"/>
    <col min="6" max="6" width="32.7109375" style="254" customWidth="1"/>
    <col min="7" max="7" width="10.7109375" style="254" customWidth="1"/>
    <col min="8" max="8" width="23.7109375" style="254" customWidth="1"/>
    <col min="9" max="9" width="25.28515625" style="254" customWidth="1"/>
    <col min="10" max="10" width="19" style="254" customWidth="1"/>
    <col min="11" max="11" width="8.28515625" style="254" customWidth="1"/>
    <col min="12" max="12" width="13.140625" style="254" customWidth="1"/>
    <col min="13" max="13" width="6.85546875" style="301" customWidth="1"/>
    <col min="14" max="16384" width="11.42578125" style="254"/>
  </cols>
  <sheetData>
    <row r="4" spans="1:13" ht="49.5" customHeight="1"/>
    <row r="5" spans="1:13" ht="33" customHeight="1">
      <c r="A5" s="1505" t="s">
        <v>694</v>
      </c>
      <c r="B5" s="1505"/>
      <c r="C5" s="1505"/>
      <c r="D5" s="1505"/>
      <c r="E5" s="1505"/>
      <c r="F5" s="1505"/>
      <c r="G5" s="1505"/>
      <c r="H5" s="1505"/>
      <c r="I5" s="1505"/>
      <c r="J5" s="1505"/>
      <c r="K5" s="1505"/>
      <c r="L5" s="1505"/>
    </row>
    <row r="6" spans="1:13" ht="29.25" customHeight="1">
      <c r="A6" s="1505"/>
      <c r="B6" s="1505"/>
      <c r="C6" s="1505"/>
      <c r="D6" s="1505"/>
      <c r="E6" s="1505"/>
      <c r="F6" s="1505"/>
      <c r="G6" s="1505"/>
      <c r="H6" s="1505"/>
      <c r="I6" s="1505"/>
      <c r="J6" s="1505"/>
      <c r="K6" s="1505"/>
      <c r="L6" s="1505"/>
    </row>
    <row r="7" spans="1:13">
      <c r="A7" s="1505"/>
      <c r="B7" s="1505"/>
      <c r="C7" s="1505"/>
      <c r="D7" s="1505"/>
      <c r="E7" s="1505"/>
      <c r="F7" s="1505"/>
      <c r="G7" s="1505"/>
      <c r="H7" s="1505"/>
      <c r="I7" s="1505"/>
      <c r="J7" s="1505"/>
      <c r="K7" s="1505"/>
      <c r="L7" s="1505"/>
    </row>
    <row r="8" spans="1:13" ht="15.75" customHeight="1">
      <c r="A8" s="1505"/>
      <c r="B8" s="1505"/>
      <c r="C8" s="1505"/>
      <c r="D8" s="1505"/>
      <c r="E8" s="1505"/>
      <c r="F8" s="1505"/>
      <c r="G8" s="1505"/>
      <c r="H8" s="1505"/>
      <c r="I8" s="1505"/>
      <c r="J8" s="1505"/>
      <c r="K8" s="1505"/>
      <c r="L8" s="1505"/>
    </row>
    <row r="9" spans="1:13" ht="15.75" customHeight="1">
      <c r="A9" s="1505"/>
      <c r="B9" s="1505"/>
      <c r="C9" s="1505"/>
      <c r="D9" s="1505"/>
      <c r="E9" s="1505"/>
      <c r="F9" s="1505"/>
      <c r="G9" s="1505"/>
      <c r="H9" s="1505"/>
      <c r="I9" s="1505"/>
      <c r="J9" s="1505"/>
      <c r="K9" s="1505"/>
      <c r="L9" s="1505"/>
    </row>
    <row r="10" spans="1:13" ht="15.75" customHeight="1">
      <c r="A10" s="1505"/>
      <c r="B10" s="1505"/>
      <c r="C10" s="1505"/>
      <c r="D10" s="1505"/>
      <c r="E10" s="1505"/>
      <c r="F10" s="1505"/>
      <c r="G10" s="1505"/>
      <c r="H10" s="1505"/>
      <c r="I10" s="1505"/>
      <c r="J10" s="1505"/>
      <c r="K10" s="1505"/>
      <c r="L10" s="1505"/>
      <c r="M10" s="302"/>
    </row>
    <row r="11" spans="1:13" ht="17.25" customHeight="1">
      <c r="A11" s="1505"/>
      <c r="B11" s="1505"/>
      <c r="C11" s="1505"/>
      <c r="D11" s="1505"/>
      <c r="E11" s="1505"/>
      <c r="F11" s="1505"/>
      <c r="G11" s="1505"/>
      <c r="H11" s="1505"/>
      <c r="I11" s="1505"/>
      <c r="J11" s="1505"/>
      <c r="K11" s="1505"/>
      <c r="L11" s="1505"/>
      <c r="M11" s="302"/>
    </row>
    <row r="12" spans="1:13" ht="15.75" customHeight="1">
      <c r="A12" s="1505"/>
      <c r="B12" s="1505"/>
      <c r="C12" s="1505"/>
      <c r="D12" s="1505"/>
      <c r="E12" s="1505"/>
      <c r="F12" s="1505"/>
      <c r="G12" s="1505"/>
      <c r="H12" s="1505"/>
      <c r="I12" s="1505"/>
      <c r="J12" s="1505"/>
      <c r="K12" s="1505"/>
      <c r="L12" s="1505"/>
      <c r="M12" s="303"/>
    </row>
    <row r="13" spans="1:13" ht="15.75" customHeight="1">
      <c r="A13" s="1505"/>
      <c r="B13" s="1505"/>
      <c r="C13" s="1505"/>
      <c r="D13" s="1505"/>
      <c r="E13" s="1505"/>
      <c r="F13" s="1505"/>
      <c r="G13" s="1505"/>
      <c r="H13" s="1505"/>
      <c r="I13" s="1505"/>
      <c r="J13" s="1505"/>
      <c r="K13" s="1505"/>
      <c r="L13" s="1505"/>
      <c r="M13" s="303"/>
    </row>
    <row r="14" spans="1:13" ht="15.75" customHeight="1">
      <c r="A14" s="1505"/>
      <c r="B14" s="1505"/>
      <c r="C14" s="1505"/>
      <c r="D14" s="1505"/>
      <c r="E14" s="1505"/>
      <c r="F14" s="1505"/>
      <c r="G14" s="1505"/>
      <c r="H14" s="1505"/>
      <c r="I14" s="1505"/>
      <c r="J14" s="1505"/>
      <c r="K14" s="1505"/>
      <c r="L14" s="1505"/>
      <c r="M14" s="303"/>
    </row>
    <row r="15" spans="1:13" ht="15.75" customHeight="1">
      <c r="A15" s="1505"/>
      <c r="B15" s="1505"/>
      <c r="C15" s="1505"/>
      <c r="D15" s="1505"/>
      <c r="E15" s="1505"/>
      <c r="F15" s="1505"/>
      <c r="G15" s="1505"/>
      <c r="H15" s="1505"/>
      <c r="I15" s="1505"/>
      <c r="J15" s="1505"/>
      <c r="K15" s="1505"/>
      <c r="L15" s="1505"/>
      <c r="M15" s="303"/>
    </row>
    <row r="16" spans="1:13" ht="44.25" customHeight="1">
      <c r="A16" s="1505"/>
      <c r="B16" s="1505"/>
      <c r="C16" s="1505"/>
      <c r="D16" s="1505"/>
      <c r="E16" s="1505"/>
      <c r="F16" s="1505"/>
      <c r="G16" s="1505"/>
      <c r="H16" s="1505"/>
      <c r="I16" s="1505"/>
      <c r="J16" s="1505"/>
      <c r="K16" s="1505"/>
      <c r="L16" s="1505"/>
      <c r="M16" s="302"/>
    </row>
    <row r="17" spans="1:13" ht="29.25" customHeight="1">
      <c r="A17" s="1505"/>
      <c r="B17" s="1505"/>
      <c r="C17" s="1505"/>
      <c r="D17" s="1505"/>
      <c r="E17" s="1505"/>
      <c r="F17" s="1505"/>
      <c r="G17" s="1505"/>
      <c r="H17" s="1505"/>
      <c r="I17" s="1505"/>
      <c r="J17" s="1505"/>
      <c r="K17" s="1505"/>
      <c r="L17" s="1505"/>
      <c r="M17" s="303"/>
    </row>
    <row r="18" spans="1:13" ht="57" customHeight="1">
      <c r="A18" s="1505"/>
      <c r="B18" s="1505"/>
      <c r="C18" s="1505"/>
      <c r="D18" s="1505"/>
      <c r="E18" s="1505"/>
      <c r="F18" s="1505"/>
      <c r="G18" s="1505"/>
      <c r="H18" s="1505"/>
      <c r="I18" s="1505"/>
      <c r="J18" s="1505"/>
      <c r="K18" s="1505"/>
      <c r="L18" s="1505"/>
      <c r="M18" s="302"/>
    </row>
    <row r="19" spans="1:13" ht="18" customHeight="1">
      <c r="A19" s="1505"/>
      <c r="B19" s="1505"/>
      <c r="C19" s="1505"/>
      <c r="D19" s="1505"/>
      <c r="E19" s="1505"/>
      <c r="F19" s="1505"/>
      <c r="G19" s="1505"/>
      <c r="H19" s="1505"/>
      <c r="I19" s="1505"/>
      <c r="J19" s="1505"/>
      <c r="K19" s="1505"/>
      <c r="L19" s="1505"/>
      <c r="M19" s="304"/>
    </row>
    <row r="20" spans="1:13" ht="15.75" customHeight="1">
      <c r="A20" s="1505"/>
      <c r="B20" s="1505"/>
      <c r="C20" s="1505"/>
      <c r="D20" s="1505"/>
      <c r="E20" s="1505"/>
      <c r="F20" s="1505"/>
      <c r="G20" s="1505"/>
      <c r="H20" s="1505"/>
      <c r="I20" s="1505"/>
      <c r="J20" s="1505"/>
      <c r="K20" s="1505"/>
      <c r="L20" s="1505"/>
      <c r="M20" s="304"/>
    </row>
    <row r="21" spans="1:13" ht="15.75" customHeight="1">
      <c r="A21" s="1505"/>
      <c r="B21" s="1505"/>
      <c r="C21" s="1505"/>
      <c r="D21" s="1505"/>
      <c r="E21" s="1505"/>
      <c r="F21" s="1505"/>
      <c r="G21" s="1505"/>
      <c r="H21" s="1505"/>
      <c r="I21" s="1505"/>
      <c r="J21" s="1505"/>
      <c r="K21" s="1505"/>
      <c r="L21" s="1505"/>
      <c r="M21" s="305"/>
    </row>
    <row r="22" spans="1:13" ht="15.75" customHeight="1">
      <c r="A22" s="1505"/>
      <c r="B22" s="1505"/>
      <c r="C22" s="1505"/>
      <c r="D22" s="1505"/>
      <c r="E22" s="1505"/>
      <c r="F22" s="1505"/>
      <c r="G22" s="1505"/>
      <c r="H22" s="1505"/>
      <c r="I22" s="1505"/>
      <c r="J22" s="1505"/>
      <c r="K22" s="1505"/>
      <c r="L22" s="1505"/>
      <c r="M22" s="305"/>
    </row>
    <row r="23" spans="1:13" ht="15.75">
      <c r="A23" s="1505"/>
      <c r="B23" s="1505"/>
      <c r="C23" s="1505"/>
      <c r="D23" s="1505"/>
      <c r="E23" s="1505"/>
      <c r="F23" s="1505"/>
      <c r="G23" s="1505"/>
      <c r="H23" s="1505"/>
      <c r="I23" s="1505"/>
      <c r="J23" s="1505"/>
      <c r="K23" s="1505"/>
      <c r="L23" s="1505"/>
      <c r="M23" s="305"/>
    </row>
    <row r="24" spans="1:13" ht="15.75" customHeight="1">
      <c r="A24" s="1505"/>
      <c r="B24" s="1505"/>
      <c r="C24" s="1505"/>
      <c r="D24" s="1505"/>
      <c r="E24" s="1505"/>
      <c r="F24" s="1505"/>
      <c r="G24" s="1505"/>
      <c r="H24" s="1505"/>
      <c r="I24" s="1505"/>
      <c r="J24" s="1505"/>
      <c r="K24" s="1505"/>
      <c r="L24" s="1505"/>
      <c r="M24" s="305"/>
    </row>
    <row r="25" spans="1:13" ht="15.75" customHeight="1">
      <c r="A25" s="1505"/>
      <c r="B25" s="1505"/>
      <c r="C25" s="1505"/>
      <c r="D25" s="1505"/>
      <c r="E25" s="1505"/>
      <c r="F25" s="1505"/>
      <c r="G25" s="1505"/>
      <c r="H25" s="1505"/>
      <c r="I25" s="1505"/>
      <c r="J25" s="1505"/>
      <c r="K25" s="1505"/>
      <c r="L25" s="1505"/>
      <c r="M25" s="305"/>
    </row>
    <row r="26" spans="1:13" ht="15" customHeight="1">
      <c r="A26" s="1505"/>
      <c r="B26" s="1505"/>
      <c r="C26" s="1505"/>
      <c r="D26" s="1505"/>
      <c r="E26" s="1505"/>
      <c r="F26" s="1505"/>
      <c r="G26" s="1505"/>
      <c r="H26" s="1505"/>
      <c r="I26" s="1505"/>
      <c r="J26" s="1505"/>
      <c r="K26" s="1505"/>
      <c r="L26" s="1505"/>
    </row>
    <row r="27" spans="1:13" ht="15" customHeight="1">
      <c r="A27" s="1505"/>
      <c r="B27" s="1505"/>
      <c r="C27" s="1505"/>
      <c r="D27" s="1505"/>
      <c r="E27" s="1505"/>
      <c r="F27" s="1505"/>
      <c r="G27" s="1505"/>
      <c r="H27" s="1505"/>
      <c r="I27" s="1505"/>
      <c r="J27" s="1505"/>
      <c r="K27" s="1505"/>
      <c r="L27" s="1505"/>
    </row>
    <row r="28" spans="1:13" ht="15" customHeight="1">
      <c r="A28" s="1505"/>
      <c r="B28" s="1505"/>
      <c r="C28" s="1505"/>
      <c r="D28" s="1505"/>
      <c r="E28" s="1505"/>
      <c r="F28" s="1505"/>
      <c r="G28" s="1505"/>
      <c r="H28" s="1505"/>
      <c r="I28" s="1505"/>
      <c r="J28" s="1505"/>
      <c r="K28" s="1505"/>
      <c r="L28" s="1505"/>
      <c r="M28" s="302"/>
    </row>
    <row r="29" spans="1:13" ht="15" customHeight="1">
      <c r="A29" s="1505"/>
      <c r="B29" s="1505"/>
      <c r="C29" s="1505"/>
      <c r="D29" s="1505"/>
      <c r="E29" s="1505"/>
      <c r="F29" s="1505"/>
      <c r="G29" s="1505"/>
      <c r="H29" s="1505"/>
      <c r="I29" s="1505"/>
      <c r="J29" s="1505"/>
      <c r="K29" s="1505"/>
      <c r="L29" s="1505"/>
      <c r="M29" s="302"/>
    </row>
    <row r="30" spans="1:13" ht="15.75" customHeight="1">
      <c r="A30" s="1505"/>
      <c r="B30" s="1505"/>
      <c r="C30" s="1505"/>
      <c r="D30" s="1505"/>
      <c r="E30" s="1505"/>
      <c r="F30" s="1505"/>
      <c r="G30" s="1505"/>
      <c r="H30" s="1505"/>
      <c r="I30" s="1505"/>
      <c r="J30" s="1505"/>
      <c r="K30" s="1505"/>
      <c r="L30" s="1505"/>
      <c r="M30" s="305"/>
    </row>
    <row r="31" spans="1:13" ht="15.75" customHeight="1">
      <c r="A31" s="1505"/>
      <c r="B31" s="1505"/>
      <c r="C31" s="1505"/>
      <c r="D31" s="1505"/>
      <c r="E31" s="1505"/>
      <c r="F31" s="1505"/>
      <c r="G31" s="1505"/>
      <c r="H31" s="1505"/>
      <c r="I31" s="1505"/>
      <c r="J31" s="1505"/>
      <c r="K31" s="1505"/>
      <c r="L31" s="1505"/>
      <c r="M31" s="307"/>
    </row>
    <row r="32" spans="1:13" ht="15.75" customHeight="1">
      <c r="A32" s="1505"/>
      <c r="B32" s="1505"/>
      <c r="C32" s="1505"/>
      <c r="D32" s="1505"/>
      <c r="E32" s="1505"/>
      <c r="F32" s="1505"/>
      <c r="G32" s="1505"/>
      <c r="H32" s="1505"/>
      <c r="I32" s="1505"/>
      <c r="J32" s="1505"/>
      <c r="K32" s="1505"/>
      <c r="L32" s="1505"/>
      <c r="M32" s="308"/>
    </row>
    <row r="33" spans="1:13" ht="15.75" customHeight="1">
      <c r="A33" s="1505"/>
      <c r="B33" s="1505"/>
      <c r="C33" s="1505"/>
      <c r="D33" s="1505"/>
      <c r="E33" s="1505"/>
      <c r="F33" s="1505"/>
      <c r="G33" s="1505"/>
      <c r="H33" s="1505"/>
      <c r="I33" s="1505"/>
      <c r="J33" s="1505"/>
      <c r="K33" s="1505"/>
      <c r="L33" s="1505"/>
      <c r="M33" s="308"/>
    </row>
    <row r="34" spans="1:13" ht="50.25" customHeight="1">
      <c r="A34" s="1505"/>
      <c r="B34" s="1505"/>
      <c r="C34" s="1505"/>
      <c r="D34" s="1505"/>
      <c r="E34" s="1505"/>
      <c r="F34" s="1505"/>
      <c r="G34" s="1505"/>
      <c r="H34" s="1505"/>
      <c r="I34" s="1505"/>
      <c r="J34" s="1505"/>
      <c r="K34" s="1505"/>
      <c r="L34" s="1505"/>
      <c r="M34" s="308"/>
    </row>
    <row r="35" spans="1:13">
      <c r="A35" s="1505"/>
      <c r="B35" s="1505"/>
      <c r="C35" s="1505"/>
      <c r="D35" s="1505"/>
      <c r="E35" s="1505"/>
      <c r="F35" s="1505"/>
      <c r="G35" s="1505"/>
      <c r="H35" s="1505"/>
      <c r="I35" s="1505"/>
      <c r="J35" s="1505"/>
      <c r="K35" s="1505"/>
      <c r="L35" s="1505"/>
    </row>
    <row r="36" spans="1:13">
      <c r="A36" s="1505"/>
      <c r="B36" s="1505"/>
      <c r="C36" s="1505"/>
      <c r="D36" s="1505"/>
      <c r="E36" s="1505"/>
      <c r="F36" s="1505"/>
      <c r="G36" s="1505"/>
      <c r="H36" s="1505"/>
      <c r="I36" s="1505"/>
      <c r="J36" s="1505"/>
      <c r="K36" s="1505"/>
      <c r="L36" s="1505"/>
    </row>
    <row r="37" spans="1:13">
      <c r="A37" s="1505"/>
      <c r="B37" s="1505"/>
      <c r="C37" s="1505"/>
      <c r="D37" s="1505"/>
      <c r="E37" s="1505"/>
      <c r="F37" s="1505"/>
      <c r="G37" s="1505"/>
      <c r="H37" s="1505"/>
      <c r="I37" s="1505"/>
      <c r="J37" s="1505"/>
      <c r="K37" s="1505"/>
      <c r="L37" s="1505"/>
    </row>
    <row r="38" spans="1:13">
      <c r="A38" s="1505"/>
      <c r="B38" s="1505"/>
      <c r="C38" s="1505"/>
      <c r="D38" s="1505"/>
      <c r="E38" s="1505"/>
      <c r="F38" s="1505"/>
      <c r="G38" s="1505"/>
      <c r="H38" s="1505"/>
      <c r="I38" s="1505"/>
      <c r="J38" s="1505"/>
      <c r="K38" s="1505"/>
      <c r="L38" s="1505"/>
    </row>
    <row r="39" spans="1:13">
      <c r="A39" s="1505"/>
      <c r="B39" s="1505"/>
      <c r="C39" s="1505"/>
      <c r="D39" s="1505"/>
      <c r="E39" s="1505"/>
      <c r="F39" s="1505"/>
      <c r="G39" s="1505"/>
      <c r="H39" s="1505"/>
      <c r="I39" s="1505"/>
      <c r="J39" s="1505"/>
      <c r="K39" s="1505"/>
      <c r="L39" s="1505"/>
    </row>
    <row r="40" spans="1:13">
      <c r="A40" s="1505"/>
      <c r="B40" s="1505"/>
      <c r="C40" s="1505"/>
      <c r="D40" s="1505"/>
      <c r="E40" s="1505"/>
      <c r="F40" s="1505"/>
      <c r="G40" s="1505"/>
      <c r="H40" s="1505"/>
      <c r="I40" s="1505"/>
      <c r="J40" s="1505"/>
      <c r="K40" s="1505"/>
      <c r="L40" s="1505"/>
    </row>
    <row r="41" spans="1:13">
      <c r="A41" s="1505"/>
      <c r="B41" s="1505"/>
      <c r="C41" s="1505"/>
      <c r="D41" s="1505"/>
      <c r="E41" s="1505"/>
      <c r="F41" s="1505"/>
      <c r="G41" s="1505"/>
      <c r="H41" s="1505"/>
      <c r="I41" s="1505"/>
      <c r="J41" s="1505"/>
      <c r="K41" s="1505"/>
      <c r="L41" s="1505"/>
    </row>
    <row r="42" spans="1:13">
      <c r="A42" s="1505"/>
      <c r="B42" s="1505"/>
      <c r="C42" s="1505"/>
      <c r="D42" s="1505"/>
      <c r="E42" s="1505"/>
      <c r="F42" s="1505"/>
      <c r="G42" s="1505"/>
      <c r="H42" s="1505"/>
      <c r="I42" s="1505"/>
      <c r="J42" s="1505"/>
      <c r="K42" s="1505"/>
      <c r="L42" s="1505"/>
    </row>
    <row r="43" spans="1:13">
      <c r="A43" s="1505"/>
      <c r="B43" s="1505"/>
      <c r="C43" s="1505"/>
      <c r="D43" s="1505"/>
      <c r="E43" s="1505"/>
      <c r="F43" s="1505"/>
      <c r="G43" s="1505"/>
      <c r="H43" s="1505"/>
      <c r="I43" s="1505"/>
      <c r="J43" s="1505"/>
      <c r="K43" s="1505"/>
      <c r="L43" s="1505"/>
    </row>
  </sheetData>
  <mergeCells count="1">
    <mergeCell ref="A5:L43"/>
  </mergeCells>
  <pageMargins left="0.70866141732283472" right="0.70866141732283472" top="0.74803149606299213" bottom="0.74803149606299213" header="0.31496062992125984" footer="0.31496062992125984"/>
  <pageSetup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B6" activePane="bottomRight" state="frozen"/>
      <selection pane="bottomRight" activeCell="H22" sqref="H22"/>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46" customFormat="1" ht="89.25" customHeight="1">
      <c r="A1" s="1506" t="s">
        <v>695</v>
      </c>
      <c r="B1" s="1507"/>
      <c r="C1" s="1507"/>
      <c r="D1" s="1507"/>
      <c r="E1" s="1507"/>
      <c r="F1" s="1507"/>
      <c r="G1" s="1507"/>
      <c r="H1" s="1507"/>
      <c r="I1" s="1507"/>
      <c r="J1" s="1507"/>
      <c r="K1" s="1508"/>
    </row>
    <row r="2" spans="1:11" s="446" customFormat="1" ht="30.75" customHeight="1" thickBot="1">
      <c r="A2" s="1518" t="str">
        <f>+'Resumen '!O4</f>
        <v>Período:  Diciembre 2008 - Septiembre  2024</v>
      </c>
      <c r="B2" s="1519"/>
      <c r="C2" s="1519"/>
      <c r="D2" s="1519"/>
      <c r="E2" s="1519"/>
      <c r="F2" s="1519"/>
      <c r="G2" s="1519"/>
      <c r="H2" s="1519"/>
      <c r="I2" s="1519"/>
      <c r="J2" s="1519"/>
      <c r="K2" s="1520"/>
    </row>
    <row r="3" spans="1:11" ht="13.5" customHeight="1">
      <c r="A3" s="309" t="s">
        <v>696</v>
      </c>
      <c r="B3" s="309"/>
      <c r="C3" s="309"/>
      <c r="D3" s="309"/>
      <c r="E3" s="309"/>
      <c r="F3" s="309"/>
      <c r="G3" s="309"/>
      <c r="H3" s="309"/>
      <c r="I3" s="309"/>
      <c r="J3" s="309"/>
      <c r="K3" s="309"/>
    </row>
    <row r="4" spans="1:11" s="229" customFormat="1" ht="42.75" customHeight="1">
      <c r="A4" s="743" t="s">
        <v>696</v>
      </c>
      <c r="B4" s="1515" t="s">
        <v>697</v>
      </c>
      <c r="C4" s="1516"/>
      <c r="D4" s="1516"/>
      <c r="E4" s="1516"/>
      <c r="F4" s="1516"/>
      <c r="G4" s="1517"/>
      <c r="H4" s="1512" t="s">
        <v>698</v>
      </c>
      <c r="I4" s="1513"/>
      <c r="J4" s="1513"/>
      <c r="K4" s="1514"/>
    </row>
    <row r="5" spans="1:11" s="416" customFormat="1" ht="62.25" customHeight="1">
      <c r="A5" s="1032" t="s">
        <v>401</v>
      </c>
      <c r="B5" s="1033" t="s">
        <v>699</v>
      </c>
      <c r="C5" s="1033" t="s">
        <v>700</v>
      </c>
      <c r="D5" s="1033" t="s">
        <v>701</v>
      </c>
      <c r="E5" s="1033" t="s">
        <v>702</v>
      </c>
      <c r="F5" s="1033" t="s">
        <v>703</v>
      </c>
      <c r="G5" s="1033" t="s">
        <v>704</v>
      </c>
      <c r="H5" s="1034" t="s">
        <v>705</v>
      </c>
      <c r="I5" s="1034" t="s">
        <v>706</v>
      </c>
      <c r="J5" s="1034" t="s">
        <v>707</v>
      </c>
      <c r="K5" s="1035" t="s">
        <v>708</v>
      </c>
    </row>
    <row r="6" spans="1:11" s="36" customFormat="1" ht="27" customHeight="1">
      <c r="A6" s="744">
        <v>2008</v>
      </c>
      <c r="B6" s="745">
        <v>33078165051.270004</v>
      </c>
      <c r="C6" s="745">
        <v>2203369531</v>
      </c>
      <c r="D6" s="745">
        <v>173508720.10999998</v>
      </c>
      <c r="E6" s="745">
        <v>256250000</v>
      </c>
      <c r="F6" s="745">
        <v>0</v>
      </c>
      <c r="G6" s="1199">
        <f t="shared" ref="G6:G16" si="0">+C6+B6+D6+E6+F6</f>
        <v>35711293302.380005</v>
      </c>
      <c r="H6" s="746">
        <v>30384608580.630005</v>
      </c>
      <c r="I6" s="746">
        <v>2556770326.0999999</v>
      </c>
      <c r="J6" s="746">
        <v>0</v>
      </c>
      <c r="K6" s="1200">
        <f t="shared" ref="K6:K11" si="1">+I6+H6+J6</f>
        <v>32941378906.730003</v>
      </c>
    </row>
    <row r="7" spans="1:11" s="36" customFormat="1" ht="27" customHeight="1">
      <c r="A7" s="744">
        <v>2009</v>
      </c>
      <c r="B7" s="745">
        <v>37872770644.519997</v>
      </c>
      <c r="C7" s="745">
        <v>3190675855.0100002</v>
      </c>
      <c r="D7" s="745">
        <v>756417677.61999989</v>
      </c>
      <c r="E7" s="745">
        <v>18750000</v>
      </c>
      <c r="F7" s="745">
        <v>178872817.62</v>
      </c>
      <c r="G7" s="1199">
        <f t="shared" si="0"/>
        <v>42017486994.770004</v>
      </c>
      <c r="H7" s="746">
        <v>36497964610.739998</v>
      </c>
      <c r="I7" s="746">
        <v>2723337644.3600001</v>
      </c>
      <c r="J7" s="746">
        <v>0</v>
      </c>
      <c r="K7" s="1200">
        <f t="shared" si="1"/>
        <v>39221302255.099998</v>
      </c>
    </row>
    <row r="8" spans="1:11" s="36" customFormat="1" ht="27" customHeight="1">
      <c r="A8" s="744">
        <v>2010</v>
      </c>
      <c r="B8" s="745">
        <v>43605006094</v>
      </c>
      <c r="C8" s="745">
        <v>3736675849.46</v>
      </c>
      <c r="D8" s="745">
        <v>592502085.87</v>
      </c>
      <c r="E8" s="745">
        <v>0</v>
      </c>
      <c r="F8" s="745">
        <v>95767340.060000002</v>
      </c>
      <c r="G8" s="1199">
        <f t="shared" si="0"/>
        <v>48029951369.389999</v>
      </c>
      <c r="H8" s="746">
        <v>47159091999.259995</v>
      </c>
      <c r="I8" s="746">
        <v>3444380482.9799995</v>
      </c>
      <c r="J8" s="746">
        <v>115952658.19999999</v>
      </c>
      <c r="K8" s="1200">
        <f t="shared" si="1"/>
        <v>50719425140.439987</v>
      </c>
    </row>
    <row r="9" spans="1:11" s="36" customFormat="1" ht="27" customHeight="1">
      <c r="A9" s="744">
        <v>2011</v>
      </c>
      <c r="B9" s="745">
        <v>49415884815.839996</v>
      </c>
      <c r="C9" s="745">
        <v>4134675852</v>
      </c>
      <c r="D9" s="745">
        <v>678652741.80999982</v>
      </c>
      <c r="E9" s="745">
        <v>0</v>
      </c>
      <c r="F9" s="745">
        <v>320281085.42000002</v>
      </c>
      <c r="G9" s="1199">
        <f t="shared" si="0"/>
        <v>54549494495.069992</v>
      </c>
      <c r="H9" s="746">
        <v>49687029143.730011</v>
      </c>
      <c r="I9" s="746">
        <v>4363872025.2399998</v>
      </c>
      <c r="J9" s="746">
        <v>291946073.39999998</v>
      </c>
      <c r="K9" s="1200">
        <f t="shared" si="1"/>
        <v>54342847242.37001</v>
      </c>
    </row>
    <row r="10" spans="1:11" s="36" customFormat="1" ht="27" customHeight="1">
      <c r="A10" s="744">
        <v>2012</v>
      </c>
      <c r="B10" s="745">
        <v>55065532307.990005</v>
      </c>
      <c r="C10" s="745">
        <v>4599999999.96</v>
      </c>
      <c r="D10" s="745">
        <v>728182337.74000013</v>
      </c>
      <c r="E10" s="745">
        <v>0</v>
      </c>
      <c r="F10" s="745">
        <v>349151178.95999998</v>
      </c>
      <c r="G10" s="1199">
        <f t="shared" si="0"/>
        <v>60742865824.650002</v>
      </c>
      <c r="H10" s="746">
        <v>56015800379.699997</v>
      </c>
      <c r="I10" s="746">
        <v>4742082647.7799997</v>
      </c>
      <c r="J10" s="746">
        <v>331635794.92000002</v>
      </c>
      <c r="K10" s="1200">
        <f t="shared" si="1"/>
        <v>61089518822.399994</v>
      </c>
    </row>
    <row r="11" spans="1:11" s="36" customFormat="1" ht="27" customHeight="1">
      <c r="A11" s="744">
        <v>2013</v>
      </c>
      <c r="B11" s="745">
        <v>61483003598.400002</v>
      </c>
      <c r="C11" s="745">
        <v>5302610000</v>
      </c>
      <c r="D11" s="745">
        <v>546685227.30000007</v>
      </c>
      <c r="E11" s="745">
        <v>0</v>
      </c>
      <c r="F11" s="745">
        <v>362641633.79000002</v>
      </c>
      <c r="G11" s="1199">
        <f t="shared" si="0"/>
        <v>67694940459.490005</v>
      </c>
      <c r="H11" s="746">
        <v>62148659498.759995</v>
      </c>
      <c r="I11" s="746">
        <v>5215203784.9399996</v>
      </c>
      <c r="J11" s="746">
        <v>333800248.55999994</v>
      </c>
      <c r="K11" s="1200">
        <f t="shared" si="1"/>
        <v>67697663532.259995</v>
      </c>
    </row>
    <row r="12" spans="1:11" s="36" customFormat="1" ht="27" customHeight="1">
      <c r="A12" s="744">
        <v>2014</v>
      </c>
      <c r="B12" s="745">
        <v>69920892914.539993</v>
      </c>
      <c r="C12" s="745">
        <v>6839999499</v>
      </c>
      <c r="D12" s="745">
        <v>518319800.63000005</v>
      </c>
      <c r="E12" s="745">
        <v>0</v>
      </c>
      <c r="F12" s="745">
        <v>332071916.05000001</v>
      </c>
      <c r="G12" s="1199">
        <f t="shared" si="0"/>
        <v>77611284130.220001</v>
      </c>
      <c r="H12" s="746">
        <v>70212118559.800003</v>
      </c>
      <c r="I12" s="746">
        <v>7378610518.96</v>
      </c>
      <c r="J12" s="746">
        <v>329249337.19999999</v>
      </c>
      <c r="K12" s="1200">
        <f t="shared" ref="K12:K22" si="2">+I12+H12+J12</f>
        <v>77919978415.960007</v>
      </c>
    </row>
    <row r="13" spans="1:11" s="98" customFormat="1" ht="27" customHeight="1">
      <c r="A13" s="744">
        <v>2015</v>
      </c>
      <c r="B13" s="745">
        <v>79052372049.329987</v>
      </c>
      <c r="C13" s="745">
        <v>6922811271.25</v>
      </c>
      <c r="D13" s="745">
        <v>554292818.75</v>
      </c>
      <c r="E13" s="745">
        <v>0</v>
      </c>
      <c r="F13" s="745">
        <v>355290192.04999995</v>
      </c>
      <c r="G13" s="1199">
        <f t="shared" si="0"/>
        <v>86884766331.37999</v>
      </c>
      <c r="H13" s="746">
        <v>78537174647.860001</v>
      </c>
      <c r="I13" s="746">
        <v>6892825210.3000002</v>
      </c>
      <c r="J13" s="746">
        <v>335652778.95999998</v>
      </c>
      <c r="K13" s="1200">
        <f t="shared" si="2"/>
        <v>85765652637.12001</v>
      </c>
    </row>
    <row r="14" spans="1:11" s="98" customFormat="1" ht="27" customHeight="1">
      <c r="A14" s="744">
        <v>2016</v>
      </c>
      <c r="B14" s="745">
        <v>89049164221.449982</v>
      </c>
      <c r="C14" s="745">
        <v>8498167479</v>
      </c>
      <c r="D14" s="745">
        <v>683922196.33000004</v>
      </c>
      <c r="E14" s="745">
        <v>0</v>
      </c>
      <c r="F14" s="745">
        <v>371308008.60000002</v>
      </c>
      <c r="G14" s="1199">
        <f t="shared" si="0"/>
        <v>98602561905.37999</v>
      </c>
      <c r="H14" s="746">
        <v>89080179368.25</v>
      </c>
      <c r="I14" s="746">
        <v>8178603831.1000004</v>
      </c>
      <c r="J14" s="746">
        <v>328531909.15999991</v>
      </c>
      <c r="K14" s="1200">
        <f t="shared" si="2"/>
        <v>97587315108.51001</v>
      </c>
    </row>
    <row r="15" spans="1:11" s="36" customFormat="1" ht="27" customHeight="1">
      <c r="A15" s="744">
        <v>2017</v>
      </c>
      <c r="B15" s="745">
        <v>99657751352.690002</v>
      </c>
      <c r="C15" s="745">
        <v>8861365332.7000008</v>
      </c>
      <c r="D15" s="745">
        <v>576015155.07000005</v>
      </c>
      <c r="E15" s="745">
        <v>0</v>
      </c>
      <c r="F15" s="745">
        <v>666539596.8900001</v>
      </c>
      <c r="G15" s="1199">
        <f t="shared" si="0"/>
        <v>109761671437.35001</v>
      </c>
      <c r="H15" s="746">
        <v>98826710388.779999</v>
      </c>
      <c r="I15" s="746">
        <v>9002153750.7799988</v>
      </c>
      <c r="J15" s="746">
        <v>558973905.84000003</v>
      </c>
      <c r="K15" s="1200">
        <f t="shared" si="2"/>
        <v>108387838045.39999</v>
      </c>
    </row>
    <row r="16" spans="1:11" s="36" customFormat="1" ht="27" customHeight="1">
      <c r="A16" s="744">
        <v>2018</v>
      </c>
      <c r="B16" s="745">
        <v>112854009382.5</v>
      </c>
      <c r="C16" s="745">
        <v>9303031999.3699989</v>
      </c>
      <c r="D16" s="745">
        <v>740948848.4799999</v>
      </c>
      <c r="E16" s="745">
        <v>0</v>
      </c>
      <c r="F16" s="745">
        <v>793166886.71000004</v>
      </c>
      <c r="G16" s="1199">
        <f t="shared" si="0"/>
        <v>123691157117.06</v>
      </c>
      <c r="H16" s="746">
        <v>112956079448.92</v>
      </c>
      <c r="I16" s="746">
        <v>9656741344.960001</v>
      </c>
      <c r="J16" s="746">
        <v>758411882.95999992</v>
      </c>
      <c r="K16" s="1200">
        <f t="shared" si="2"/>
        <v>123371232676.84001</v>
      </c>
    </row>
    <row r="17" spans="1:11" s="36" customFormat="1" ht="27" customHeight="1">
      <c r="A17" s="744">
        <v>2019</v>
      </c>
      <c r="B17" s="745">
        <v>122800092365.86</v>
      </c>
      <c r="C17" s="745">
        <v>10073865331.690001</v>
      </c>
      <c r="D17" s="745">
        <v>847776257.70000005</v>
      </c>
      <c r="E17" s="745">
        <v>0</v>
      </c>
      <c r="F17" s="745">
        <v>910105888.26999998</v>
      </c>
      <c r="G17" s="1199">
        <f>+C17+B17+D17+E17+F17</f>
        <v>134631839843.52</v>
      </c>
      <c r="H17" s="746">
        <v>122933736042.72</v>
      </c>
      <c r="I17" s="746">
        <v>10092459380.139999</v>
      </c>
      <c r="J17" s="746">
        <v>973800800.96999991</v>
      </c>
      <c r="K17" s="1200">
        <f t="shared" si="2"/>
        <v>133999996223.83</v>
      </c>
    </row>
    <row r="18" spans="1:11" s="36" customFormat="1" ht="27" customHeight="1">
      <c r="A18" s="744">
        <v>2020</v>
      </c>
      <c r="B18" s="745">
        <v>121397990565.51001</v>
      </c>
      <c r="C18" s="745">
        <v>10800531999.639999</v>
      </c>
      <c r="D18" s="745">
        <v>613627915.26999998</v>
      </c>
      <c r="E18" s="745">
        <v>0</v>
      </c>
      <c r="F18" s="745">
        <v>1093851359.3600001</v>
      </c>
      <c r="G18" s="1199">
        <f>+C18+B18+D18+E18+F18</f>
        <v>133906001839.78001</v>
      </c>
      <c r="H18" s="968">
        <v>127588985376.33</v>
      </c>
      <c r="I18" s="968">
        <v>12108569830.129999</v>
      </c>
      <c r="J18" s="968">
        <v>970014744.09000003</v>
      </c>
      <c r="K18" s="1200">
        <f t="shared" si="2"/>
        <v>140667569950.54999</v>
      </c>
    </row>
    <row r="19" spans="1:11" s="36" customFormat="1" ht="27" customHeight="1">
      <c r="A19" s="744">
        <v>2021</v>
      </c>
      <c r="B19" s="745">
        <v>139642528713.32999</v>
      </c>
      <c r="C19" s="745">
        <v>16360531999.959999</v>
      </c>
      <c r="D19" s="745">
        <v>242577047.74000001</v>
      </c>
      <c r="E19" s="745">
        <v>0</v>
      </c>
      <c r="F19" s="745">
        <v>1116049433.3900001</v>
      </c>
      <c r="G19" s="1199">
        <f>+C19+B19+D19+E19+F19</f>
        <v>157361687194.41998</v>
      </c>
      <c r="H19" s="968">
        <v>138588204021.92499</v>
      </c>
      <c r="I19" s="968">
        <v>18026955388.759998</v>
      </c>
      <c r="J19" s="968">
        <v>854040296.11999989</v>
      </c>
      <c r="K19" s="1200">
        <f t="shared" si="2"/>
        <v>157469199706.80499</v>
      </c>
    </row>
    <row r="20" spans="1:11" s="36" customFormat="1" ht="27" customHeight="1">
      <c r="A20" s="744">
        <v>2022</v>
      </c>
      <c r="B20" s="745">
        <v>168298548798.17001</v>
      </c>
      <c r="C20" s="745">
        <v>15455487666.629999</v>
      </c>
      <c r="D20" s="745">
        <v>740135557.13</v>
      </c>
      <c r="E20" s="745">
        <v>0</v>
      </c>
      <c r="F20" s="745">
        <v>1205291803.4200001</v>
      </c>
      <c r="G20" s="1199">
        <f>+C20+B20+D20+E20+F20</f>
        <v>185699463825.35004</v>
      </c>
      <c r="H20" s="968">
        <v>169243218294.51999</v>
      </c>
      <c r="I20" s="968">
        <v>18618103739.529999</v>
      </c>
      <c r="J20" s="968">
        <v>1581951303.1199999</v>
      </c>
      <c r="K20" s="1200">
        <v>189443273337.16998</v>
      </c>
    </row>
    <row r="21" spans="1:11" s="36" customFormat="1" ht="27" customHeight="1">
      <c r="A21" s="744">
        <v>2023</v>
      </c>
      <c r="B21" s="745">
        <v>189477241900.83997</v>
      </c>
      <c r="C21" s="745">
        <v>18395222000.040001</v>
      </c>
      <c r="D21" s="745">
        <v>1157959255.5799999</v>
      </c>
      <c r="E21" s="745">
        <v>0</v>
      </c>
      <c r="F21" s="745">
        <v>2163425494.8100004</v>
      </c>
      <c r="G21" s="1199">
        <v>211193848651.26996</v>
      </c>
      <c r="H21" s="968">
        <v>192205772271.5</v>
      </c>
      <c r="I21" s="968">
        <v>18680602574.010002</v>
      </c>
      <c r="J21" s="968">
        <v>1744042776.5300002</v>
      </c>
      <c r="K21" s="1200">
        <v>212630417622.04001</v>
      </c>
    </row>
    <row r="22" spans="1:11" s="97" customFormat="1" ht="27" customHeight="1">
      <c r="A22" s="744" t="str">
        <f>+'Resumen '!O5</f>
        <v>Ene-Sep.24</v>
      </c>
      <c r="B22" s="745">
        <v>156534400595.35001</v>
      </c>
      <c r="C22" s="745">
        <v>14546416500</v>
      </c>
      <c r="D22" s="745">
        <v>726875877.50999999</v>
      </c>
      <c r="E22" s="745">
        <v>0</v>
      </c>
      <c r="F22" s="745">
        <v>1898739062.3000002</v>
      </c>
      <c r="G22" s="1199">
        <f>+C22+B22+D22+E22+F22</f>
        <v>173706432035.16</v>
      </c>
      <c r="H22" s="968">
        <v>158108397484.51999</v>
      </c>
      <c r="I22" s="968">
        <v>13943579718.950001</v>
      </c>
      <c r="J22" s="968">
        <v>1528362274.24</v>
      </c>
      <c r="K22" s="1200">
        <f t="shared" si="2"/>
        <v>173580339477.70999</v>
      </c>
    </row>
    <row r="23" spans="1:11" ht="27" customHeight="1">
      <c r="A23" s="1040" t="s">
        <v>473</v>
      </c>
      <c r="B23" s="1041">
        <f t="shared" ref="B23:K23" si="3">SUM(B6:B22)</f>
        <v>1629205355371.5898</v>
      </c>
      <c r="C23" s="1041">
        <f>SUM(C6:C22)</f>
        <v>149225438166.71002</v>
      </c>
      <c r="D23" s="1041">
        <f t="shared" si="3"/>
        <v>10878399520.639997</v>
      </c>
      <c r="E23" s="1041">
        <f t="shared" si="3"/>
        <v>275000000</v>
      </c>
      <c r="F23" s="1041">
        <f t="shared" si="3"/>
        <v>12212553697.700001</v>
      </c>
      <c r="G23" s="1041">
        <f t="shared" si="3"/>
        <v>1801796746756.6399</v>
      </c>
      <c r="H23" s="1042">
        <f t="shared" si="3"/>
        <v>1640173730117.9451</v>
      </c>
      <c r="I23" s="1042">
        <f t="shared" si="3"/>
        <v>155624852199.01999</v>
      </c>
      <c r="J23" s="1042">
        <f t="shared" si="3"/>
        <v>11036366784.27</v>
      </c>
      <c r="K23" s="1043">
        <f t="shared" si="3"/>
        <v>1806834949101.2349</v>
      </c>
    </row>
    <row r="24" spans="1:11" ht="20.25" customHeight="1">
      <c r="A24" s="1510" t="s">
        <v>709</v>
      </c>
      <c r="B24" s="1510"/>
      <c r="C24" s="1510"/>
      <c r="D24" s="1510"/>
      <c r="E24" s="1510"/>
      <c r="F24" s="1510"/>
      <c r="G24" s="1510"/>
      <c r="H24" s="1511"/>
      <c r="I24" s="1511"/>
      <c r="J24" s="1511"/>
      <c r="K24" s="1510"/>
    </row>
    <row r="25" spans="1:11" s="105" customFormat="1" ht="18.75">
      <c r="A25" s="1509" t="s">
        <v>710</v>
      </c>
      <c r="B25" s="1509"/>
      <c r="C25" s="1509"/>
      <c r="D25" s="1509"/>
      <c r="E25" s="1509"/>
      <c r="F25" s="1509"/>
      <c r="G25" s="850"/>
      <c r="H25" s="851"/>
      <c r="I25" s="851"/>
      <c r="J25" s="851"/>
      <c r="K25" s="851"/>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s="16" customFormat="1" ht="15.75">
      <c r="A43" s="107"/>
      <c r="B43" s="114"/>
      <c r="C43" s="114"/>
      <c r="D43" s="114"/>
      <c r="E43" s="114"/>
      <c r="F43" s="114"/>
      <c r="G43" s="114"/>
      <c r="H43" s="114"/>
      <c r="I43" s="114"/>
      <c r="J43" s="114"/>
      <c r="K43" s="114"/>
    </row>
    <row r="44" spans="1:11" s="16" customFormat="1" ht="15.75">
      <c r="A44" s="107"/>
      <c r="B44" s="114"/>
      <c r="C44" s="114"/>
      <c r="D44" s="114"/>
      <c r="E44" s="114"/>
      <c r="F44" s="114"/>
      <c r="G44" s="114"/>
      <c r="H44" s="114"/>
      <c r="I44" s="114"/>
      <c r="J44" s="114"/>
      <c r="K44" s="114"/>
    </row>
    <row r="45" spans="1:11" s="16" customFormat="1" ht="15.75">
      <c r="A45" s="107"/>
      <c r="B45" s="114"/>
      <c r="C45" s="114"/>
      <c r="D45" s="114"/>
      <c r="E45" s="114"/>
      <c r="F45" s="114"/>
      <c r="G45" s="114"/>
      <c r="H45" s="114"/>
      <c r="I45" s="114"/>
      <c r="J45" s="114"/>
      <c r="K45" s="114"/>
    </row>
    <row r="46" spans="1:11" s="16" customFormat="1" ht="15.75">
      <c r="A46" s="107"/>
      <c r="B46" s="114"/>
      <c r="C46" s="114"/>
      <c r="D46" s="114"/>
      <c r="E46" s="114"/>
      <c r="F46" s="114"/>
      <c r="G46" s="114"/>
      <c r="H46" s="114"/>
      <c r="I46" s="114"/>
      <c r="J46" s="114"/>
      <c r="K46" s="114"/>
    </row>
    <row r="47" spans="1:11" s="16" customFormat="1" ht="15.75">
      <c r="A47" s="107"/>
      <c r="B47" s="114"/>
      <c r="C47" s="114"/>
      <c r="D47" s="114"/>
      <c r="E47" s="114"/>
      <c r="F47" s="114"/>
      <c r="G47" s="114"/>
      <c r="H47" s="114"/>
      <c r="I47" s="114"/>
      <c r="J47" s="114"/>
      <c r="K47" s="114"/>
    </row>
    <row r="48" spans="1:11" s="16" customFormat="1" ht="15.75">
      <c r="A48" s="107"/>
      <c r="B48" s="114"/>
      <c r="C48" s="114"/>
      <c r="D48" s="114"/>
      <c r="E48" s="114"/>
      <c r="F48" s="114"/>
      <c r="G48" s="114"/>
      <c r="H48" s="114"/>
      <c r="I48" s="114"/>
      <c r="J48" s="114"/>
      <c r="K48" s="114"/>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W39" sqref="W39"/>
    </sheetView>
  </sheetViews>
  <sheetFormatPr defaultColWidth="11.42578125" defaultRowHeight="14.25"/>
  <cols>
    <col min="1" max="1" width="18.42578125" style="254" customWidth="1"/>
    <col min="2" max="2" width="42.5703125" style="254" customWidth="1"/>
    <col min="3" max="3" width="30.140625" style="254" customWidth="1"/>
    <col min="4" max="4" width="42.5703125" style="254" customWidth="1"/>
    <col min="5" max="5" width="9.85546875" style="254" customWidth="1"/>
    <col min="6" max="6" width="18.7109375" style="254" customWidth="1"/>
    <col min="7" max="9" width="42.5703125" style="254" customWidth="1"/>
    <col min="10" max="10" width="55.85546875" style="254" customWidth="1"/>
    <col min="11" max="11" width="64.7109375" style="254" customWidth="1"/>
    <col min="12" max="12" width="26.140625" style="254" customWidth="1"/>
    <col min="13" max="16384" width="11.42578125" style="254"/>
  </cols>
  <sheetData>
    <row r="1" spans="1:12" ht="90.75" customHeight="1">
      <c r="A1" s="1378"/>
      <c r="B1" s="1378"/>
      <c r="C1" s="1378"/>
      <c r="D1" s="1378"/>
      <c r="E1" s="1378"/>
      <c r="F1" s="1378"/>
      <c r="G1" s="1378"/>
      <c r="H1" s="1378"/>
      <c r="I1" s="1378"/>
      <c r="J1" s="1378"/>
      <c r="K1" s="1378"/>
      <c r="L1" s="1378"/>
    </row>
    <row r="2" spans="1:12" ht="52.5" customHeight="1">
      <c r="B2" s="384"/>
      <c r="C2" s="384"/>
      <c r="D2" s="384"/>
      <c r="E2" s="384"/>
      <c r="F2" s="384"/>
      <c r="G2" s="384"/>
      <c r="H2" s="384"/>
      <c r="I2" s="384"/>
      <c r="J2" s="384"/>
      <c r="K2" s="384"/>
      <c r="L2" s="384"/>
    </row>
    <row r="3" spans="1:12" ht="30.75" customHeight="1">
      <c r="A3" s="1379" t="s">
        <v>393</v>
      </c>
      <c r="B3" s="1379"/>
      <c r="C3" s="1379"/>
      <c r="D3" s="1379"/>
      <c r="E3" s="1379"/>
      <c r="F3" s="1379"/>
      <c r="G3" s="1379"/>
      <c r="H3" s="1379"/>
      <c r="I3" s="1379"/>
      <c r="J3" s="1379"/>
      <c r="K3" s="1379"/>
      <c r="L3" s="1379"/>
    </row>
    <row r="4" spans="1:12" ht="23.25" customHeight="1">
      <c r="A4" s="1379"/>
      <c r="B4" s="1379"/>
      <c r="C4" s="1379"/>
      <c r="D4" s="1379"/>
      <c r="E4" s="1379"/>
      <c r="F4" s="1379"/>
      <c r="G4" s="1379"/>
      <c r="H4" s="1379"/>
      <c r="I4" s="1379"/>
      <c r="J4" s="1379"/>
      <c r="K4" s="1379"/>
      <c r="L4" s="1379"/>
    </row>
    <row r="5" spans="1:12" s="385" customFormat="1" ht="25.5" customHeight="1">
      <c r="A5" s="1379"/>
      <c r="B5" s="1379"/>
      <c r="C5" s="1379"/>
      <c r="D5" s="1379"/>
      <c r="E5" s="1379"/>
      <c r="F5" s="1379"/>
      <c r="G5" s="1379"/>
      <c r="H5" s="1379"/>
      <c r="I5" s="1379"/>
      <c r="J5" s="1379"/>
      <c r="K5" s="1379"/>
      <c r="L5" s="1379"/>
    </row>
    <row r="6" spans="1:12" ht="25.5" customHeight="1">
      <c r="A6" s="1379"/>
      <c r="B6" s="1379"/>
      <c r="C6" s="1379"/>
      <c r="D6" s="1379"/>
      <c r="E6" s="1379"/>
      <c r="F6" s="1379"/>
      <c r="G6" s="1379"/>
      <c r="H6" s="1379"/>
      <c r="I6" s="1379"/>
      <c r="J6" s="1379"/>
      <c r="K6" s="1379"/>
      <c r="L6" s="1379"/>
    </row>
    <row r="7" spans="1:12" ht="25.5" customHeight="1">
      <c r="A7" s="1379"/>
      <c r="B7" s="1379"/>
      <c r="C7" s="1379"/>
      <c r="D7" s="1379"/>
      <c r="E7" s="1379"/>
      <c r="F7" s="1379"/>
      <c r="G7" s="1379"/>
      <c r="H7" s="1379"/>
      <c r="I7" s="1379"/>
      <c r="J7" s="1379"/>
      <c r="K7" s="1379"/>
      <c r="L7" s="1379"/>
    </row>
    <row r="8" spans="1:12" ht="25.5" customHeight="1">
      <c r="A8" s="1379"/>
      <c r="B8" s="1379"/>
      <c r="C8" s="1379"/>
      <c r="D8" s="1379"/>
      <c r="E8" s="1379"/>
      <c r="F8" s="1379"/>
      <c r="G8" s="1379"/>
      <c r="H8" s="1379"/>
      <c r="I8" s="1379"/>
      <c r="J8" s="1379"/>
      <c r="K8" s="1379"/>
      <c r="L8" s="1379"/>
    </row>
    <row r="9" spans="1:12" ht="25.5" customHeight="1">
      <c r="A9" s="1379"/>
      <c r="B9" s="1379"/>
      <c r="C9" s="1379"/>
      <c r="D9" s="1379"/>
      <c r="E9" s="1379"/>
      <c r="F9" s="1379"/>
      <c r="G9" s="1379"/>
      <c r="H9" s="1379"/>
      <c r="I9" s="1379"/>
      <c r="J9" s="1379"/>
      <c r="K9" s="1379"/>
      <c r="L9" s="1379"/>
    </row>
    <row r="10" spans="1:12" ht="25.5" customHeight="1">
      <c r="A10" s="1379"/>
      <c r="B10" s="1379"/>
      <c r="C10" s="1379"/>
      <c r="D10" s="1379"/>
      <c r="E10" s="1379"/>
      <c r="F10" s="1379"/>
      <c r="G10" s="1379"/>
      <c r="H10" s="1379"/>
      <c r="I10" s="1379"/>
      <c r="J10" s="1379"/>
      <c r="K10" s="1379"/>
      <c r="L10" s="1379"/>
    </row>
    <row r="11" spans="1:12" ht="25.5" customHeight="1">
      <c r="A11" s="1379"/>
      <c r="B11" s="1379"/>
      <c r="C11" s="1379"/>
      <c r="D11" s="1379"/>
      <c r="E11" s="1379"/>
      <c r="F11" s="1379"/>
      <c r="G11" s="1379"/>
      <c r="H11" s="1379"/>
      <c r="I11" s="1379"/>
      <c r="J11" s="1379"/>
      <c r="K11" s="1379"/>
      <c r="L11" s="1379"/>
    </row>
    <row r="12" spans="1:12" ht="23.25" customHeight="1">
      <c r="A12" s="1379"/>
      <c r="B12" s="1379"/>
      <c r="C12" s="1379"/>
      <c r="D12" s="1379"/>
      <c r="E12" s="1379"/>
      <c r="F12" s="1379"/>
      <c r="G12" s="1379"/>
      <c r="H12" s="1379"/>
      <c r="I12" s="1379"/>
      <c r="J12" s="1379"/>
      <c r="K12" s="1379"/>
      <c r="L12" s="1379"/>
    </row>
    <row r="13" spans="1:12" ht="25.5" customHeight="1">
      <c r="A13" s="1379"/>
      <c r="B13" s="1379"/>
      <c r="C13" s="1379"/>
      <c r="D13" s="1379"/>
      <c r="E13" s="1379"/>
      <c r="F13" s="1379"/>
      <c r="G13" s="1379"/>
      <c r="H13" s="1379"/>
      <c r="I13" s="1379"/>
      <c r="J13" s="1379"/>
      <c r="K13" s="1379"/>
      <c r="L13" s="1379"/>
    </row>
    <row r="14" spans="1:12" ht="25.5" customHeight="1">
      <c r="A14" s="1379"/>
      <c r="B14" s="1379"/>
      <c r="C14" s="1379"/>
      <c r="D14" s="1379"/>
      <c r="E14" s="1379"/>
      <c r="F14" s="1379"/>
      <c r="G14" s="1379"/>
      <c r="H14" s="1379"/>
      <c r="I14" s="1379"/>
      <c r="J14" s="1379"/>
      <c r="K14" s="1379"/>
      <c r="L14" s="1379"/>
    </row>
    <row r="15" spans="1:12" ht="25.5" customHeight="1">
      <c r="A15" s="1379"/>
      <c r="B15" s="1379"/>
      <c r="C15" s="1379"/>
      <c r="D15" s="1379"/>
      <c r="E15" s="1379"/>
      <c r="F15" s="1379"/>
      <c r="G15" s="1379"/>
      <c r="H15" s="1379"/>
      <c r="I15" s="1379"/>
      <c r="J15" s="1379"/>
      <c r="K15" s="1379"/>
      <c r="L15" s="1379"/>
    </row>
    <row r="16" spans="1:12" ht="25.5" customHeight="1">
      <c r="A16" s="1379"/>
      <c r="B16" s="1379"/>
      <c r="C16" s="1379"/>
      <c r="D16" s="1379"/>
      <c r="E16" s="1379"/>
      <c r="F16" s="1379"/>
      <c r="G16" s="1379"/>
      <c r="H16" s="1379"/>
      <c r="I16" s="1379"/>
      <c r="J16" s="1379"/>
      <c r="K16" s="1379"/>
      <c r="L16" s="1379"/>
    </row>
    <row r="17" spans="1:12" ht="25.5" customHeight="1">
      <c r="A17" s="1379"/>
      <c r="B17" s="1379"/>
      <c r="C17" s="1379"/>
      <c r="D17" s="1379"/>
      <c r="E17" s="1379"/>
      <c r="F17" s="1379"/>
      <c r="G17" s="1379"/>
      <c r="H17" s="1379"/>
      <c r="I17" s="1379"/>
      <c r="J17" s="1379"/>
      <c r="K17" s="1379"/>
      <c r="L17" s="1379"/>
    </row>
    <row r="18" spans="1:12" ht="25.5" customHeight="1">
      <c r="A18" s="1379"/>
      <c r="B18" s="1379"/>
      <c r="C18" s="1379"/>
      <c r="D18" s="1379"/>
      <c r="E18" s="1379"/>
      <c r="F18" s="1379"/>
      <c r="G18" s="1379"/>
      <c r="H18" s="1379"/>
      <c r="I18" s="1379"/>
      <c r="J18" s="1379"/>
      <c r="K18" s="1379"/>
      <c r="L18" s="1379"/>
    </row>
    <row r="19" spans="1:12" ht="25.5" customHeight="1">
      <c r="A19" s="1379"/>
      <c r="B19" s="1379"/>
      <c r="C19" s="1379"/>
      <c r="D19" s="1379"/>
      <c r="E19" s="1379"/>
      <c r="F19" s="1379"/>
      <c r="G19" s="1379"/>
      <c r="H19" s="1379"/>
      <c r="I19" s="1379"/>
      <c r="J19" s="1379"/>
      <c r="K19" s="1379"/>
      <c r="L19" s="1379"/>
    </row>
    <row r="20" spans="1:12" ht="25.5" customHeight="1">
      <c r="A20" s="1379"/>
      <c r="B20" s="1379"/>
      <c r="C20" s="1379"/>
      <c r="D20" s="1379"/>
      <c r="E20" s="1379"/>
      <c r="F20" s="1379"/>
      <c r="G20" s="1379"/>
      <c r="H20" s="1379"/>
      <c r="I20" s="1379"/>
      <c r="J20" s="1379"/>
      <c r="K20" s="1379"/>
      <c r="L20" s="1379"/>
    </row>
    <row r="21" spans="1:12" ht="25.5" customHeight="1">
      <c r="A21" s="1379"/>
      <c r="B21" s="1379"/>
      <c r="C21" s="1379"/>
      <c r="D21" s="1379"/>
      <c r="E21" s="1379"/>
      <c r="F21" s="1379"/>
      <c r="G21" s="1379"/>
      <c r="H21" s="1379"/>
      <c r="I21" s="1379"/>
      <c r="J21" s="1379"/>
      <c r="K21" s="1379"/>
      <c r="L21" s="1379"/>
    </row>
    <row r="22" spans="1:12" ht="25.5" customHeight="1">
      <c r="A22" s="1379"/>
      <c r="B22" s="1379"/>
      <c r="C22" s="1379"/>
      <c r="D22" s="1379"/>
      <c r="E22" s="1379"/>
      <c r="F22" s="1379"/>
      <c r="G22" s="1379"/>
      <c r="H22" s="1379"/>
      <c r="I22" s="1379"/>
      <c r="J22" s="1379"/>
      <c r="K22" s="1379"/>
      <c r="L22" s="1379"/>
    </row>
    <row r="23" spans="1:12" ht="25.5" customHeight="1">
      <c r="A23" s="1379"/>
      <c r="B23" s="1379"/>
      <c r="C23" s="1379"/>
      <c r="D23" s="1379"/>
      <c r="E23" s="1379"/>
      <c r="F23" s="1379"/>
      <c r="G23" s="1379"/>
      <c r="H23" s="1379"/>
      <c r="I23" s="1379"/>
      <c r="J23" s="1379"/>
      <c r="K23" s="1379"/>
      <c r="L23" s="1379"/>
    </row>
    <row r="24" spans="1:12" ht="25.5" customHeight="1">
      <c r="A24" s="1379"/>
      <c r="B24" s="1379"/>
      <c r="C24" s="1379"/>
      <c r="D24" s="1379"/>
      <c r="E24" s="1379"/>
      <c r="F24" s="1379"/>
      <c r="G24" s="1379"/>
      <c r="H24" s="1379"/>
      <c r="I24" s="1379"/>
      <c r="J24" s="1379"/>
      <c r="K24" s="1379"/>
      <c r="L24" s="1379"/>
    </row>
    <row r="25" spans="1:12" ht="25.5" customHeight="1">
      <c r="A25" s="1379"/>
      <c r="B25" s="1379"/>
      <c r="C25" s="1379"/>
      <c r="D25" s="1379"/>
      <c r="E25" s="1379"/>
      <c r="F25" s="1379"/>
      <c r="G25" s="1379"/>
      <c r="H25" s="1379"/>
      <c r="I25" s="1379"/>
      <c r="J25" s="1379"/>
      <c r="K25" s="1379"/>
      <c r="L25" s="1379"/>
    </row>
    <row r="26" spans="1:12" ht="25.5" customHeight="1">
      <c r="A26" s="1379"/>
      <c r="B26" s="1379"/>
      <c r="C26" s="1379"/>
      <c r="D26" s="1379"/>
      <c r="E26" s="1379"/>
      <c r="F26" s="1379"/>
      <c r="G26" s="1379"/>
      <c r="H26" s="1379"/>
      <c r="I26" s="1379"/>
      <c r="J26" s="1379"/>
      <c r="K26" s="1379"/>
      <c r="L26" s="1379"/>
    </row>
    <row r="27" spans="1:12" ht="25.5" customHeight="1">
      <c r="A27" s="1379"/>
      <c r="B27" s="1379"/>
      <c r="C27" s="1379"/>
      <c r="D27" s="1379"/>
      <c r="E27" s="1379"/>
      <c r="F27" s="1379"/>
      <c r="G27" s="1379"/>
      <c r="H27" s="1379"/>
      <c r="I27" s="1379"/>
      <c r="J27" s="1379"/>
      <c r="K27" s="1379"/>
      <c r="L27" s="1379"/>
    </row>
    <row r="28" spans="1:12" ht="25.5" customHeight="1">
      <c r="A28" s="1379"/>
      <c r="B28" s="1379"/>
      <c r="C28" s="1379"/>
      <c r="D28" s="1379"/>
      <c r="E28" s="1379"/>
      <c r="F28" s="1379"/>
      <c r="G28" s="1379"/>
      <c r="H28" s="1379"/>
      <c r="I28" s="1379"/>
      <c r="J28" s="1379"/>
      <c r="K28" s="1379"/>
      <c r="L28" s="1379"/>
    </row>
    <row r="29" spans="1:12" ht="25.5" customHeight="1">
      <c r="A29" s="1379"/>
      <c r="B29" s="1379"/>
      <c r="C29" s="1379"/>
      <c r="D29" s="1379"/>
      <c r="E29" s="1379"/>
      <c r="F29" s="1379"/>
      <c r="G29" s="1379"/>
      <c r="H29" s="1379"/>
      <c r="I29" s="1379"/>
      <c r="J29" s="1379"/>
      <c r="K29" s="1379"/>
      <c r="L29" s="1379"/>
    </row>
    <row r="30" spans="1:12" ht="25.5" customHeight="1">
      <c r="A30" s="1379"/>
      <c r="B30" s="1379"/>
      <c r="C30" s="1379"/>
      <c r="D30" s="1379"/>
      <c r="E30" s="1379"/>
      <c r="F30" s="1379"/>
      <c r="G30" s="1379"/>
      <c r="H30" s="1379"/>
      <c r="I30" s="1379"/>
      <c r="J30" s="1379"/>
      <c r="K30" s="1379"/>
      <c r="L30" s="1379"/>
    </row>
    <row r="31" spans="1:12" ht="25.5" customHeight="1">
      <c r="A31" s="1379"/>
      <c r="B31" s="1379"/>
      <c r="C31" s="1379"/>
      <c r="D31" s="1379"/>
      <c r="E31" s="1379"/>
      <c r="F31" s="1379"/>
      <c r="G31" s="1379"/>
      <c r="H31" s="1379"/>
      <c r="I31" s="1379"/>
      <c r="J31" s="1379"/>
      <c r="K31" s="1379"/>
      <c r="L31" s="1379"/>
    </row>
    <row r="32" spans="1:12" ht="25.5" customHeight="1">
      <c r="A32" s="1379"/>
      <c r="B32" s="1379"/>
      <c r="C32" s="1379"/>
      <c r="D32" s="1379"/>
      <c r="E32" s="1379"/>
      <c r="F32" s="1379"/>
      <c r="G32" s="1379"/>
      <c r="H32" s="1379"/>
      <c r="I32" s="1379"/>
      <c r="J32" s="1379"/>
      <c r="K32" s="1379"/>
      <c r="L32" s="1379"/>
    </row>
    <row r="33" spans="1:12" ht="25.5" customHeight="1">
      <c r="A33" s="1379"/>
      <c r="B33" s="1379"/>
      <c r="C33" s="1379"/>
      <c r="D33" s="1379"/>
      <c r="E33" s="1379"/>
      <c r="F33" s="1379"/>
      <c r="G33" s="1379"/>
      <c r="H33" s="1379"/>
      <c r="I33" s="1379"/>
      <c r="J33" s="1379"/>
      <c r="K33" s="1379"/>
      <c r="L33" s="1379"/>
    </row>
    <row r="34" spans="1:12" ht="25.5" customHeight="1">
      <c r="A34" s="1379"/>
      <c r="B34" s="1379"/>
      <c r="C34" s="1379"/>
      <c r="D34" s="1379"/>
      <c r="E34" s="1379"/>
      <c r="F34" s="1379"/>
      <c r="G34" s="1379"/>
      <c r="H34" s="1379"/>
      <c r="I34" s="1379"/>
      <c r="J34" s="1379"/>
      <c r="K34" s="1379"/>
      <c r="L34" s="1379"/>
    </row>
    <row r="35" spans="1:12">
      <c r="A35" s="1379"/>
      <c r="B35" s="1379"/>
      <c r="C35" s="1379"/>
      <c r="D35" s="1379"/>
      <c r="E35" s="1379"/>
      <c r="F35" s="1379"/>
      <c r="G35" s="1379"/>
      <c r="H35" s="1379"/>
      <c r="I35" s="1379"/>
      <c r="J35" s="1379"/>
      <c r="K35" s="1379"/>
      <c r="L35" s="1379"/>
    </row>
    <row r="36" spans="1:12">
      <c r="A36" s="1379"/>
      <c r="B36" s="1379"/>
      <c r="C36" s="1379"/>
      <c r="D36" s="1379"/>
      <c r="E36" s="1379"/>
      <c r="F36" s="1379"/>
      <c r="G36" s="1379"/>
      <c r="H36" s="1379"/>
      <c r="I36" s="1379"/>
      <c r="J36" s="1379"/>
      <c r="K36" s="1379"/>
      <c r="L36" s="1379"/>
    </row>
    <row r="37" spans="1:12">
      <c r="A37" s="1379"/>
      <c r="B37" s="1379"/>
      <c r="C37" s="1379"/>
      <c r="D37" s="1379"/>
      <c r="E37" s="1379"/>
      <c r="F37" s="1379"/>
      <c r="G37" s="1379"/>
      <c r="H37" s="1379"/>
      <c r="I37" s="1379"/>
      <c r="J37" s="1379"/>
      <c r="K37" s="1379"/>
      <c r="L37" s="1379"/>
    </row>
    <row r="38" spans="1:12">
      <c r="A38" s="1379"/>
      <c r="B38" s="1379"/>
      <c r="C38" s="1379"/>
      <c r="D38" s="1379"/>
      <c r="E38" s="1379"/>
      <c r="F38" s="1379"/>
      <c r="G38" s="1379"/>
      <c r="H38" s="1379"/>
      <c r="I38" s="1379"/>
      <c r="J38" s="1379"/>
      <c r="K38" s="1379"/>
      <c r="L38" s="1379"/>
    </row>
    <row r="39" spans="1:12" ht="51" customHeight="1">
      <c r="A39" s="1379"/>
      <c r="B39" s="1379"/>
      <c r="C39" s="1379"/>
      <c r="D39" s="1379"/>
      <c r="E39" s="1379"/>
      <c r="F39" s="1379"/>
      <c r="G39" s="1379"/>
      <c r="H39" s="1379"/>
      <c r="I39" s="1379"/>
      <c r="J39" s="1379"/>
      <c r="K39" s="1379"/>
      <c r="L39" s="1379"/>
    </row>
    <row r="40" spans="1:12" ht="149.25" customHeight="1">
      <c r="A40" s="1379"/>
      <c r="B40" s="1379"/>
      <c r="C40" s="1379"/>
      <c r="D40" s="1379"/>
      <c r="E40" s="1379"/>
      <c r="F40" s="1379"/>
      <c r="G40" s="1379"/>
      <c r="H40" s="1379"/>
      <c r="I40" s="1379"/>
      <c r="J40" s="1379"/>
      <c r="K40" s="1379"/>
      <c r="L40" s="1379"/>
    </row>
    <row r="41" spans="1:12" ht="61.5" customHeight="1">
      <c r="A41" s="1379"/>
      <c r="B41" s="1379"/>
      <c r="C41" s="1379"/>
      <c r="D41" s="1379"/>
      <c r="E41" s="1379"/>
      <c r="F41" s="1379"/>
      <c r="G41" s="1379"/>
      <c r="H41" s="1379"/>
      <c r="I41" s="1379"/>
      <c r="J41" s="1379"/>
      <c r="K41" s="1379"/>
      <c r="L41" s="1379"/>
    </row>
    <row r="42" spans="1:12" ht="61.5" customHeight="1">
      <c r="A42" s="1379"/>
      <c r="B42" s="1379"/>
      <c r="C42" s="1379"/>
      <c r="D42" s="1379"/>
      <c r="E42" s="1379"/>
      <c r="F42" s="1379"/>
      <c r="G42" s="1379"/>
      <c r="H42" s="1379"/>
      <c r="I42" s="1379"/>
      <c r="J42" s="1379"/>
      <c r="K42" s="1379"/>
      <c r="L42" s="1379"/>
    </row>
    <row r="43" spans="1:12" ht="61.5" customHeight="1">
      <c r="A43" s="1379"/>
      <c r="B43" s="1379"/>
      <c r="C43" s="1379"/>
      <c r="D43" s="1379"/>
      <c r="E43" s="1379"/>
      <c r="F43" s="1379"/>
      <c r="G43" s="1379"/>
      <c r="H43" s="1379"/>
      <c r="I43" s="1379"/>
      <c r="J43" s="1379"/>
      <c r="K43" s="1379"/>
      <c r="L43" s="1379"/>
    </row>
    <row r="44" spans="1:12" ht="61.5" customHeight="1">
      <c r="A44" s="1379"/>
      <c r="B44" s="1379"/>
      <c r="C44" s="1379"/>
      <c r="D44" s="1379"/>
      <c r="E44" s="1379"/>
      <c r="F44" s="1379"/>
      <c r="G44" s="1379"/>
      <c r="H44" s="1379"/>
      <c r="I44" s="1379"/>
      <c r="J44" s="1379"/>
      <c r="K44" s="1379"/>
      <c r="L44" s="1379"/>
    </row>
    <row r="45" spans="1:12" ht="61.5" customHeight="1">
      <c r="A45" s="1379"/>
      <c r="B45" s="1379"/>
      <c r="C45" s="1379"/>
      <c r="D45" s="1379"/>
      <c r="E45" s="1379"/>
      <c r="F45" s="1379"/>
      <c r="G45" s="1379"/>
      <c r="H45" s="1379"/>
      <c r="I45" s="1379"/>
      <c r="J45" s="1379"/>
      <c r="K45" s="1379"/>
      <c r="L45" s="1379"/>
    </row>
    <row r="46" spans="1:12" ht="61.5" customHeight="1">
      <c r="A46" s="1379"/>
      <c r="B46" s="1379"/>
      <c r="C46" s="1379"/>
      <c r="D46" s="1379"/>
      <c r="E46" s="1379"/>
      <c r="F46" s="1379"/>
      <c r="G46" s="1379"/>
      <c r="H46" s="1379"/>
      <c r="I46" s="1379"/>
      <c r="J46" s="1379"/>
      <c r="K46" s="1379"/>
      <c r="L46" s="1379"/>
    </row>
    <row r="47" spans="1:12" ht="61.5" customHeight="1">
      <c r="A47" s="1379"/>
      <c r="B47" s="1379"/>
      <c r="C47" s="1379"/>
      <c r="D47" s="1379"/>
      <c r="E47" s="1379"/>
      <c r="F47" s="1379"/>
      <c r="G47" s="1379"/>
      <c r="H47" s="1379"/>
      <c r="I47" s="1379"/>
      <c r="J47" s="1379"/>
      <c r="K47" s="1379"/>
      <c r="L47" s="1379"/>
    </row>
    <row r="48" spans="1:12" ht="61.5" customHeight="1">
      <c r="A48" s="1379"/>
      <c r="B48" s="1379"/>
      <c r="C48" s="1379"/>
      <c r="D48" s="1379"/>
      <c r="E48" s="1379"/>
      <c r="F48" s="1379"/>
      <c r="G48" s="1379"/>
      <c r="H48" s="1379"/>
      <c r="I48" s="1379"/>
      <c r="J48" s="1379"/>
      <c r="K48" s="1379"/>
      <c r="L48" s="1379"/>
    </row>
    <row r="49" spans="1:12" ht="138.75" customHeight="1">
      <c r="A49" s="1379"/>
      <c r="B49" s="1379"/>
      <c r="C49" s="1379"/>
      <c r="D49" s="1379"/>
      <c r="E49" s="1379"/>
      <c r="F49" s="1379"/>
      <c r="G49" s="1379"/>
      <c r="H49" s="1379"/>
      <c r="I49" s="1379"/>
      <c r="J49" s="1379"/>
      <c r="K49" s="1379"/>
      <c r="L49" s="1379"/>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1">
    <tabColor theme="3" tint="0.59999389629810485"/>
    <pageSetUpPr fitToPage="1"/>
  </sheetPr>
  <dimension ref="A1:J54"/>
  <sheetViews>
    <sheetView showGridLines="0" view="pageBreakPreview" zoomScaleNormal="100" zoomScaleSheetLayoutView="100" workbookViewId="0">
      <selection activeCell="H23" sqref="H23"/>
    </sheetView>
  </sheetViews>
  <sheetFormatPr defaultColWidth="11.42578125" defaultRowHeight="14.25"/>
  <cols>
    <col min="1" max="1" width="17.140625" style="418" customWidth="1"/>
    <col min="2" max="2" width="18.5703125" style="418" bestFit="1" customWidth="1"/>
    <col min="3" max="3" width="19.7109375" style="418" bestFit="1" customWidth="1"/>
    <col min="4" max="4" width="15.85546875" style="418" customWidth="1"/>
    <col min="5" max="5" width="20.140625" style="418" bestFit="1" customWidth="1"/>
    <col min="6" max="6" width="31.28515625" style="420" customWidth="1"/>
    <col min="7" max="7" width="18" style="420" customWidth="1"/>
    <col min="8" max="8" width="24.42578125" style="418" customWidth="1"/>
    <col min="9" max="9" width="23.140625" style="418" bestFit="1" customWidth="1"/>
    <col min="10" max="16384" width="11.42578125" style="418"/>
  </cols>
  <sheetData>
    <row r="1" spans="1:10" ht="32.25" customHeight="1">
      <c r="A1" s="1521" t="s">
        <v>711</v>
      </c>
      <c r="B1" s="1522"/>
      <c r="C1" s="1522"/>
      <c r="D1" s="1522"/>
      <c r="E1" s="1522"/>
      <c r="F1" s="1522"/>
      <c r="G1" s="1523"/>
      <c r="H1" s="419"/>
    </row>
    <row r="2" spans="1:10" ht="24.75" customHeight="1">
      <c r="A2" s="1524" t="str">
        <f>+'Resumen '!O4</f>
        <v>Período:  Diciembre 2008 - Septiembre  2024</v>
      </c>
      <c r="B2" s="1525"/>
      <c r="C2" s="1525"/>
      <c r="D2" s="1525"/>
      <c r="E2" s="1525"/>
      <c r="F2" s="1525"/>
      <c r="G2" s="1526"/>
      <c r="H2" s="419"/>
    </row>
    <row r="3" spans="1:10" ht="6.75" customHeight="1">
      <c r="H3" s="419"/>
    </row>
    <row r="4" spans="1:10" s="422" customFormat="1" ht="44.25" customHeight="1">
      <c r="A4" s="1036" t="s">
        <v>634</v>
      </c>
      <c r="B4" s="1037" t="s">
        <v>712</v>
      </c>
      <c r="C4" s="1037" t="s">
        <v>713</v>
      </c>
      <c r="D4" s="1038" t="s">
        <v>714</v>
      </c>
      <c r="E4" s="1039" t="s">
        <v>715</v>
      </c>
      <c r="F4" s="421"/>
      <c r="G4" s="421"/>
      <c r="H4" s="419"/>
    </row>
    <row r="5" spans="1:10" hidden="1">
      <c r="A5" s="793">
        <v>2007</v>
      </c>
      <c r="B5" s="794">
        <v>7440643704.1800003</v>
      </c>
      <c r="C5" s="794">
        <v>13755990830.42</v>
      </c>
      <c r="D5" s="794">
        <v>0</v>
      </c>
      <c r="E5" s="795">
        <f>+C5+B5</f>
        <v>21196634534.599998</v>
      </c>
      <c r="G5" s="423"/>
      <c r="H5" s="419"/>
      <c r="I5" s="256"/>
      <c r="J5" s="256"/>
    </row>
    <row r="6" spans="1:10">
      <c r="A6" s="852">
        <v>2008</v>
      </c>
      <c r="B6" s="853">
        <v>10090935314.219999</v>
      </c>
      <c r="C6" s="853">
        <v>22987229737.049999</v>
      </c>
      <c r="D6" s="853">
        <v>0</v>
      </c>
      <c r="E6" s="854">
        <f>+C6+B6+Tabla26[[#This Row],[PE_Aportes Extraordinario Persona]]</f>
        <v>33078165051.269997</v>
      </c>
      <c r="G6" s="423"/>
      <c r="H6" s="419"/>
      <c r="I6" s="419"/>
      <c r="J6" s="425"/>
    </row>
    <row r="7" spans="1:10">
      <c r="A7" s="852">
        <v>2009</v>
      </c>
      <c r="B7" s="853">
        <v>12419428715.15</v>
      </c>
      <c r="C7" s="855">
        <v>25453341929.369999</v>
      </c>
      <c r="D7" s="853">
        <v>0</v>
      </c>
      <c r="E7" s="854">
        <f>+C7+B7+Tabla26[[#This Row],[PE_Aportes Extraordinario Persona]]</f>
        <v>37872770644.519997</v>
      </c>
      <c r="G7" s="423"/>
      <c r="H7" s="419"/>
    </row>
    <row r="8" spans="1:10">
      <c r="A8" s="852">
        <v>2010</v>
      </c>
      <c r="B8" s="853">
        <v>13982932933.34</v>
      </c>
      <c r="C8" s="855">
        <v>29622073160.660004</v>
      </c>
      <c r="D8" s="853">
        <v>0</v>
      </c>
      <c r="E8" s="854">
        <f>+C8+B8+Tabla26[[#This Row],[PE_Aportes Extraordinario Persona]]</f>
        <v>43605006094</v>
      </c>
      <c r="G8" s="423"/>
      <c r="H8" s="419"/>
    </row>
    <row r="9" spans="1:10">
      <c r="A9" s="852">
        <v>2011</v>
      </c>
      <c r="B9" s="853">
        <v>15631836986.009998</v>
      </c>
      <c r="C9" s="855">
        <v>33784047829.830002</v>
      </c>
      <c r="D9" s="853">
        <v>0</v>
      </c>
      <c r="E9" s="854">
        <f>+C9+B9+Tabla26[[#This Row],[PE_Aportes Extraordinario Persona]]</f>
        <v>49415884815.839996</v>
      </c>
      <c r="G9" s="423"/>
      <c r="H9" s="419"/>
    </row>
    <row r="10" spans="1:10">
      <c r="A10" s="852">
        <v>2012</v>
      </c>
      <c r="B10" s="853">
        <v>17595724643.350403</v>
      </c>
      <c r="C10" s="855">
        <v>37469807664.639603</v>
      </c>
      <c r="D10" s="853">
        <v>0</v>
      </c>
      <c r="E10" s="854">
        <f>+C10+B10+Tabla26[[#This Row],[PE_Aportes Extraordinario Persona]]</f>
        <v>55065532307.990005</v>
      </c>
      <c r="G10" s="423"/>
      <c r="H10" s="419"/>
    </row>
    <row r="11" spans="1:10">
      <c r="A11" s="852">
        <v>2013</v>
      </c>
      <c r="B11" s="853">
        <v>20873289030.960003</v>
      </c>
      <c r="C11" s="855">
        <v>40609714567.439995</v>
      </c>
      <c r="D11" s="853">
        <v>0</v>
      </c>
      <c r="E11" s="854">
        <f>+C11+B11+Tabla26[[#This Row],[PE_Aportes Extraordinario Persona]]</f>
        <v>61483003598.399994</v>
      </c>
      <c r="G11" s="423"/>
      <c r="H11" s="419"/>
    </row>
    <row r="12" spans="1:10">
      <c r="A12" s="852">
        <v>2014</v>
      </c>
      <c r="B12" s="853">
        <v>24657599719.139999</v>
      </c>
      <c r="C12" s="855">
        <v>45263293195.400002</v>
      </c>
      <c r="D12" s="853">
        <v>0</v>
      </c>
      <c r="E12" s="854">
        <f>+C12+B12+Tabla26[[#This Row],[PE_Aportes Extraordinario Persona]]</f>
        <v>69920892914.540009</v>
      </c>
      <c r="G12" s="423"/>
      <c r="H12" s="419"/>
    </row>
    <row r="13" spans="1:10">
      <c r="A13" s="852">
        <v>2015</v>
      </c>
      <c r="B13" s="853">
        <v>29250900435.389999</v>
      </c>
      <c r="C13" s="855">
        <v>49801471613.939987</v>
      </c>
      <c r="D13" s="853">
        <v>0</v>
      </c>
      <c r="E13" s="854">
        <f>+C13+B13+Tabla26[[#This Row],[PE_Aportes Extraordinario Persona]]</f>
        <v>79052372049.329987</v>
      </c>
      <c r="H13" s="419"/>
    </row>
    <row r="14" spans="1:10">
      <c r="A14" s="852">
        <v>2016</v>
      </c>
      <c r="B14" s="853">
        <v>33197918782.480003</v>
      </c>
      <c r="C14" s="853">
        <v>55851245438.969994</v>
      </c>
      <c r="D14" s="853">
        <v>0</v>
      </c>
      <c r="E14" s="854">
        <f>+C14+B14+Tabla26[[#This Row],[PE_Aportes Extraordinario Persona]]</f>
        <v>89049164221.449997</v>
      </c>
      <c r="H14" s="419"/>
    </row>
    <row r="15" spans="1:10">
      <c r="A15" s="852">
        <v>2017</v>
      </c>
      <c r="B15" s="853">
        <v>37563341220.540001</v>
      </c>
      <c r="C15" s="853">
        <v>62094410132.149994</v>
      </c>
      <c r="D15" s="853">
        <v>0</v>
      </c>
      <c r="E15" s="854">
        <f>+C15+B15+Tabla26[[#This Row],[PE_Aportes Extraordinario Persona]]</f>
        <v>99657751352.690002</v>
      </c>
      <c r="H15" s="419"/>
    </row>
    <row r="16" spans="1:10">
      <c r="A16" s="852">
        <v>2018</v>
      </c>
      <c r="B16" s="853">
        <v>42779387567.769997</v>
      </c>
      <c r="C16" s="853">
        <v>70074621814.729996</v>
      </c>
      <c r="D16" s="853">
        <v>0</v>
      </c>
      <c r="E16" s="854">
        <f>+C16+B16+Tabla26[[#This Row],[PE_Aportes Extraordinario Persona]]</f>
        <v>112854009382.5</v>
      </c>
    </row>
    <row r="17" spans="1:7">
      <c r="A17" s="852">
        <v>2019</v>
      </c>
      <c r="B17" s="853">
        <v>46529847103.790001</v>
      </c>
      <c r="C17" s="853">
        <v>76380977283.079987</v>
      </c>
      <c r="D17" s="853">
        <v>0</v>
      </c>
      <c r="E17" s="854">
        <f>+C17+B17+Tabla26[[#This Row],[PE_Aportes Extraordinario Persona]]</f>
        <v>122910824386.87</v>
      </c>
    </row>
    <row r="18" spans="1:7">
      <c r="A18" s="852">
        <v>2020</v>
      </c>
      <c r="B18" s="853">
        <v>51494714927.979996</v>
      </c>
      <c r="C18" s="853">
        <v>69903275637.529999</v>
      </c>
      <c r="D18" s="853">
        <v>0</v>
      </c>
      <c r="E18" s="854">
        <f>+C18+B18+Tabla26[[#This Row],[PE_Aportes Extraordinario Persona]]</f>
        <v>121397990565.50999</v>
      </c>
    </row>
    <row r="19" spans="1:7" s="426" customFormat="1">
      <c r="A19" s="852">
        <v>2021</v>
      </c>
      <c r="B19" s="853">
        <v>53978644084.050003</v>
      </c>
      <c r="C19" s="853">
        <v>85663651015.01001</v>
      </c>
      <c r="D19" s="853">
        <v>0</v>
      </c>
      <c r="E19" s="854">
        <f>+C19+B19+Tabla26[[#This Row],[PE_Aportes Extraordinario Persona]]</f>
        <v>139642295099.06</v>
      </c>
      <c r="F19" s="420"/>
      <c r="G19" s="424"/>
    </row>
    <row r="20" spans="1:7" s="426" customFormat="1">
      <c r="A20" s="856">
        <v>2022</v>
      </c>
      <c r="B20" s="855">
        <v>61767495991.210007</v>
      </c>
      <c r="C20" s="855">
        <v>91633889428.23999</v>
      </c>
      <c r="D20" s="855">
        <v>6660440.9199999999</v>
      </c>
      <c r="E20" s="854">
        <f>+C20+B20+Tabla26[[#This Row],[PE_Aportes Extraordinario Persona]]</f>
        <v>153408045860.37003</v>
      </c>
      <c r="F20" s="420"/>
      <c r="G20" s="424"/>
    </row>
    <row r="21" spans="1:7" s="426" customFormat="1">
      <c r="A21" s="856">
        <v>2023</v>
      </c>
      <c r="B21" s="855">
        <v>69507971864.880005</v>
      </c>
      <c r="C21" s="855">
        <v>119949915484.78999</v>
      </c>
      <c r="D21" s="855">
        <v>19354551.170000002</v>
      </c>
      <c r="E21" s="854">
        <f>+C21+B21+Tabla26[[#This Row],[PE_Aportes Extraordinario Persona]]</f>
        <v>189477241900.84</v>
      </c>
      <c r="F21" s="420"/>
      <c r="G21" s="424"/>
    </row>
    <row r="22" spans="1:7">
      <c r="A22" s="856" t="str">
        <f>+'Resumen '!O5</f>
        <v>Ene-Sep.24</v>
      </c>
      <c r="B22" s="855">
        <v>56134818631.909996</v>
      </c>
      <c r="C22" s="855">
        <v>100365250439.80002</v>
      </c>
      <c r="D22" s="855">
        <v>34331523.640000001</v>
      </c>
      <c r="E22" s="1262">
        <f>+C22+B22+Tabla26[[#This Row],[PE_Aportes Extraordinario Persona]]</f>
        <v>156534400595.35004</v>
      </c>
      <c r="F22" s="424"/>
    </row>
    <row r="23" spans="1:7">
      <c r="A23" s="857" t="s">
        <v>648</v>
      </c>
      <c r="B23" s="858">
        <f>SUM(B5:B22)</f>
        <v>604897431656.35046</v>
      </c>
      <c r="C23" s="858">
        <f>SUM(C5:C22)</f>
        <v>1030664207203.0496</v>
      </c>
      <c r="D23" s="858">
        <f>SUM(D5:D22)</f>
        <v>60346515.730000004</v>
      </c>
      <c r="E23" s="859">
        <f>SUM(E5:E22)</f>
        <v>1635621985375.1304</v>
      </c>
    </row>
    <row r="24" spans="1:7">
      <c r="A24" s="747" t="s">
        <v>716</v>
      </c>
      <c r="B24" s="747"/>
      <c r="C24" s="747"/>
      <c r="D24" s="747"/>
      <c r="E24" s="747"/>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358" priority="2" operator="equal">
      <formula>0</formula>
    </cfRule>
  </conditionalFormatting>
  <conditionalFormatting sqref="A6:E23">
    <cfRule type="cellIs" dxfId="357"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2">
    <tabColor theme="4" tint="0.39997558519241921"/>
    <pageSetUpPr fitToPage="1"/>
  </sheetPr>
  <dimension ref="A1:M64"/>
  <sheetViews>
    <sheetView showGridLines="0" view="pageBreakPreview" zoomScale="55" zoomScaleNormal="100" zoomScaleSheetLayoutView="55" workbookViewId="0">
      <selection activeCell="J23" sqref="J23"/>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27" t="s">
        <v>717</v>
      </c>
      <c r="B1" s="1528"/>
      <c r="C1" s="1528"/>
      <c r="D1" s="1528"/>
      <c r="E1" s="1528"/>
      <c r="F1" s="1528"/>
      <c r="G1" s="1528"/>
      <c r="H1" s="1528"/>
      <c r="I1" s="1529"/>
    </row>
    <row r="2" spans="1:13" ht="42.75" customHeight="1">
      <c r="A2" s="1530" t="str">
        <f>+'Resumen '!O4</f>
        <v>Período:  Diciembre 2008 - Septiembre  2024</v>
      </c>
      <c r="B2" s="1531"/>
      <c r="C2" s="1531"/>
      <c r="D2" s="1531"/>
      <c r="E2" s="1531"/>
      <c r="F2" s="1531"/>
      <c r="G2" s="1531"/>
      <c r="H2" s="1531"/>
      <c r="I2" s="1532"/>
    </row>
    <row r="3" spans="1:13" ht="12.75" customHeight="1">
      <c r="A3" s="122"/>
      <c r="B3" s="135"/>
      <c r="C3" s="135"/>
      <c r="D3" s="135"/>
      <c r="E3" s="135"/>
      <c r="F3" s="135"/>
      <c r="G3" s="135"/>
    </row>
    <row r="4" spans="1:13" ht="67.5" customHeight="1">
      <c r="A4" s="971" t="s">
        <v>543</v>
      </c>
      <c r="B4" s="971" t="s">
        <v>718</v>
      </c>
      <c r="C4" s="971" t="s">
        <v>719</v>
      </c>
      <c r="D4" s="971" t="s">
        <v>720</v>
      </c>
      <c r="E4" s="971" t="s">
        <v>721</v>
      </c>
      <c r="F4" s="971" t="s">
        <v>714</v>
      </c>
      <c r="G4" s="971" t="s">
        <v>722</v>
      </c>
    </row>
    <row r="5" spans="1:13" ht="19.5">
      <c r="A5" s="972">
        <v>2008</v>
      </c>
      <c r="B5" s="973">
        <v>2875916564.5526996</v>
      </c>
      <c r="C5" s="973">
        <v>6551360475.0592489</v>
      </c>
      <c r="D5" s="973">
        <v>7215018749.6672993</v>
      </c>
      <c r="E5" s="973">
        <v>16435869261.990749</v>
      </c>
      <c r="F5" s="973">
        <f>+'IV.1.4. Recaudo x sector'!D6</f>
        <v>0</v>
      </c>
      <c r="G5" s="974">
        <f>SUM(B5:F5)</f>
        <v>33078165051.269997</v>
      </c>
      <c r="H5" s="71"/>
      <c r="I5" s="160"/>
      <c r="J5" s="115"/>
      <c r="K5" s="111"/>
    </row>
    <row r="6" spans="1:13" ht="19.5">
      <c r="A6" s="972">
        <v>2009</v>
      </c>
      <c r="B6" s="973">
        <v>3539537183.8177495</v>
      </c>
      <c r="C6" s="973">
        <v>7254202449.8704491</v>
      </c>
      <c r="D6" s="973">
        <v>8879891531.3322487</v>
      </c>
      <c r="E6" s="973">
        <v>18199139479.49955</v>
      </c>
      <c r="F6" s="973">
        <f>+'IV.1.4. Recaudo x sector'!D7</f>
        <v>0</v>
      </c>
      <c r="G6" s="974">
        <f t="shared" ref="G6:G21" si="0">SUM(B6:F6)</f>
        <v>37872770644.519997</v>
      </c>
      <c r="H6" s="71"/>
      <c r="I6" s="160"/>
      <c r="J6" s="112"/>
      <c r="K6" s="40"/>
    </row>
    <row r="7" spans="1:13" ht="19.5">
      <c r="A7" s="972">
        <v>2010</v>
      </c>
      <c r="B7" s="973">
        <v>3985135886.0018997</v>
      </c>
      <c r="C7" s="973">
        <v>8442290850.7881002</v>
      </c>
      <c r="D7" s="973">
        <v>9997797047.3381004</v>
      </c>
      <c r="E7" s="973">
        <v>21179782309.871902</v>
      </c>
      <c r="F7" s="973">
        <f>+'IV.1.4. Recaudo x sector'!D8</f>
        <v>0</v>
      </c>
      <c r="G7" s="974">
        <f t="shared" si="0"/>
        <v>43605006094</v>
      </c>
      <c r="H7" s="71"/>
      <c r="I7" s="160"/>
      <c r="J7" s="71"/>
      <c r="L7" s="72"/>
    </row>
    <row r="8" spans="1:13" ht="19.5">
      <c r="A8" s="972">
        <v>2011</v>
      </c>
      <c r="B8" s="975">
        <v>4455073541.0128489</v>
      </c>
      <c r="C8" s="975">
        <v>9628453631.5015488</v>
      </c>
      <c r="D8" s="975">
        <v>11176763444.997149</v>
      </c>
      <c r="E8" s="975">
        <v>24155594198.328449</v>
      </c>
      <c r="F8" s="973">
        <f>+'IV.1.4. Recaudo x sector'!D9</f>
        <v>0</v>
      </c>
      <c r="G8" s="974">
        <f t="shared" si="0"/>
        <v>49415884815.839996</v>
      </c>
      <c r="H8" s="71"/>
      <c r="I8" s="160"/>
      <c r="J8" s="72"/>
      <c r="L8" s="72"/>
    </row>
    <row r="9" spans="1:13" ht="19.5">
      <c r="A9" s="972">
        <v>2012</v>
      </c>
      <c r="B9" s="975">
        <v>5014781523.3548641</v>
      </c>
      <c r="C9" s="975">
        <v>10678895184.422285</v>
      </c>
      <c r="D9" s="975">
        <v>12580943119.995537</v>
      </c>
      <c r="E9" s="975">
        <v>26790912480.217316</v>
      </c>
      <c r="F9" s="973">
        <f>+'IV.1.4. Recaudo x sector'!D10</f>
        <v>0</v>
      </c>
      <c r="G9" s="974">
        <f t="shared" si="0"/>
        <v>55065532307.990005</v>
      </c>
      <c r="H9" s="71"/>
      <c r="I9" s="160"/>
      <c r="J9" s="72"/>
      <c r="K9" s="72"/>
    </row>
    <row r="10" spans="1:13" ht="19.5">
      <c r="A10" s="972">
        <v>2013</v>
      </c>
      <c r="B10" s="975">
        <v>5948887373.8236008</v>
      </c>
      <c r="C10" s="975">
        <v>11573768651.720398</v>
      </c>
      <c r="D10" s="975">
        <v>14924401657.136402</v>
      </c>
      <c r="E10" s="975">
        <v>29035945915.719597</v>
      </c>
      <c r="F10" s="973">
        <f>+'IV.1.4. Recaudo x sector'!D11</f>
        <v>0</v>
      </c>
      <c r="G10" s="974">
        <f t="shared" si="0"/>
        <v>61483003598.399994</v>
      </c>
      <c r="H10" s="71"/>
      <c r="I10" s="160"/>
      <c r="J10" s="72"/>
    </row>
    <row r="11" spans="1:13" ht="19.5">
      <c r="A11" s="972">
        <v>2014</v>
      </c>
      <c r="B11" s="975">
        <v>7027415919.9548988</v>
      </c>
      <c r="C11" s="975">
        <v>12900038560.688999</v>
      </c>
      <c r="D11" s="975">
        <v>17630183799.185101</v>
      </c>
      <c r="E11" s="975">
        <v>32363254634.710999</v>
      </c>
      <c r="F11" s="973">
        <f>+'IV.1.4. Recaudo x sector'!D12</f>
        <v>0</v>
      </c>
      <c r="G11" s="974">
        <f t="shared" si="0"/>
        <v>69920892914.539993</v>
      </c>
      <c r="H11" s="71"/>
      <c r="I11" s="160"/>
      <c r="J11" s="72"/>
    </row>
    <row r="12" spans="1:13" ht="19.5">
      <c r="A12" s="972">
        <v>2015</v>
      </c>
      <c r="B12" s="975">
        <v>8336506624.0861492</v>
      </c>
      <c r="C12" s="975">
        <v>14193419409.972895</v>
      </c>
      <c r="D12" s="975">
        <v>20914393811.303848</v>
      </c>
      <c r="E12" s="975">
        <v>35608052203.967087</v>
      </c>
      <c r="F12" s="973">
        <f>+'IV.1.4. Recaudo x sector'!D13</f>
        <v>0</v>
      </c>
      <c r="G12" s="974">
        <f t="shared" si="0"/>
        <v>79052372049.329987</v>
      </c>
      <c r="H12" s="71"/>
      <c r="I12" s="160"/>
      <c r="J12" s="72"/>
    </row>
    <row r="13" spans="1:13" ht="19.5">
      <c r="A13" s="972">
        <v>2016</v>
      </c>
      <c r="B13" s="975">
        <v>9461406853.0067997</v>
      </c>
      <c r="C13" s="975">
        <v>15917604950.106447</v>
      </c>
      <c r="D13" s="975">
        <v>23736511929.473202</v>
      </c>
      <c r="E13" s="975">
        <v>39933640488.863541</v>
      </c>
      <c r="F13" s="973">
        <f>+'IV.1.4. Recaudo x sector'!D14</f>
        <v>0</v>
      </c>
      <c r="G13" s="974">
        <f t="shared" si="0"/>
        <v>89049164221.449982</v>
      </c>
      <c r="H13" s="71"/>
      <c r="I13" s="160"/>
      <c r="J13" s="76"/>
      <c r="K13" s="76"/>
      <c r="L13" s="76"/>
      <c r="M13" s="76"/>
    </row>
    <row r="14" spans="1:13" ht="19.5">
      <c r="A14" s="972">
        <v>2017</v>
      </c>
      <c r="B14" s="975">
        <v>10705552247.853899</v>
      </c>
      <c r="C14" s="975">
        <v>17696906887.662746</v>
      </c>
      <c r="D14" s="975">
        <v>26857788972.6861</v>
      </c>
      <c r="E14" s="975">
        <v>44397503244.487244</v>
      </c>
      <c r="F14" s="973">
        <f>+'IV.1.4. Recaudo x sector'!D15</f>
        <v>0</v>
      </c>
      <c r="G14" s="974">
        <f t="shared" si="0"/>
        <v>99657751352.689987</v>
      </c>
      <c r="H14" s="71"/>
      <c r="I14" s="160"/>
    </row>
    <row r="15" spans="1:13" ht="19.5">
      <c r="A15" s="972">
        <v>2018</v>
      </c>
      <c r="B15" s="975">
        <v>12192125456.814447</v>
      </c>
      <c r="C15" s="975">
        <v>19971267217.198051</v>
      </c>
      <c r="D15" s="975">
        <v>30587262110.955547</v>
      </c>
      <c r="E15" s="975">
        <v>50103354597.531952</v>
      </c>
      <c r="F15" s="973">
        <f>+'IV.1.4. Recaudo x sector'!D16</f>
        <v>0</v>
      </c>
      <c r="G15" s="974">
        <f t="shared" si="0"/>
        <v>112854009382.5</v>
      </c>
      <c r="H15" s="133"/>
      <c r="I15" s="160"/>
    </row>
    <row r="16" spans="1:13" ht="19.5">
      <c r="A16" s="972">
        <v>2019</v>
      </c>
      <c r="B16" s="975">
        <v>13261006424.580149</v>
      </c>
      <c r="C16" s="975">
        <v>21768578525.677795</v>
      </c>
      <c r="D16" s="975">
        <v>33268840679.20985</v>
      </c>
      <c r="E16" s="975">
        <v>54612398757.402191</v>
      </c>
      <c r="F16" s="973">
        <f>+'IV.1.4. Recaudo x sector'!D17</f>
        <v>0</v>
      </c>
      <c r="G16" s="974">
        <f t="shared" si="0"/>
        <v>122910824386.86998</v>
      </c>
      <c r="H16" s="71"/>
      <c r="I16" s="160"/>
    </row>
    <row r="17" spans="1:11" ht="19.5">
      <c r="A17" s="972">
        <v>2020</v>
      </c>
      <c r="B17" s="975">
        <v>14675993754.4743</v>
      </c>
      <c r="C17" s="975">
        <v>19922433556.696049</v>
      </c>
      <c r="D17" s="975">
        <v>36818721173.505692</v>
      </c>
      <c r="E17" s="975">
        <v>49980842080.833946</v>
      </c>
      <c r="F17" s="973">
        <f>+'IV.1.4. Recaudo x sector'!D18</f>
        <v>0</v>
      </c>
      <c r="G17" s="974">
        <f t="shared" si="0"/>
        <v>121397990565.50998</v>
      </c>
      <c r="H17" s="71"/>
      <c r="I17" s="160"/>
    </row>
    <row r="18" spans="1:11" ht="19.5">
      <c r="A18" s="972">
        <v>2021</v>
      </c>
      <c r="B18" s="973">
        <v>15383913563.95425</v>
      </c>
      <c r="C18" s="973">
        <v>24414140539.277851</v>
      </c>
      <c r="D18" s="973">
        <v>38594730520.095749</v>
      </c>
      <c r="E18" s="973">
        <v>61249510475.732155</v>
      </c>
      <c r="F18" s="973">
        <f>+'IV.1.4. Recaudo x sector'!D19</f>
        <v>0</v>
      </c>
      <c r="G18" s="974">
        <f>SUM(B18:F18)</f>
        <v>139642295099.06</v>
      </c>
      <c r="H18" s="71"/>
      <c r="I18" s="160"/>
    </row>
    <row r="19" spans="1:11" ht="19.5">
      <c r="A19" s="976">
        <v>2022</v>
      </c>
      <c r="B19" s="975">
        <v>17603736357.49485</v>
      </c>
      <c r="C19" s="975">
        <v>26115658487.048393</v>
      </c>
      <c r="D19" s="975">
        <v>44163759633.715157</v>
      </c>
      <c r="E19" s="975">
        <v>65518230941.191589</v>
      </c>
      <c r="F19" s="975">
        <v>7225756.8099999996</v>
      </c>
      <c r="G19" s="1263">
        <f t="shared" si="0"/>
        <v>153408611176.25998</v>
      </c>
      <c r="H19" s="71"/>
      <c r="I19" s="160"/>
    </row>
    <row r="20" spans="1:11" ht="19.5">
      <c r="A20" s="976">
        <v>2023</v>
      </c>
      <c r="B20" s="975">
        <v>19809771981.490799</v>
      </c>
      <c r="C20" s="975">
        <v>34185725913.165146</v>
      </c>
      <c r="D20" s="975">
        <v>49698199883.389198</v>
      </c>
      <c r="E20" s="975">
        <v>85764189571.624847</v>
      </c>
      <c r="F20" s="975">
        <v>19354551.170000002</v>
      </c>
      <c r="G20" s="1263">
        <f t="shared" si="0"/>
        <v>189477241900.84</v>
      </c>
      <c r="H20" s="71"/>
      <c r="I20" s="160"/>
    </row>
    <row r="21" spans="1:11" ht="19.5">
      <c r="A21" s="976" t="str">
        <f>+'IV.1.4. Recaudo x sector'!A22</f>
        <v>Ene-Sep.24</v>
      </c>
      <c r="B21" s="975">
        <v>15998423310.094347</v>
      </c>
      <c r="C21" s="975">
        <v>28604096375.343002</v>
      </c>
      <c r="D21" s="975">
        <v>40136395321.815643</v>
      </c>
      <c r="E21" s="975">
        <v>71761154064.457016</v>
      </c>
      <c r="F21" s="975">
        <v>34331523.640000001</v>
      </c>
      <c r="G21" s="1263">
        <f t="shared" si="0"/>
        <v>156534400595.35004</v>
      </c>
      <c r="I21" s="160"/>
      <c r="J21" s="71">
        <f>+Tabla27[[#This Row],[Total Recaudo]]-'IV.1.4. Recaudo x sector'!E22</f>
        <v>0</v>
      </c>
    </row>
    <row r="22" spans="1:11" ht="19.5">
      <c r="A22" s="972" t="s">
        <v>648</v>
      </c>
      <c r="B22" s="974">
        <f t="shared" ref="B22:G22" si="1">SUM(B5:B21)</f>
        <v>170275184566.36859</v>
      </c>
      <c r="C22" s="974">
        <f t="shared" si="1"/>
        <v>289818841666.19946</v>
      </c>
      <c r="D22" s="974">
        <f t="shared" si="1"/>
        <v>427181603385.80188</v>
      </c>
      <c r="E22" s="974">
        <f t="shared" si="1"/>
        <v>727089374706.43018</v>
      </c>
      <c r="F22" s="974">
        <f t="shared" si="1"/>
        <v>60911831.620000005</v>
      </c>
      <c r="G22" s="974">
        <f t="shared" si="1"/>
        <v>1614425916156.4202</v>
      </c>
      <c r="J22" s="96"/>
    </row>
    <row r="23" spans="1:11" ht="19.5">
      <c r="A23" s="962" t="s">
        <v>716</v>
      </c>
      <c r="B23" s="960"/>
      <c r="C23" s="960"/>
      <c r="D23" s="960"/>
      <c r="E23" s="960"/>
      <c r="F23" s="960"/>
      <c r="G23" s="961"/>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3"/>
    </row>
    <row r="64" spans="5:7">
      <c r="E64" s="133"/>
      <c r="F64" s="133"/>
      <c r="G64" s="133"/>
    </row>
  </sheetData>
  <mergeCells count="2">
    <mergeCell ref="A1:I1"/>
    <mergeCell ref="A2:I2"/>
  </mergeCells>
  <conditionalFormatting sqref="B16:E21">
    <cfRule type="cellIs" dxfId="346"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3">
    <tabColor theme="4" tint="0.39997558519241921"/>
    <pageSetUpPr fitToPage="1"/>
  </sheetPr>
  <dimension ref="A1:J50"/>
  <sheetViews>
    <sheetView showGridLines="0" view="pageBreakPreview" zoomScale="55" zoomScaleNormal="100" zoomScaleSheetLayoutView="55" workbookViewId="0">
      <selection activeCell="I22" sqref="I22"/>
    </sheetView>
  </sheetViews>
  <sheetFormatPr defaultColWidth="11.42578125" defaultRowHeight="14.25"/>
  <cols>
    <col min="1" max="1" width="31.42578125" style="311" customWidth="1"/>
    <col min="2" max="2" width="31.140625" style="311" customWidth="1"/>
    <col min="3" max="3" width="26.140625" style="311" customWidth="1"/>
    <col min="4" max="4" width="33.5703125" style="311" customWidth="1"/>
    <col min="5" max="5" width="32.85546875" style="311" bestFit="1" customWidth="1"/>
    <col min="6" max="6" width="34.28515625" style="311" customWidth="1"/>
    <col min="7" max="7" width="40.140625" style="311" customWidth="1"/>
    <col min="8" max="8" width="25.28515625" style="311" customWidth="1"/>
    <col min="9" max="9" width="21" style="311" bestFit="1" customWidth="1"/>
    <col min="10" max="10" width="33.85546875" style="311" bestFit="1" customWidth="1"/>
    <col min="11" max="16384" width="11.42578125" style="311"/>
  </cols>
  <sheetData>
    <row r="1" spans="1:9" s="450" customFormat="1" ht="51.75" customHeight="1">
      <c r="A1" s="1535" t="s">
        <v>723</v>
      </c>
      <c r="B1" s="1536"/>
      <c r="C1" s="1536"/>
      <c r="D1" s="1536"/>
      <c r="E1" s="1536"/>
      <c r="F1" s="1536"/>
      <c r="G1" s="1536"/>
      <c r="H1" s="1536"/>
    </row>
    <row r="2" spans="1:9" s="450" customFormat="1" ht="33.75" customHeight="1" thickBot="1">
      <c r="A2" s="1533" t="str">
        <f>+'Resumen '!O4</f>
        <v>Período:  Diciembre 2008 - Septiembre  2024</v>
      </c>
      <c r="B2" s="1534"/>
      <c r="C2" s="1534"/>
      <c r="D2" s="1534"/>
      <c r="E2" s="1534"/>
      <c r="F2" s="1534"/>
      <c r="G2" s="1534"/>
      <c r="H2" s="1534"/>
    </row>
    <row r="3" spans="1:9" ht="18" customHeight="1">
      <c r="A3" s="312"/>
      <c r="B3" s="312"/>
      <c r="C3" s="312"/>
      <c r="D3" s="312"/>
      <c r="E3" s="312"/>
      <c r="F3" s="312"/>
    </row>
    <row r="4" spans="1:9" s="313" customFormat="1" ht="52.5" customHeight="1">
      <c r="A4" s="748" t="s">
        <v>543</v>
      </c>
      <c r="B4" s="749" t="s">
        <v>724</v>
      </c>
      <c r="C4" s="749" t="s">
        <v>725</v>
      </c>
      <c r="D4" s="749" t="s">
        <v>726</v>
      </c>
      <c r="E4" s="749" t="s">
        <v>727</v>
      </c>
      <c r="F4" s="749" t="s">
        <v>187</v>
      </c>
      <c r="G4" s="749" t="s">
        <v>728</v>
      </c>
      <c r="H4" s="748" t="s">
        <v>729</v>
      </c>
      <c r="I4" s="314"/>
    </row>
    <row r="5" spans="1:9" s="498" customFormat="1" ht="20.25">
      <c r="A5" s="860">
        <v>2008</v>
      </c>
      <c r="B5" s="861">
        <v>0</v>
      </c>
      <c r="C5" s="861">
        <v>256250000</v>
      </c>
      <c r="D5" s="861">
        <f>+'IV.1.3. Ingr y egr SDSS'!C6</f>
        <v>2203369531</v>
      </c>
      <c r="E5" s="861">
        <f>+'IV.1.5 Rec. x origen'!D5</f>
        <v>7215018749.6672993</v>
      </c>
      <c r="F5" s="862">
        <f t="shared" ref="F5:F18" si="0">SUM(B5:E5)</f>
        <v>9674638280.6672993</v>
      </c>
      <c r="G5" s="861">
        <f>1000000*Tabla40[[#This Row],[PIB Corriente 
(RD$ Millones)]]</f>
        <v>1661642680487.7073</v>
      </c>
      <c r="H5" s="863">
        <f t="shared" ref="H5:H19" si="1">+F5/G5</f>
        <v>5.8223337630131794E-3</v>
      </c>
      <c r="I5" s="497"/>
    </row>
    <row r="6" spans="1:9" s="498" customFormat="1" ht="20.25">
      <c r="A6" s="860">
        <v>2009</v>
      </c>
      <c r="B6" s="861">
        <f>+'IV.1.3. Ingr y egr SDSS'!F7</f>
        <v>178872817.62</v>
      </c>
      <c r="C6" s="861">
        <v>18750000</v>
      </c>
      <c r="D6" s="861">
        <f>+'IV.1.3. Ingr y egr SDSS'!C7</f>
        <v>3190675855.0100002</v>
      </c>
      <c r="E6" s="861">
        <f>+'IV.1.5 Rec. x origen'!D6</f>
        <v>8879891531.3322487</v>
      </c>
      <c r="F6" s="862">
        <f t="shared" si="0"/>
        <v>12268190203.96225</v>
      </c>
      <c r="G6" s="861">
        <f>1000000*Tabla40[[#This Row],[PIB Corriente 
(RD$ Millones)]]</f>
        <v>1736041063667.1541</v>
      </c>
      <c r="H6" s="863">
        <f t="shared" si="1"/>
        <v>7.0667626824721195E-3</v>
      </c>
      <c r="I6" s="497"/>
    </row>
    <row r="7" spans="1:9" s="498" customFormat="1" ht="20.25">
      <c r="A7" s="860">
        <v>2010</v>
      </c>
      <c r="B7" s="861">
        <f>+'IV.1.3. Ingr y egr SDSS'!F8</f>
        <v>95767340.060000002</v>
      </c>
      <c r="C7" s="861">
        <v>0</v>
      </c>
      <c r="D7" s="861">
        <f>+'IV.1.3. Ingr y egr SDSS'!C8</f>
        <v>3736675849.46</v>
      </c>
      <c r="E7" s="861">
        <f>+'IV.1.5 Rec. x origen'!D7</f>
        <v>9997797047.3381004</v>
      </c>
      <c r="F7" s="862">
        <f t="shared" si="0"/>
        <v>13830240236.858101</v>
      </c>
      <c r="G7" s="861">
        <f>1000000*Tabla40[[#This Row],[PIB Corriente 
(RD$ Millones)]]</f>
        <v>1983201682219.3242</v>
      </c>
      <c r="H7" s="863">
        <f t="shared" si="1"/>
        <v>6.9736932763092528E-3</v>
      </c>
      <c r="I7" s="497"/>
    </row>
    <row r="8" spans="1:9" s="498" customFormat="1" ht="20.25">
      <c r="A8" s="860">
        <v>2011</v>
      </c>
      <c r="B8" s="861">
        <f>+'IV.1.3. Ingr y egr SDSS'!F9</f>
        <v>320281085.42000002</v>
      </c>
      <c r="C8" s="861">
        <v>0</v>
      </c>
      <c r="D8" s="861">
        <f>+'IV.1.3. Ingr y egr SDSS'!C9</f>
        <v>4134675852</v>
      </c>
      <c r="E8" s="861">
        <f>+'IV.1.5 Rec. x origen'!D8</f>
        <v>11176763444.997149</v>
      </c>
      <c r="F8" s="862">
        <f t="shared" si="0"/>
        <v>15631720382.417149</v>
      </c>
      <c r="G8" s="861">
        <f>1000000*Tabla40[[#This Row],[PIB Corriente 
(RD$ Millones)]]</f>
        <v>2210213934451.6792</v>
      </c>
      <c r="H8" s="863">
        <f t="shared" si="1"/>
        <v>7.0724920057547019E-3</v>
      </c>
      <c r="I8" s="497"/>
    </row>
    <row r="9" spans="1:9" s="498" customFormat="1" ht="20.25">
      <c r="A9" s="860">
        <v>2012</v>
      </c>
      <c r="B9" s="861">
        <f>+'IV.1.3. Ingr y egr SDSS'!F10</f>
        <v>349151178.95999998</v>
      </c>
      <c r="C9" s="861">
        <v>0</v>
      </c>
      <c r="D9" s="861">
        <f>+'IV.1.3. Ingr y egr SDSS'!C10</f>
        <v>4599999999.96</v>
      </c>
      <c r="E9" s="861">
        <f>+'IV.1.5 Rec. x origen'!D9</f>
        <v>12580943119.995537</v>
      </c>
      <c r="F9" s="862">
        <f t="shared" si="0"/>
        <v>17530094298.915535</v>
      </c>
      <c r="G9" s="861">
        <f>1000000*Tabla40[[#This Row],[PIB Corriente 
(RD$ Millones)]]</f>
        <v>2386016246957.0591</v>
      </c>
      <c r="H9" s="863">
        <f t="shared" si="1"/>
        <v>7.3470138023041809E-3</v>
      </c>
      <c r="I9" s="497"/>
    </row>
    <row r="10" spans="1:9" s="498" customFormat="1" ht="20.25">
      <c r="A10" s="860">
        <v>2013</v>
      </c>
      <c r="B10" s="861">
        <f>+'IV.1.3. Ingr y egr SDSS'!F11</f>
        <v>362641633.79000002</v>
      </c>
      <c r="C10" s="861">
        <v>0</v>
      </c>
      <c r="D10" s="861">
        <f>+'IV.1.3. Ingr y egr SDSS'!C11</f>
        <v>5302610000</v>
      </c>
      <c r="E10" s="861">
        <f>+'IV.1.5 Rec. x origen'!D10</f>
        <v>14924401657.136402</v>
      </c>
      <c r="F10" s="862">
        <f t="shared" si="0"/>
        <v>20589653290.926403</v>
      </c>
      <c r="G10" s="861">
        <f>1000000*Tabla40[[#This Row],[PIB Corriente 
(RD$ Millones)]]</f>
        <v>2619769696512.7524</v>
      </c>
      <c r="H10" s="863">
        <f t="shared" si="1"/>
        <v>7.8593371464422447E-3</v>
      </c>
      <c r="I10" s="497"/>
    </row>
    <row r="11" spans="1:9" s="498" customFormat="1" ht="20.25">
      <c r="A11" s="860">
        <v>2014</v>
      </c>
      <c r="B11" s="861">
        <f>+'IV.1.3. Ingr y egr SDSS'!F12</f>
        <v>332071916.05000001</v>
      </c>
      <c r="C11" s="861">
        <v>0</v>
      </c>
      <c r="D11" s="861">
        <f>+'IV.1.3. Ingr y egr SDSS'!C12</f>
        <v>6839999499</v>
      </c>
      <c r="E11" s="861">
        <f>+'IV.1.5 Rec. x origen'!D11</f>
        <v>17630183799.185101</v>
      </c>
      <c r="F11" s="862">
        <f t="shared" si="0"/>
        <v>24802255214.2351</v>
      </c>
      <c r="G11" s="861">
        <f>1000000*Tabla40[[#This Row],[PIB Corriente 
(RD$ Millones)]]</f>
        <v>2925665101870.168</v>
      </c>
      <c r="H11" s="863">
        <f t="shared" si="1"/>
        <v>8.4774758390428195E-3</v>
      </c>
      <c r="I11" s="497"/>
    </row>
    <row r="12" spans="1:9" s="498" customFormat="1" ht="20.25">
      <c r="A12" s="860">
        <v>2015</v>
      </c>
      <c r="B12" s="861">
        <f>+'IV.1.3. Ingr y egr SDSS'!F13</f>
        <v>355290192.04999995</v>
      </c>
      <c r="C12" s="861">
        <v>0</v>
      </c>
      <c r="D12" s="861">
        <f>+'IV.1.3. Ingr y egr SDSS'!C13</f>
        <v>6922811271.25</v>
      </c>
      <c r="E12" s="861">
        <f>+'IV.1.5 Rec. x origen'!D12</f>
        <v>20914393811.303848</v>
      </c>
      <c r="F12" s="862">
        <f t="shared" si="0"/>
        <v>28192495274.603848</v>
      </c>
      <c r="G12" s="861">
        <f>1000000*Tabla40[[#This Row],[PIB Corriente 
(RD$ Millones)]]</f>
        <v>3205655136147.4038</v>
      </c>
      <c r="H12" s="863">
        <f t="shared" si="1"/>
        <v>8.7946126695605618E-3</v>
      </c>
      <c r="I12" s="497"/>
    </row>
    <row r="13" spans="1:9" s="498" customFormat="1" ht="20.25">
      <c r="A13" s="865">
        <v>2016</v>
      </c>
      <c r="B13" s="864">
        <f>+'IV.1.3. Ingr y egr SDSS'!F14</f>
        <v>371308008.60000002</v>
      </c>
      <c r="C13" s="864">
        <v>0</v>
      </c>
      <c r="D13" s="861">
        <f>+'IV.1.3. Ingr y egr SDSS'!C14</f>
        <v>8498167479</v>
      </c>
      <c r="E13" s="864">
        <f>+'IV.1.5 Rec. x origen'!D13</f>
        <v>23736511929.473202</v>
      </c>
      <c r="F13" s="862">
        <f t="shared" si="0"/>
        <v>32605987417.073204</v>
      </c>
      <c r="G13" s="861">
        <f>1000000*Tabla40[[#This Row],[PIB Corriente 
(RD$ Millones)]]</f>
        <v>3487292512702.7495</v>
      </c>
      <c r="H13" s="863">
        <f t="shared" si="1"/>
        <v>9.3499433438127763E-3</v>
      </c>
      <c r="I13" s="497"/>
    </row>
    <row r="14" spans="1:9" s="499" customFormat="1" ht="20.25">
      <c r="A14" s="865">
        <v>2017</v>
      </c>
      <c r="B14" s="864">
        <f>+'IV.1.3. Ingr y egr SDSS'!F15</f>
        <v>666539596.8900001</v>
      </c>
      <c r="C14" s="864">
        <v>0</v>
      </c>
      <c r="D14" s="861">
        <f>+'IV.1.3. Ingr y egr SDSS'!C15</f>
        <v>8861365332.7000008</v>
      </c>
      <c r="E14" s="864">
        <f>+'IV.1.5 Rec. x origen'!D14</f>
        <v>26857788972.6861</v>
      </c>
      <c r="F14" s="862">
        <f t="shared" si="0"/>
        <v>36385693902.2761</v>
      </c>
      <c r="G14" s="861">
        <f>1000000*Tabla40[[#This Row],[PIB Corriente 
(RD$ Millones)]]</f>
        <v>3802655772442.54</v>
      </c>
      <c r="H14" s="863">
        <f t="shared" si="1"/>
        <v>9.5684953042448721E-3</v>
      </c>
    </row>
    <row r="15" spans="1:9" s="499" customFormat="1" ht="20.25">
      <c r="A15" s="865">
        <v>2018</v>
      </c>
      <c r="B15" s="864">
        <f>+'IV.1.3. Ingr y egr SDSS'!F16</f>
        <v>793166886.71000004</v>
      </c>
      <c r="C15" s="864">
        <v>0</v>
      </c>
      <c r="D15" s="861">
        <f>+'IV.1.3. Ingr y egr SDSS'!C16</f>
        <v>9303031999.3699989</v>
      </c>
      <c r="E15" s="864">
        <f>+'IV.1.5 Rec. x origen'!D15</f>
        <v>30587262110.955547</v>
      </c>
      <c r="F15" s="862">
        <f t="shared" si="0"/>
        <v>40683460997.035545</v>
      </c>
      <c r="G15" s="861">
        <f>1000000*Tabla40[[#This Row],[PIB Corriente 
(RD$ Millones)]]</f>
        <v>4235846766948.5278</v>
      </c>
      <c r="H15" s="863">
        <f t="shared" si="1"/>
        <v>9.6045639125759991E-3</v>
      </c>
    </row>
    <row r="16" spans="1:9" s="499" customFormat="1" ht="20.25">
      <c r="A16" s="865">
        <v>2019</v>
      </c>
      <c r="B16" s="864">
        <f>+'IV.1.3. Ingr y egr SDSS'!F17</f>
        <v>910105888.26999998</v>
      </c>
      <c r="C16" s="864">
        <v>0</v>
      </c>
      <c r="D16" s="861">
        <f>+'IV.1.3. Ingr y egr SDSS'!C17</f>
        <v>10073865331.690001</v>
      </c>
      <c r="E16" s="864">
        <f>+'IV.1.5 Rec. x origen'!D16</f>
        <v>33268840679.20985</v>
      </c>
      <c r="F16" s="862">
        <f t="shared" si="0"/>
        <v>44252811899.169853</v>
      </c>
      <c r="G16" s="861">
        <f>1000000*Tabla40[[#This Row],[PIB Corriente 
(RD$ Millones)]]</f>
        <v>4562235075736.1953</v>
      </c>
      <c r="H16" s="863">
        <f t="shared" si="1"/>
        <v>9.699809668845023E-3</v>
      </c>
    </row>
    <row r="17" spans="1:10" s="499" customFormat="1" ht="20.25">
      <c r="A17" s="865">
        <v>2020</v>
      </c>
      <c r="B17" s="864">
        <f>+'IV.1.3. Ingr y egr SDSS'!F18</f>
        <v>1093851359.3600001</v>
      </c>
      <c r="C17" s="861">
        <v>0</v>
      </c>
      <c r="D17" s="861">
        <f>+'IV.1.3. Ingr y egr SDSS'!C18</f>
        <v>10800531999.639999</v>
      </c>
      <c r="E17" s="864">
        <f>+'IV.1.5 Rec. x origen'!D17</f>
        <v>36818721173.505692</v>
      </c>
      <c r="F17" s="862">
        <f t="shared" si="0"/>
        <v>48713104532.505692</v>
      </c>
      <c r="G17" s="861">
        <v>4456657376752.2686</v>
      </c>
      <c r="H17" s="863">
        <f t="shared" si="1"/>
        <v>1.0930412731885783E-2</v>
      </c>
    </row>
    <row r="18" spans="1:10" s="499" customFormat="1" ht="20.25">
      <c r="A18" s="865">
        <v>2021</v>
      </c>
      <c r="B18" s="864">
        <f>+'IV.1.3. Ingr y egr SDSS'!F19</f>
        <v>1116049433.3900001</v>
      </c>
      <c r="C18" s="861">
        <v>0</v>
      </c>
      <c r="D18" s="861">
        <f>+'IV.1.3. Ingr y egr SDSS'!C19</f>
        <v>16360531999.959999</v>
      </c>
      <c r="E18" s="864">
        <f>+'IV.1.5 Rec. x origen'!D18</f>
        <v>38594730520.095749</v>
      </c>
      <c r="F18" s="862">
        <f t="shared" si="0"/>
        <v>56071311953.445747</v>
      </c>
      <c r="G18" s="861">
        <v>5392714102083.8213</v>
      </c>
      <c r="H18" s="863">
        <f t="shared" si="1"/>
        <v>1.0397605156145585E-2</v>
      </c>
    </row>
    <row r="19" spans="1:10" s="499" customFormat="1" ht="20.25">
      <c r="A19" s="865">
        <v>2022</v>
      </c>
      <c r="B19" s="864">
        <f>+'IV.1.3. Ingr y egr SDSS'!F20</f>
        <v>1205291803.4200001</v>
      </c>
      <c r="C19" s="861">
        <v>0</v>
      </c>
      <c r="D19" s="861">
        <f>+'IV.1.3. Ingr y egr SDSS'!C20</f>
        <v>15455487666.629999</v>
      </c>
      <c r="E19" s="864">
        <f>+'IV.1.5 Rec. x origen'!D19</f>
        <v>44163759633.715157</v>
      </c>
      <c r="F19" s="862">
        <v>60824539103.765152</v>
      </c>
      <c r="G19" s="861">
        <v>6260564018596.4199</v>
      </c>
      <c r="H19" s="863">
        <f t="shared" si="1"/>
        <v>9.7155046930422796E-3</v>
      </c>
    </row>
    <row r="20" spans="1:10" s="499" customFormat="1" ht="20.25">
      <c r="A20" s="865">
        <v>2023</v>
      </c>
      <c r="B20" s="864">
        <f>+'IV.1.3. Ingr y egr SDSS'!F21</f>
        <v>2163425494.8100004</v>
      </c>
      <c r="C20" s="861">
        <v>0</v>
      </c>
      <c r="D20" s="861">
        <f>+'IV.1.3. Ingr y egr SDSS'!C21</f>
        <v>18395222000.040001</v>
      </c>
      <c r="E20" s="864">
        <f>+'IV.1.5 Rec. x origen'!D20</f>
        <v>49698199883.389198</v>
      </c>
      <c r="F20" s="862">
        <v>60824539104.765198</v>
      </c>
      <c r="G20" s="861">
        <f>+'Resumen '!B60</f>
        <v>6820019259995.7139</v>
      </c>
      <c r="H20" s="863">
        <f>+F20/G20</f>
        <v>8.9185289345947421E-3</v>
      </c>
    </row>
    <row r="21" spans="1:10" ht="20.25">
      <c r="A21" s="865" t="str">
        <f>+Tabla27[[#This Row],[Período]]</f>
        <v>Ene-Sep.24</v>
      </c>
      <c r="B21" s="864">
        <f>+'IV.1.3. Ingr y egr SDSS'!F22</f>
        <v>1898739062.3000002</v>
      </c>
      <c r="C21" s="861">
        <v>0</v>
      </c>
      <c r="D21" s="861">
        <f>+'IV.1.3. Ingr y egr SDSS'!C22</f>
        <v>14546416500</v>
      </c>
      <c r="E21" s="864">
        <f>+'IV.1.5 Rec. x origen'!D21</f>
        <v>40136395321.815643</v>
      </c>
      <c r="F21" s="862">
        <f>SUM(B21:E21)</f>
        <v>56581550884.115646</v>
      </c>
      <c r="G21" s="861">
        <f>+'Resumen '!B60</f>
        <v>6820019259995.7139</v>
      </c>
      <c r="H21" s="863">
        <f>+F21/G21</f>
        <v>8.2963916562533591E-3</v>
      </c>
      <c r="J21" s="499"/>
    </row>
    <row r="22" spans="1:10" ht="20.25">
      <c r="A22" s="748" t="s">
        <v>187</v>
      </c>
      <c r="B22" s="871">
        <f>SUM(B5:B21)</f>
        <v>12212553697.700001</v>
      </c>
      <c r="C22" s="871">
        <f>SUM(C5:C21)</f>
        <v>275000000</v>
      </c>
      <c r="D22" s="871">
        <f>SUM(D5:D21)</f>
        <v>149225438166.71002</v>
      </c>
      <c r="E22" s="871">
        <f>SUM(E5:E21)</f>
        <v>427181603385.80188</v>
      </c>
      <c r="F22" s="871">
        <f>SUM(F5:F21)</f>
        <v>579462286976.73779</v>
      </c>
      <c r="G22" s="866"/>
      <c r="H22" s="866"/>
      <c r="J22" s="499"/>
    </row>
    <row r="23" spans="1:10" ht="20.25">
      <c r="A23" s="1201" t="s">
        <v>730</v>
      </c>
      <c r="B23" s="1116"/>
      <c r="C23" s="868"/>
      <c r="D23" s="867"/>
      <c r="E23" s="868"/>
      <c r="F23" s="869"/>
      <c r="G23" s="868"/>
      <c r="H23" s="870"/>
      <c r="J23" s="499"/>
    </row>
    <row r="24" spans="1:10" ht="15">
      <c r="D24" s="317"/>
      <c r="E24" s="317"/>
      <c r="F24" s="317"/>
      <c r="G24" s="316"/>
    </row>
    <row r="25" spans="1:10">
      <c r="B25" s="318"/>
      <c r="E25" s="317"/>
    </row>
    <row r="26" spans="1:10">
      <c r="D26" s="319"/>
    </row>
    <row r="33" ht="32.25" customHeight="1"/>
    <row r="39" ht="32.25" customHeight="1"/>
    <row r="50" ht="66" customHeight="1"/>
  </sheetData>
  <mergeCells count="2">
    <mergeCell ref="A2:H2"/>
    <mergeCell ref="A1:H1"/>
  </mergeCells>
  <conditionalFormatting sqref="B5:H21">
    <cfRule type="cellIs" dxfId="333"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4">
    <tabColor rgb="FF00B0F0"/>
    <pageSetUpPr fitToPage="1"/>
  </sheetPr>
  <dimension ref="A1:O50"/>
  <sheetViews>
    <sheetView showGridLines="0" view="pageBreakPreview" zoomScale="55" zoomScaleNormal="100" zoomScaleSheetLayoutView="55" workbookViewId="0">
      <selection activeCell="A5" sqref="A5:L50"/>
    </sheetView>
  </sheetViews>
  <sheetFormatPr defaultColWidth="11.42578125" defaultRowHeight="18"/>
  <cols>
    <col min="1" max="1" width="17" style="254" customWidth="1"/>
    <col min="2" max="2" width="16.7109375" style="254" customWidth="1"/>
    <col min="3" max="3" width="16.140625" style="254" customWidth="1"/>
    <col min="4" max="5" width="17.42578125" style="254" bestFit="1" customWidth="1"/>
    <col min="6" max="6" width="20.42578125" style="254" customWidth="1"/>
    <col min="7" max="7" width="37.85546875" style="254" customWidth="1"/>
    <col min="8" max="8" width="40" style="254" customWidth="1"/>
    <col min="9" max="9" width="15" style="254" customWidth="1"/>
    <col min="10" max="10" width="30.42578125" style="254" customWidth="1"/>
    <col min="11" max="11" width="43.85546875" style="254" customWidth="1"/>
    <col min="12" max="12" width="20.42578125" style="254" customWidth="1"/>
    <col min="13" max="13" width="11.28515625" style="398" customWidth="1"/>
    <col min="14" max="16384" width="11.42578125" style="254"/>
  </cols>
  <sheetData>
    <row r="1" spans="1:13" ht="20.25">
      <c r="A1" s="397" t="s">
        <v>731</v>
      </c>
    </row>
    <row r="2" spans="1:13" ht="58.5" customHeight="1">
      <c r="A2" s="397" t="s">
        <v>732</v>
      </c>
    </row>
    <row r="3" spans="1:13" ht="20.25">
      <c r="A3" s="397" t="s">
        <v>733</v>
      </c>
      <c r="M3" s="399"/>
    </row>
    <row r="4" spans="1:13">
      <c r="M4" s="400"/>
    </row>
    <row r="5" spans="1:13" ht="18" customHeight="1">
      <c r="A5" s="1456" t="s">
        <v>734</v>
      </c>
      <c r="B5" s="1456"/>
      <c r="C5" s="1456"/>
      <c r="D5" s="1456"/>
      <c r="E5" s="1456"/>
      <c r="F5" s="1456"/>
      <c r="G5" s="1456"/>
      <c r="H5" s="1456"/>
      <c r="I5" s="1456"/>
      <c r="J5" s="1456"/>
      <c r="K5" s="1456"/>
      <c r="L5" s="1456"/>
      <c r="M5" s="399"/>
    </row>
    <row r="6" spans="1:13" ht="18" customHeight="1">
      <c r="A6" s="1456"/>
      <c r="B6" s="1456"/>
      <c r="C6" s="1456"/>
      <c r="D6" s="1456"/>
      <c r="E6" s="1456"/>
      <c r="F6" s="1456"/>
      <c r="G6" s="1456"/>
      <c r="H6" s="1456"/>
      <c r="I6" s="1456"/>
      <c r="J6" s="1456"/>
      <c r="K6" s="1456"/>
      <c r="L6" s="1456"/>
      <c r="M6" s="400"/>
    </row>
    <row r="7" spans="1:13" ht="18" customHeight="1">
      <c r="A7" s="1456"/>
      <c r="B7" s="1456"/>
      <c r="C7" s="1456"/>
      <c r="D7" s="1456"/>
      <c r="E7" s="1456"/>
      <c r="F7" s="1456"/>
      <c r="G7" s="1456"/>
      <c r="H7" s="1456"/>
      <c r="I7" s="1456"/>
      <c r="J7" s="1456"/>
      <c r="K7" s="1456"/>
      <c r="L7" s="1456"/>
    </row>
    <row r="8" spans="1:13" ht="18" customHeight="1">
      <c r="A8" s="1456"/>
      <c r="B8" s="1456"/>
      <c r="C8" s="1456"/>
      <c r="D8" s="1456"/>
      <c r="E8" s="1456"/>
      <c r="F8" s="1456"/>
      <c r="G8" s="1456"/>
      <c r="H8" s="1456"/>
      <c r="I8" s="1456"/>
      <c r="J8" s="1456"/>
      <c r="K8" s="1456"/>
      <c r="L8" s="1456"/>
    </row>
    <row r="9" spans="1:13" ht="18" customHeight="1">
      <c r="A9" s="1456"/>
      <c r="B9" s="1456"/>
      <c r="C9" s="1456"/>
      <c r="D9" s="1456"/>
      <c r="E9" s="1456"/>
      <c r="F9" s="1456"/>
      <c r="G9" s="1456"/>
      <c r="H9" s="1456"/>
      <c r="I9" s="1456"/>
      <c r="J9" s="1456"/>
      <c r="K9" s="1456"/>
      <c r="L9" s="1456"/>
    </row>
    <row r="10" spans="1:13" ht="18" customHeight="1">
      <c r="A10" s="1456"/>
      <c r="B10" s="1456"/>
      <c r="C10" s="1456"/>
      <c r="D10" s="1456"/>
      <c r="E10" s="1456"/>
      <c r="F10" s="1456"/>
      <c r="G10" s="1456"/>
      <c r="H10" s="1456"/>
      <c r="I10" s="1456"/>
      <c r="J10" s="1456"/>
      <c r="K10" s="1456"/>
      <c r="L10" s="1456"/>
    </row>
    <row r="11" spans="1:13" ht="18" customHeight="1">
      <c r="A11" s="1456"/>
      <c r="B11" s="1456"/>
      <c r="C11" s="1456"/>
      <c r="D11" s="1456"/>
      <c r="E11" s="1456"/>
      <c r="F11" s="1456"/>
      <c r="G11" s="1456"/>
      <c r="H11" s="1456"/>
      <c r="I11" s="1456"/>
      <c r="J11" s="1456"/>
      <c r="K11" s="1456"/>
      <c r="L11" s="1456"/>
    </row>
    <row r="12" spans="1:13" ht="18" customHeight="1">
      <c r="A12" s="1456"/>
      <c r="B12" s="1456"/>
      <c r="C12" s="1456"/>
      <c r="D12" s="1456"/>
      <c r="E12" s="1456"/>
      <c r="F12" s="1456"/>
      <c r="G12" s="1456"/>
      <c r="H12" s="1456"/>
      <c r="I12" s="1456"/>
      <c r="J12" s="1456"/>
      <c r="K12" s="1456"/>
      <c r="L12" s="1456"/>
    </row>
    <row r="13" spans="1:13" ht="18" customHeight="1">
      <c r="A13" s="1456"/>
      <c r="B13" s="1456"/>
      <c r="C13" s="1456"/>
      <c r="D13" s="1456"/>
      <c r="E13" s="1456"/>
      <c r="F13" s="1456"/>
      <c r="G13" s="1456"/>
      <c r="H13" s="1456"/>
      <c r="I13" s="1456"/>
      <c r="J13" s="1456"/>
      <c r="K13" s="1456"/>
      <c r="L13" s="1456"/>
      <c r="M13" s="401"/>
    </row>
    <row r="14" spans="1:13" ht="18" customHeight="1">
      <c r="A14" s="1456"/>
      <c r="B14" s="1456"/>
      <c r="C14" s="1456"/>
      <c r="D14" s="1456"/>
      <c r="E14" s="1456"/>
      <c r="F14" s="1456"/>
      <c r="G14" s="1456"/>
      <c r="H14" s="1456"/>
      <c r="I14" s="1456"/>
      <c r="J14" s="1456"/>
      <c r="K14" s="1456"/>
      <c r="L14" s="1456"/>
      <c r="M14" s="401"/>
    </row>
    <row r="15" spans="1:13" ht="18" customHeight="1">
      <c r="A15" s="1456"/>
      <c r="B15" s="1456"/>
      <c r="C15" s="1456"/>
      <c r="D15" s="1456"/>
      <c r="E15" s="1456"/>
      <c r="F15" s="1456"/>
      <c r="G15" s="1456"/>
      <c r="H15" s="1456"/>
      <c r="I15" s="1456"/>
      <c r="J15" s="1456"/>
      <c r="K15" s="1456"/>
      <c r="L15" s="1456"/>
      <c r="M15" s="402"/>
    </row>
    <row r="16" spans="1:13" ht="18" customHeight="1">
      <c r="A16" s="1456"/>
      <c r="B16" s="1456"/>
      <c r="C16" s="1456"/>
      <c r="D16" s="1456"/>
      <c r="E16" s="1456"/>
      <c r="F16" s="1456"/>
      <c r="G16" s="1456"/>
      <c r="H16" s="1456"/>
      <c r="I16" s="1456"/>
      <c r="J16" s="1456"/>
      <c r="K16" s="1456"/>
      <c r="L16" s="1456"/>
      <c r="M16" s="399"/>
    </row>
    <row r="17" spans="1:15" ht="18" customHeight="1">
      <c r="A17" s="1456"/>
      <c r="B17" s="1456"/>
      <c r="C17" s="1456"/>
      <c r="D17" s="1456"/>
      <c r="E17" s="1456"/>
      <c r="F17" s="1456"/>
      <c r="G17" s="1456"/>
      <c r="H17" s="1456"/>
      <c r="I17" s="1456"/>
      <c r="J17" s="1456"/>
      <c r="K17" s="1456"/>
      <c r="L17" s="1456"/>
      <c r="M17" s="399"/>
    </row>
    <row r="18" spans="1:15" ht="18" customHeight="1">
      <c r="A18" s="1456"/>
      <c r="B18" s="1456"/>
      <c r="C18" s="1456"/>
      <c r="D18" s="1456"/>
      <c r="E18" s="1456"/>
      <c r="F18" s="1456"/>
      <c r="G18" s="1456"/>
      <c r="H18" s="1456"/>
      <c r="I18" s="1456"/>
      <c r="J18" s="1456"/>
      <c r="K18" s="1456"/>
      <c r="L18" s="1456"/>
      <c r="M18" s="399"/>
    </row>
    <row r="19" spans="1:15" ht="18" customHeight="1">
      <c r="A19" s="1456"/>
      <c r="B19" s="1456"/>
      <c r="C19" s="1456"/>
      <c r="D19" s="1456"/>
      <c r="E19" s="1456"/>
      <c r="F19" s="1456"/>
      <c r="G19" s="1456"/>
      <c r="H19" s="1456"/>
      <c r="I19" s="1456"/>
      <c r="J19" s="1456"/>
      <c r="K19" s="1456"/>
      <c r="L19" s="1456"/>
      <c r="M19" s="399"/>
    </row>
    <row r="20" spans="1:15" ht="18" customHeight="1">
      <c r="A20" s="1456"/>
      <c r="B20" s="1456"/>
      <c r="C20" s="1456"/>
      <c r="D20" s="1456"/>
      <c r="E20" s="1456"/>
      <c r="F20" s="1456"/>
      <c r="G20" s="1456"/>
      <c r="H20" s="1456"/>
      <c r="I20" s="1456"/>
      <c r="J20" s="1456"/>
      <c r="K20" s="1456"/>
      <c r="L20" s="1456"/>
      <c r="M20" s="399"/>
    </row>
    <row r="21" spans="1:15" ht="18" customHeight="1">
      <c r="A21" s="1456"/>
      <c r="B21" s="1456"/>
      <c r="C21" s="1456"/>
      <c r="D21" s="1456"/>
      <c r="E21" s="1456"/>
      <c r="F21" s="1456"/>
      <c r="G21" s="1456"/>
      <c r="H21" s="1456"/>
      <c r="I21" s="1456"/>
      <c r="J21" s="1456"/>
      <c r="K21" s="1456"/>
      <c r="L21" s="1456"/>
      <c r="M21" s="399"/>
    </row>
    <row r="22" spans="1:15" ht="18" customHeight="1">
      <c r="A22" s="1456"/>
      <c r="B22" s="1456"/>
      <c r="C22" s="1456"/>
      <c r="D22" s="1456"/>
      <c r="E22" s="1456"/>
      <c r="F22" s="1456"/>
      <c r="G22" s="1456"/>
      <c r="H22" s="1456"/>
      <c r="I22" s="1456"/>
      <c r="J22" s="1456"/>
      <c r="K22" s="1456"/>
      <c r="L22" s="1456"/>
      <c r="M22" s="399"/>
    </row>
    <row r="23" spans="1:15" ht="18" customHeight="1">
      <c r="A23" s="1456"/>
      <c r="B23" s="1456"/>
      <c r="C23" s="1456"/>
      <c r="D23" s="1456"/>
      <c r="E23" s="1456"/>
      <c r="F23" s="1456"/>
      <c r="G23" s="1456"/>
      <c r="H23" s="1456"/>
      <c r="I23" s="1456"/>
      <c r="J23" s="1456"/>
      <c r="K23" s="1456"/>
      <c r="L23" s="1456"/>
      <c r="M23" s="399"/>
    </row>
    <row r="24" spans="1:15" ht="18" customHeight="1">
      <c r="A24" s="1456"/>
      <c r="B24" s="1456"/>
      <c r="C24" s="1456"/>
      <c r="D24" s="1456"/>
      <c r="E24" s="1456"/>
      <c r="F24" s="1456"/>
      <c r="G24" s="1456"/>
      <c r="H24" s="1456"/>
      <c r="I24" s="1456"/>
      <c r="J24" s="1456"/>
      <c r="K24" s="1456"/>
      <c r="L24" s="1456"/>
      <c r="M24" s="399"/>
    </row>
    <row r="25" spans="1:15" ht="18" customHeight="1">
      <c r="A25" s="1456"/>
      <c r="B25" s="1456"/>
      <c r="C25" s="1456"/>
      <c r="D25" s="1456"/>
      <c r="E25" s="1456"/>
      <c r="F25" s="1456"/>
      <c r="G25" s="1456"/>
      <c r="H25" s="1456"/>
      <c r="I25" s="1456"/>
      <c r="J25" s="1456"/>
      <c r="K25" s="1456"/>
      <c r="L25" s="1456"/>
    </row>
    <row r="26" spans="1:15" ht="18" customHeight="1">
      <c r="A26" s="1456"/>
      <c r="B26" s="1456"/>
      <c r="C26" s="1456"/>
      <c r="D26" s="1456"/>
      <c r="E26" s="1456"/>
      <c r="F26" s="1456"/>
      <c r="G26" s="1456"/>
      <c r="H26" s="1456"/>
      <c r="I26" s="1456"/>
      <c r="J26" s="1456"/>
      <c r="K26" s="1456"/>
      <c r="L26" s="1456"/>
    </row>
    <row r="27" spans="1:15" ht="18" customHeight="1">
      <c r="A27" s="1456"/>
      <c r="B27" s="1456"/>
      <c r="C27" s="1456"/>
      <c r="D27" s="1456"/>
      <c r="E27" s="1456"/>
      <c r="F27" s="1456"/>
      <c r="G27" s="1456"/>
      <c r="H27" s="1456"/>
      <c r="I27" s="1456"/>
      <c r="J27" s="1456"/>
      <c r="K27" s="1456"/>
      <c r="L27" s="1456"/>
    </row>
    <row r="28" spans="1:15" ht="18" customHeight="1">
      <c r="A28" s="1456"/>
      <c r="B28" s="1456"/>
      <c r="C28" s="1456"/>
      <c r="D28" s="1456"/>
      <c r="E28" s="1456"/>
      <c r="F28" s="1456"/>
      <c r="G28" s="1456"/>
      <c r="H28" s="1456"/>
      <c r="I28" s="1456"/>
      <c r="J28" s="1456"/>
      <c r="K28" s="1456"/>
      <c r="L28" s="1456"/>
      <c r="M28" s="403"/>
    </row>
    <row r="29" spans="1:15" ht="18" customHeight="1">
      <c r="A29" s="1456"/>
      <c r="B29" s="1456"/>
      <c r="C29" s="1456"/>
      <c r="D29" s="1456"/>
      <c r="E29" s="1456"/>
      <c r="F29" s="1456"/>
      <c r="G29" s="1456"/>
      <c r="H29" s="1456"/>
      <c r="I29" s="1456"/>
      <c r="J29" s="1456"/>
      <c r="K29" s="1456"/>
      <c r="L29" s="1456"/>
      <c r="M29" s="404"/>
    </row>
    <row r="30" spans="1:15" ht="18" customHeight="1">
      <c r="A30" s="1456"/>
      <c r="B30" s="1456"/>
      <c r="C30" s="1456"/>
      <c r="D30" s="1456"/>
      <c r="E30" s="1456"/>
      <c r="F30" s="1456"/>
      <c r="G30" s="1456"/>
      <c r="H30" s="1456"/>
      <c r="I30" s="1456"/>
      <c r="J30" s="1456"/>
      <c r="K30" s="1456"/>
      <c r="L30" s="1456"/>
      <c r="N30" s="398"/>
      <c r="O30" s="398"/>
    </row>
    <row r="31" spans="1:15" ht="83.25" customHeight="1">
      <c r="A31" s="1456"/>
      <c r="B31" s="1456"/>
      <c r="C31" s="1456"/>
      <c r="D31" s="1456"/>
      <c r="E31" s="1456"/>
      <c r="F31" s="1456"/>
      <c r="G31" s="1456"/>
      <c r="H31" s="1456"/>
      <c r="I31" s="1456"/>
      <c r="J31" s="1456"/>
      <c r="K31" s="1456"/>
      <c r="L31" s="1456"/>
    </row>
    <row r="32" spans="1:15">
      <c r="A32" s="1456"/>
      <c r="B32" s="1456"/>
      <c r="C32" s="1456"/>
      <c r="D32" s="1456"/>
      <c r="E32" s="1456"/>
      <c r="F32" s="1456"/>
      <c r="G32" s="1456"/>
      <c r="H32" s="1456"/>
      <c r="I32" s="1456"/>
      <c r="J32" s="1456"/>
      <c r="K32" s="1456"/>
      <c r="L32" s="1456"/>
    </row>
    <row r="33" spans="1:12">
      <c r="A33" s="1456"/>
      <c r="B33" s="1456"/>
      <c r="C33" s="1456"/>
      <c r="D33" s="1456"/>
      <c r="E33" s="1456"/>
      <c r="F33" s="1456"/>
      <c r="G33" s="1456"/>
      <c r="H33" s="1456"/>
      <c r="I33" s="1456"/>
      <c r="J33" s="1456"/>
      <c r="K33" s="1456"/>
      <c r="L33" s="1456"/>
    </row>
    <row r="34" spans="1:12">
      <c r="A34" s="1456"/>
      <c r="B34" s="1456"/>
      <c r="C34" s="1456"/>
      <c r="D34" s="1456"/>
      <c r="E34" s="1456"/>
      <c r="F34" s="1456"/>
      <c r="G34" s="1456"/>
      <c r="H34" s="1456"/>
      <c r="I34" s="1456"/>
      <c r="J34" s="1456"/>
      <c r="K34" s="1456"/>
      <c r="L34" s="1456"/>
    </row>
    <row r="35" spans="1:12">
      <c r="A35" s="1456"/>
      <c r="B35" s="1456"/>
      <c r="C35" s="1456"/>
      <c r="D35" s="1456"/>
      <c r="E35" s="1456"/>
      <c r="F35" s="1456"/>
      <c r="G35" s="1456"/>
      <c r="H35" s="1456"/>
      <c r="I35" s="1456"/>
      <c r="J35" s="1456"/>
      <c r="K35" s="1456"/>
      <c r="L35" s="1456"/>
    </row>
    <row r="36" spans="1:12">
      <c r="A36" s="1456"/>
      <c r="B36" s="1456"/>
      <c r="C36" s="1456"/>
      <c r="D36" s="1456"/>
      <c r="E36" s="1456"/>
      <c r="F36" s="1456"/>
      <c r="G36" s="1456"/>
      <c r="H36" s="1456"/>
      <c r="I36" s="1456"/>
      <c r="J36" s="1456"/>
      <c r="K36" s="1456"/>
      <c r="L36" s="1456"/>
    </row>
    <row r="37" spans="1:12">
      <c r="A37" s="1456"/>
      <c r="B37" s="1456"/>
      <c r="C37" s="1456"/>
      <c r="D37" s="1456"/>
      <c r="E37" s="1456"/>
      <c r="F37" s="1456"/>
      <c r="G37" s="1456"/>
      <c r="H37" s="1456"/>
      <c r="I37" s="1456"/>
      <c r="J37" s="1456"/>
      <c r="K37" s="1456"/>
      <c r="L37" s="1456"/>
    </row>
    <row r="38" spans="1:12">
      <c r="A38" s="1456"/>
      <c r="B38" s="1456"/>
      <c r="C38" s="1456"/>
      <c r="D38" s="1456"/>
      <c r="E38" s="1456"/>
      <c r="F38" s="1456"/>
      <c r="G38" s="1456"/>
      <c r="H38" s="1456"/>
      <c r="I38" s="1456"/>
      <c r="J38" s="1456"/>
      <c r="K38" s="1456"/>
      <c r="L38" s="1456"/>
    </row>
    <row r="39" spans="1:12">
      <c r="A39" s="1456"/>
      <c r="B39" s="1456"/>
      <c r="C39" s="1456"/>
      <c r="D39" s="1456"/>
      <c r="E39" s="1456"/>
      <c r="F39" s="1456"/>
      <c r="G39" s="1456"/>
      <c r="H39" s="1456"/>
      <c r="I39" s="1456"/>
      <c r="J39" s="1456"/>
      <c r="K39" s="1456"/>
      <c r="L39" s="1456"/>
    </row>
    <row r="40" spans="1:12">
      <c r="A40" s="1456"/>
      <c r="B40" s="1456"/>
      <c r="C40" s="1456"/>
      <c r="D40" s="1456"/>
      <c r="E40" s="1456"/>
      <c r="F40" s="1456"/>
      <c r="G40" s="1456"/>
      <c r="H40" s="1456"/>
      <c r="I40" s="1456"/>
      <c r="J40" s="1456"/>
      <c r="K40" s="1456"/>
      <c r="L40" s="1456"/>
    </row>
    <row r="41" spans="1:12">
      <c r="A41" s="1456"/>
      <c r="B41" s="1456"/>
      <c r="C41" s="1456"/>
      <c r="D41" s="1456"/>
      <c r="E41" s="1456"/>
      <c r="F41" s="1456"/>
      <c r="G41" s="1456"/>
      <c r="H41" s="1456"/>
      <c r="I41" s="1456"/>
      <c r="J41" s="1456"/>
      <c r="K41" s="1456"/>
      <c r="L41" s="1456"/>
    </row>
    <row r="42" spans="1:12">
      <c r="A42" s="1456"/>
      <c r="B42" s="1456"/>
      <c r="C42" s="1456"/>
      <c r="D42" s="1456"/>
      <c r="E42" s="1456"/>
      <c r="F42" s="1456"/>
      <c r="G42" s="1456"/>
      <c r="H42" s="1456"/>
      <c r="I42" s="1456"/>
      <c r="J42" s="1456"/>
      <c r="K42" s="1456"/>
      <c r="L42" s="1456"/>
    </row>
    <row r="43" spans="1:12">
      <c r="A43" s="1456"/>
      <c r="B43" s="1456"/>
      <c r="C43" s="1456"/>
      <c r="D43" s="1456"/>
      <c r="E43" s="1456"/>
      <c r="F43" s="1456"/>
      <c r="G43" s="1456"/>
      <c r="H43" s="1456"/>
      <c r="I43" s="1456"/>
      <c r="J43" s="1456"/>
      <c r="K43" s="1456"/>
      <c r="L43" s="1456"/>
    </row>
    <row r="44" spans="1:12">
      <c r="A44" s="1456"/>
      <c r="B44" s="1456"/>
      <c r="C44" s="1456"/>
      <c r="D44" s="1456"/>
      <c r="E44" s="1456"/>
      <c r="F44" s="1456"/>
      <c r="G44" s="1456"/>
      <c r="H44" s="1456"/>
      <c r="I44" s="1456"/>
      <c r="J44" s="1456"/>
      <c r="K44" s="1456"/>
      <c r="L44" s="1456"/>
    </row>
    <row r="45" spans="1:12">
      <c r="A45" s="1456"/>
      <c r="B45" s="1456"/>
      <c r="C45" s="1456"/>
      <c r="D45" s="1456"/>
      <c r="E45" s="1456"/>
      <c r="F45" s="1456"/>
      <c r="G45" s="1456"/>
      <c r="H45" s="1456"/>
      <c r="I45" s="1456"/>
      <c r="J45" s="1456"/>
      <c r="K45" s="1456"/>
      <c r="L45" s="1456"/>
    </row>
    <row r="46" spans="1:12">
      <c r="A46" s="1456"/>
      <c r="B46" s="1456"/>
      <c r="C46" s="1456"/>
      <c r="D46" s="1456"/>
      <c r="E46" s="1456"/>
      <c r="F46" s="1456"/>
      <c r="G46" s="1456"/>
      <c r="H46" s="1456"/>
      <c r="I46" s="1456"/>
      <c r="J46" s="1456"/>
      <c r="K46" s="1456"/>
      <c r="L46" s="1456"/>
    </row>
    <row r="47" spans="1:12">
      <c r="A47" s="1456"/>
      <c r="B47" s="1456"/>
      <c r="C47" s="1456"/>
      <c r="D47" s="1456"/>
      <c r="E47" s="1456"/>
      <c r="F47" s="1456"/>
      <c r="G47" s="1456"/>
      <c r="H47" s="1456"/>
      <c r="I47" s="1456"/>
      <c r="J47" s="1456"/>
      <c r="K47" s="1456"/>
      <c r="L47" s="1456"/>
    </row>
    <row r="48" spans="1:12" ht="53.25" customHeight="1">
      <c r="A48" s="1456"/>
      <c r="B48" s="1456"/>
      <c r="C48" s="1456"/>
      <c r="D48" s="1456"/>
      <c r="E48" s="1456"/>
      <c r="F48" s="1456"/>
      <c r="G48" s="1456"/>
      <c r="H48" s="1456"/>
      <c r="I48" s="1456"/>
      <c r="J48" s="1456"/>
      <c r="K48" s="1456"/>
      <c r="L48" s="1456"/>
    </row>
    <row r="49" spans="1:12">
      <c r="A49" s="1456"/>
      <c r="B49" s="1456"/>
      <c r="C49" s="1456"/>
      <c r="D49" s="1456"/>
      <c r="E49" s="1456"/>
      <c r="F49" s="1456"/>
      <c r="G49" s="1456"/>
      <c r="H49" s="1456"/>
      <c r="I49" s="1456"/>
      <c r="J49" s="1456"/>
      <c r="K49" s="1456"/>
      <c r="L49" s="1456"/>
    </row>
    <row r="50" spans="1:12">
      <c r="A50" s="1456"/>
      <c r="B50" s="1456"/>
      <c r="C50" s="1456"/>
      <c r="D50" s="1456"/>
      <c r="E50" s="1456"/>
      <c r="F50" s="1456"/>
      <c r="G50" s="1456"/>
      <c r="H50" s="1456"/>
      <c r="I50" s="1456"/>
      <c r="J50" s="1456"/>
      <c r="K50" s="1456"/>
      <c r="L50" s="1456"/>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5">
    <tabColor rgb="FF00B0F0"/>
    <pageSetUpPr fitToPage="1"/>
  </sheetPr>
  <dimension ref="A1:J33"/>
  <sheetViews>
    <sheetView showGridLines="0" view="pageBreakPreview" zoomScale="85" zoomScaleNormal="66" zoomScaleSheetLayoutView="85" workbookViewId="0">
      <pane xSplit="1" ySplit="4" topLeftCell="B5" activePane="bottomRight" state="frozen"/>
      <selection pane="bottomRight" activeCell="K25" sqref="K25"/>
      <selection pane="bottomLeft" activeCell="A6" sqref="A6:J27"/>
      <selection pane="topRight" activeCell="A6" sqref="A6:J27"/>
    </sheetView>
  </sheetViews>
  <sheetFormatPr defaultColWidth="11.5703125" defaultRowHeight="14.25"/>
  <cols>
    <col min="1" max="1" width="27.7109375" style="254" customWidth="1"/>
    <col min="2" max="4" width="20.85546875" style="254" bestFit="1" customWidth="1"/>
    <col min="5" max="5" width="19.7109375" style="254" bestFit="1" customWidth="1"/>
    <col min="6" max="6" width="18.5703125" style="254" bestFit="1" customWidth="1"/>
    <col min="7" max="7" width="24.85546875" style="254" customWidth="1"/>
    <col min="8" max="8" width="20.85546875" style="254" bestFit="1" customWidth="1"/>
    <col min="9" max="9" width="7.85546875" style="254" customWidth="1"/>
    <col min="10" max="10" width="29.42578125" style="254" customWidth="1"/>
    <col min="11" max="16384" width="11.5703125" style="254"/>
  </cols>
  <sheetData>
    <row r="1" spans="1:10" s="447" customFormat="1" ht="33.75" customHeight="1">
      <c r="A1" s="1540" t="s">
        <v>735</v>
      </c>
      <c r="B1" s="1541"/>
      <c r="C1" s="1541"/>
      <c r="D1" s="1541"/>
      <c r="E1" s="1541"/>
      <c r="F1" s="1541"/>
      <c r="G1" s="1541"/>
      <c r="H1" s="1541"/>
      <c r="I1" s="1541"/>
    </row>
    <row r="2" spans="1:10" s="447" customFormat="1" ht="15.75" customHeight="1" thickBot="1">
      <c r="A2" s="1538" t="str">
        <f>+'Resumen '!O2</f>
        <v>Período:  Diciembre 2007 - Septiembre 2024</v>
      </c>
      <c r="B2" s="1539"/>
      <c r="C2" s="1539"/>
      <c r="D2" s="1539"/>
      <c r="E2" s="1539"/>
      <c r="F2" s="1539"/>
      <c r="G2" s="1539"/>
      <c r="H2" s="1539"/>
      <c r="I2" s="1539"/>
      <c r="J2" s="1003"/>
    </row>
    <row r="3" spans="1:10" ht="9.75" customHeight="1">
      <c r="A3" s="320"/>
      <c r="B3" s="320"/>
      <c r="C3" s="320"/>
      <c r="D3" s="320"/>
      <c r="E3" s="320"/>
      <c r="F3" s="320"/>
      <c r="G3" s="320"/>
      <c r="H3" s="320"/>
      <c r="I3" s="320"/>
      <c r="J3" s="369"/>
    </row>
    <row r="4" spans="1:10" s="321" customFormat="1" ht="18">
      <c r="A4" s="796" t="s">
        <v>736</v>
      </c>
      <c r="B4" s="796" t="s">
        <v>737</v>
      </c>
      <c r="C4" s="796" t="s">
        <v>738</v>
      </c>
      <c r="D4" s="796" t="s">
        <v>739</v>
      </c>
      <c r="E4" s="796" t="s">
        <v>467</v>
      </c>
      <c r="F4" s="1044" t="s">
        <v>582</v>
      </c>
      <c r="G4" s="1044" t="s">
        <v>182</v>
      </c>
      <c r="H4" s="796" t="s">
        <v>187</v>
      </c>
      <c r="I4" s="495"/>
      <c r="J4" s="1004"/>
    </row>
    <row r="5" spans="1:10" s="259" customFormat="1" ht="14.25" customHeight="1">
      <c r="A5" s="797" t="s">
        <v>740</v>
      </c>
      <c r="B5" s="798">
        <v>97592853836.630005</v>
      </c>
      <c r="C5" s="798">
        <v>226499932369.44</v>
      </c>
      <c r="D5" s="798">
        <v>114384344929.22</v>
      </c>
      <c r="E5" s="798">
        <v>75874519700.580002</v>
      </c>
      <c r="F5" s="798">
        <v>87874860058.119995</v>
      </c>
      <c r="G5" s="798">
        <f>+'Resumen '!E89</f>
        <v>71634452462.98999</v>
      </c>
      <c r="H5" s="799">
        <f t="shared" ref="H5:H10" si="0">SUM(B5:G5)</f>
        <v>673860963356.97998</v>
      </c>
      <c r="I5" s="495"/>
      <c r="J5" s="1005"/>
    </row>
    <row r="6" spans="1:10" s="259" customFormat="1" ht="13.5" customHeight="1">
      <c r="A6" s="797" t="s">
        <v>368</v>
      </c>
      <c r="B6" s="798">
        <v>4308794769.6000004</v>
      </c>
      <c r="C6" s="798">
        <v>10915216708.540001</v>
      </c>
      <c r="D6" s="798">
        <v>6291981621.3299999</v>
      </c>
      <c r="E6" s="798">
        <v>1129829593.8299999</v>
      </c>
      <c r="F6" s="798">
        <v>1422180697.6800001</v>
      </c>
      <c r="G6" s="798">
        <f>+'Resumen '!E90</f>
        <v>1369431019.8499999</v>
      </c>
      <c r="H6" s="799">
        <f t="shared" si="0"/>
        <v>25437434410.830002</v>
      </c>
      <c r="I6" s="495"/>
      <c r="J6" s="1005"/>
    </row>
    <row r="7" spans="1:10" s="259" customFormat="1" ht="13.5" customHeight="1">
      <c r="A7" s="797" t="s">
        <v>365</v>
      </c>
      <c r="B7" s="798">
        <v>731989671</v>
      </c>
      <c r="C7" s="798">
        <v>2959530075.25</v>
      </c>
      <c r="D7" s="798">
        <v>2065925776.5999999</v>
      </c>
      <c r="E7" s="798">
        <v>3647214090.5900002</v>
      </c>
      <c r="F7" s="798">
        <v>4157986319.1999998</v>
      </c>
      <c r="G7" s="798">
        <f>+'Resumen '!E91</f>
        <v>3428843363.0100002</v>
      </c>
      <c r="H7" s="799">
        <f t="shared" si="0"/>
        <v>16991489295.65</v>
      </c>
      <c r="I7" s="495"/>
      <c r="J7" s="1005"/>
    </row>
    <row r="8" spans="1:10" s="259" customFormat="1" ht="13.5" customHeight="1">
      <c r="A8" s="797" t="s">
        <v>371</v>
      </c>
      <c r="B8" s="798">
        <v>625435978.33000004</v>
      </c>
      <c r="C8" s="798">
        <v>1588227019.8299999</v>
      </c>
      <c r="D8" s="798">
        <v>3814327547.0699997</v>
      </c>
      <c r="E8" s="798">
        <v>522676364.06999999</v>
      </c>
      <c r="F8" s="798">
        <v>593093975.45000005</v>
      </c>
      <c r="G8" s="798">
        <f>+'Resumen '!E92</f>
        <v>491175025.64999998</v>
      </c>
      <c r="H8" s="799">
        <f t="shared" si="0"/>
        <v>7634935910.3999987</v>
      </c>
      <c r="I8" s="495"/>
      <c r="J8" s="1005"/>
    </row>
    <row r="9" spans="1:10" s="259" customFormat="1" ht="13.5" customHeight="1">
      <c r="A9" s="797" t="s">
        <v>374</v>
      </c>
      <c r="B9" s="798">
        <v>435448079.85000002</v>
      </c>
      <c r="C9" s="798">
        <v>1737428773.8700001</v>
      </c>
      <c r="D9" s="798">
        <v>689627181.53999996</v>
      </c>
      <c r="E9" s="798">
        <v>0</v>
      </c>
      <c r="F9" s="798">
        <v>0</v>
      </c>
      <c r="G9" s="798">
        <f>+'Resumen '!E93</f>
        <v>0</v>
      </c>
      <c r="H9" s="799">
        <f t="shared" si="0"/>
        <v>2862504035.2600002</v>
      </c>
      <c r="I9" s="495"/>
      <c r="J9" s="1005"/>
    </row>
    <row r="10" spans="1:10" s="323" customFormat="1" ht="13.5" customHeight="1">
      <c r="A10" s="797" t="s">
        <v>376</v>
      </c>
      <c r="B10" s="798">
        <v>0</v>
      </c>
      <c r="C10" s="798">
        <v>3402850</v>
      </c>
      <c r="D10" s="798">
        <v>0</v>
      </c>
      <c r="E10" s="798">
        <v>0</v>
      </c>
      <c r="F10" s="798">
        <v>0</v>
      </c>
      <c r="G10" s="798">
        <f>+'Resumen '!E94</f>
        <v>0</v>
      </c>
      <c r="H10" s="799">
        <f t="shared" si="0"/>
        <v>3402850</v>
      </c>
      <c r="I10" s="495"/>
      <c r="J10" s="1005"/>
    </row>
    <row r="11" spans="1:10" s="259" customFormat="1" ht="18">
      <c r="A11" s="800" t="s">
        <v>378</v>
      </c>
      <c r="B11" s="801">
        <f t="shared" ref="B11:H11" si="1">SUM(B5:B10)</f>
        <v>103694522335.41002</v>
      </c>
      <c r="C11" s="801">
        <f t="shared" si="1"/>
        <v>243703737796.92999</v>
      </c>
      <c r="D11" s="801">
        <f t="shared" si="1"/>
        <v>127246207055.75999</v>
      </c>
      <c r="E11" s="801">
        <f t="shared" si="1"/>
        <v>81174239749.070007</v>
      </c>
      <c r="F11" s="801">
        <f t="shared" si="1"/>
        <v>94048121050.449982</v>
      </c>
      <c r="G11" s="801">
        <f t="shared" si="1"/>
        <v>76923901871.499985</v>
      </c>
      <c r="H11" s="801">
        <f t="shared" si="1"/>
        <v>726790729859.12</v>
      </c>
      <c r="I11" s="495"/>
      <c r="J11" s="1005"/>
    </row>
    <row r="12" spans="1:10" ht="47.25" customHeight="1">
      <c r="A12" s="1537" t="s">
        <v>741</v>
      </c>
      <c r="B12" s="1537"/>
      <c r="C12" s="1537"/>
      <c r="D12" s="1537"/>
      <c r="E12" s="1537"/>
      <c r="F12" s="1537"/>
      <c r="G12" s="1537"/>
      <c r="H12" s="1537"/>
      <c r="I12" s="495"/>
      <c r="J12" s="1006"/>
    </row>
    <row r="13" spans="1:10" ht="15">
      <c r="J13" s="324"/>
    </row>
    <row r="16" spans="1:10" ht="20.25">
      <c r="H16" s="265"/>
      <c r="I16" s="265"/>
    </row>
    <row r="17" spans="6:10">
      <c r="H17" s="270"/>
      <c r="I17" s="270"/>
      <c r="J17" s="256"/>
    </row>
    <row r="18" spans="6:10">
      <c r="H18" s="270"/>
      <c r="I18" s="270"/>
    </row>
    <row r="19" spans="6:10">
      <c r="H19" s="270"/>
      <c r="I19" s="270"/>
    </row>
    <row r="20" spans="6:10">
      <c r="H20" s="270"/>
      <c r="I20" s="270"/>
    </row>
    <row r="21" spans="6:10">
      <c r="F21" s="270"/>
      <c r="G21" s="270"/>
      <c r="H21" s="270"/>
      <c r="I21" s="270"/>
    </row>
    <row r="22" spans="6:10">
      <c r="F22" s="270"/>
      <c r="G22" s="270"/>
      <c r="H22" s="270"/>
      <c r="I22" s="270"/>
    </row>
    <row r="23" spans="6:10">
      <c r="F23" s="270"/>
      <c r="G23" s="270"/>
      <c r="H23" s="270"/>
      <c r="I23" s="270"/>
    </row>
    <row r="24" spans="6:10">
      <c r="F24" s="270"/>
      <c r="G24" s="270"/>
      <c r="H24" s="270"/>
      <c r="I24" s="270"/>
    </row>
    <row r="25" spans="6:10">
      <c r="F25" s="270"/>
      <c r="G25" s="270"/>
      <c r="H25" s="270"/>
      <c r="I25" s="270"/>
    </row>
    <row r="26" spans="6:10">
      <c r="F26" s="270"/>
      <c r="G26" s="270"/>
      <c r="H26" s="270"/>
      <c r="I26" s="270"/>
    </row>
    <row r="27" spans="6:10">
      <c r="F27" s="270"/>
      <c r="G27" s="270"/>
      <c r="H27" s="270"/>
      <c r="I27" s="270"/>
    </row>
    <row r="28" spans="6:10">
      <c r="F28" s="270"/>
      <c r="G28" s="270"/>
      <c r="H28" s="270"/>
      <c r="I28" s="270"/>
    </row>
    <row r="29" spans="6:10">
      <c r="F29" s="270"/>
      <c r="G29" s="270"/>
      <c r="H29" s="270"/>
      <c r="I29" s="270"/>
      <c r="J29" s="286"/>
    </row>
    <row r="30" spans="6:10">
      <c r="F30" s="270"/>
      <c r="G30" s="270"/>
      <c r="H30" s="270"/>
      <c r="I30" s="270"/>
      <c r="J30" s="286"/>
    </row>
    <row r="31" spans="6:10">
      <c r="F31" s="270"/>
      <c r="G31" s="270"/>
      <c r="H31" s="270"/>
      <c r="I31" s="270"/>
      <c r="J31" s="286"/>
    </row>
    <row r="32" spans="6:10">
      <c r="F32" s="270"/>
      <c r="G32" s="270"/>
      <c r="H32" s="270"/>
      <c r="I32" s="270"/>
      <c r="J32" s="286"/>
    </row>
    <row r="33" spans="6:10">
      <c r="F33" s="270"/>
      <c r="G33" s="270"/>
      <c r="H33" s="270"/>
      <c r="I33" s="270"/>
      <c r="J33" s="286"/>
    </row>
  </sheetData>
  <mergeCells count="3">
    <mergeCell ref="A12:H12"/>
    <mergeCell ref="A2:I2"/>
    <mergeCell ref="A1:I1"/>
  </mergeCells>
  <conditionalFormatting sqref="D10:F10 B5:G8 B9:F9 G9:G10 B11:H11">
    <cfRule type="cellIs" dxfId="320"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6">
    <tabColor rgb="FF00B0F0"/>
    <pageSetUpPr fitToPage="1"/>
  </sheetPr>
  <dimension ref="A1:L78"/>
  <sheetViews>
    <sheetView showGridLines="0" view="pageBreakPreview" zoomScale="70" zoomScaleNormal="100" zoomScaleSheetLayoutView="70" workbookViewId="0">
      <selection activeCell="E13" sqref="E13"/>
    </sheetView>
  </sheetViews>
  <sheetFormatPr defaultColWidth="11.5703125" defaultRowHeight="14.25"/>
  <cols>
    <col min="1" max="1" width="7.140625" style="326" customWidth="1"/>
    <col min="2" max="2" width="40" style="254" customWidth="1"/>
    <col min="3" max="3" width="29.7109375" style="284" bestFit="1" customWidth="1"/>
    <col min="4" max="5" width="29.7109375" style="284" customWidth="1"/>
    <col min="6" max="6" width="29.28515625" style="284" bestFit="1" customWidth="1"/>
    <col min="7" max="7" width="27.7109375" style="284" customWidth="1"/>
    <col min="8" max="8" width="29.28515625" style="254" bestFit="1" customWidth="1"/>
    <col min="9" max="9" width="27.7109375" style="254" customWidth="1"/>
    <col min="10" max="10" width="21.42578125" style="315" customWidth="1"/>
    <col min="11" max="11" width="14.28515625" style="325" customWidth="1"/>
    <col min="12" max="16384" width="11.5703125" style="254"/>
  </cols>
  <sheetData>
    <row r="1" spans="1:12" s="447" customFormat="1" ht="54" customHeight="1">
      <c r="A1" s="1475" t="s">
        <v>742</v>
      </c>
      <c r="B1" s="1475"/>
      <c r="C1" s="1475"/>
      <c r="D1" s="1475"/>
      <c r="E1" s="1475"/>
      <c r="F1" s="1475"/>
      <c r="G1" s="1475"/>
      <c r="H1" s="1475"/>
      <c r="I1" s="1475"/>
      <c r="J1" s="451"/>
      <c r="K1" s="452"/>
      <c r="L1" s="453"/>
    </row>
    <row r="2" spans="1:12" s="447" customFormat="1" ht="21.75" customHeight="1">
      <c r="A2" s="1475" t="str">
        <f>+'IV.2.2. Pagos SFS A'!A2:I2</f>
        <v>Período:  Diciembre 2007 - Septiembre 2024</v>
      </c>
      <c r="B2" s="1475"/>
      <c r="C2" s="1475"/>
      <c r="D2" s="1475"/>
      <c r="E2" s="1475"/>
      <c r="F2" s="1475"/>
      <c r="G2" s="1475"/>
      <c r="H2" s="1475"/>
      <c r="I2" s="1475"/>
      <c r="J2" s="451"/>
      <c r="K2" s="452"/>
      <c r="L2" s="453"/>
    </row>
    <row r="3" spans="1:12" ht="15.75" customHeight="1">
      <c r="B3" s="327"/>
      <c r="C3" s="327"/>
      <c r="D3" s="327"/>
      <c r="E3" s="327"/>
      <c r="F3" s="327"/>
      <c r="G3" s="327"/>
      <c r="H3" s="327"/>
      <c r="I3" s="327"/>
      <c r="L3" s="256"/>
    </row>
    <row r="4" spans="1:12" s="440" customFormat="1" ht="37.5" customHeight="1">
      <c r="A4" s="473" t="s">
        <v>128</v>
      </c>
      <c r="B4" s="474" t="s">
        <v>313</v>
      </c>
      <c r="C4" s="750" t="s">
        <v>743</v>
      </c>
      <c r="D4" s="751" t="s">
        <v>744</v>
      </c>
      <c r="E4" s="751" t="s">
        <v>745</v>
      </c>
      <c r="F4" s="750" t="s">
        <v>746</v>
      </c>
      <c r="G4" s="750" t="s">
        <v>747</v>
      </c>
      <c r="H4" s="750" t="s">
        <v>748</v>
      </c>
      <c r="I4" s="752" t="s">
        <v>749</v>
      </c>
      <c r="J4" s="437"/>
      <c r="K4" s="438"/>
      <c r="L4" s="439"/>
    </row>
    <row r="5" spans="1:12" ht="15.75">
      <c r="A5" s="753">
        <v>1</v>
      </c>
      <c r="B5" s="754" t="s">
        <v>314</v>
      </c>
      <c r="C5" s="755">
        <f>SUM(D5:I5)</f>
        <v>228839213386.98999</v>
      </c>
      <c r="D5" s="1117">
        <f>+'Resumen '!M72</f>
        <v>18481956033.330002</v>
      </c>
      <c r="E5" s="1117">
        <v>46602796793.919998</v>
      </c>
      <c r="F5" s="756">
        <v>56051670469.099998</v>
      </c>
      <c r="G5" s="756">
        <v>57559633494.460007</v>
      </c>
      <c r="H5" s="756">
        <v>36004284720.5</v>
      </c>
      <c r="I5" s="757">
        <v>14138871875.679998</v>
      </c>
      <c r="J5" s="328"/>
    </row>
    <row r="6" spans="1:12" ht="15.75">
      <c r="A6" s="753">
        <v>2</v>
      </c>
      <c r="B6" s="754" t="s">
        <v>315</v>
      </c>
      <c r="C6" s="755">
        <f t="shared" ref="C6:C33" si="0">SUM(D6:I6)</f>
        <v>181579195755.27002</v>
      </c>
      <c r="D6" s="1117">
        <f>+'Resumen '!M73</f>
        <v>26183234494.560001</v>
      </c>
      <c r="E6" s="1117">
        <v>53622930137.459999</v>
      </c>
      <c r="F6" s="756">
        <v>48365719095.080002</v>
      </c>
      <c r="G6" s="756">
        <v>33029628554.330002</v>
      </c>
      <c r="H6" s="756">
        <v>14892402309.950001</v>
      </c>
      <c r="I6" s="757">
        <v>5485281163.8899994</v>
      </c>
      <c r="J6" s="328"/>
    </row>
    <row r="7" spans="1:12" ht="15.75">
      <c r="A7" s="753">
        <v>3</v>
      </c>
      <c r="B7" s="754" t="s">
        <v>750</v>
      </c>
      <c r="C7" s="755">
        <f t="shared" si="0"/>
        <v>101554912687.92999</v>
      </c>
      <c r="D7" s="1117">
        <f>+'Resumen '!M74</f>
        <v>7858751164.9399996</v>
      </c>
      <c r="E7" s="1117">
        <v>20296314994.139999</v>
      </c>
      <c r="F7" s="756">
        <v>25629381320.75</v>
      </c>
      <c r="G7" s="756">
        <v>26345326740.109997</v>
      </c>
      <c r="H7" s="756">
        <v>15613881623.369999</v>
      </c>
      <c r="I7" s="757">
        <v>5811256844.6199999</v>
      </c>
    </row>
    <row r="8" spans="1:12" ht="15.75">
      <c r="A8" s="753">
        <v>4</v>
      </c>
      <c r="B8" s="754" t="s">
        <v>321</v>
      </c>
      <c r="C8" s="755">
        <f t="shared" si="0"/>
        <v>66061553313.609993</v>
      </c>
      <c r="D8" s="1117">
        <f>+'Resumen '!M75</f>
        <v>4116198682.4000001</v>
      </c>
      <c r="E8" s="1117">
        <v>10859987550.57</v>
      </c>
      <c r="F8" s="756">
        <v>14509594071.77</v>
      </c>
      <c r="G8" s="756">
        <v>17940557229.879997</v>
      </c>
      <c r="H8" s="756">
        <v>13173554284.919998</v>
      </c>
      <c r="I8" s="757">
        <v>5461661494.0699997</v>
      </c>
      <c r="J8" s="328"/>
    </row>
    <row r="9" spans="1:12" ht="15.75">
      <c r="A9" s="753">
        <v>5</v>
      </c>
      <c r="B9" s="754" t="s">
        <v>751</v>
      </c>
      <c r="C9" s="755">
        <f t="shared" si="0"/>
        <v>26791956570.530006</v>
      </c>
      <c r="D9" s="1117">
        <f>+'Resumen '!M76</f>
        <v>2227129862.9299998</v>
      </c>
      <c r="E9" s="1117">
        <v>5314053257.3299999</v>
      </c>
      <c r="F9" s="756">
        <v>5521015367.6599998</v>
      </c>
      <c r="G9" s="756">
        <v>5369824156.9500008</v>
      </c>
      <c r="H9" s="756">
        <v>4507270999.5100002</v>
      </c>
      <c r="I9" s="757">
        <v>3852662926.1500001</v>
      </c>
      <c r="J9" s="328"/>
    </row>
    <row r="10" spans="1:12" ht="15.75">
      <c r="A10" s="753">
        <v>6</v>
      </c>
      <c r="B10" s="754" t="s">
        <v>327</v>
      </c>
      <c r="C10" s="755">
        <f t="shared" si="0"/>
        <v>31243453514.639999</v>
      </c>
      <c r="D10" s="1117">
        <f>+'Resumen '!M77</f>
        <v>4520547797.0200005</v>
      </c>
      <c r="E10" s="1117">
        <v>8727587050.7399998</v>
      </c>
      <c r="F10" s="756">
        <v>8019857668.1599998</v>
      </c>
      <c r="G10" s="756">
        <v>7188967660.8699999</v>
      </c>
      <c r="H10" s="756">
        <v>2306276739.1500001</v>
      </c>
      <c r="I10" s="757">
        <v>480216598.69999993</v>
      </c>
    </row>
    <row r="11" spans="1:12" ht="15.75">
      <c r="A11" s="753">
        <v>7</v>
      </c>
      <c r="B11" s="754" t="s">
        <v>330</v>
      </c>
      <c r="C11" s="755">
        <f t="shared" si="0"/>
        <v>15490633522.299999</v>
      </c>
      <c r="D11" s="756">
        <v>0</v>
      </c>
      <c r="E11" s="756">
        <v>0</v>
      </c>
      <c r="F11" s="756">
        <v>316557476.06</v>
      </c>
      <c r="G11" s="756">
        <v>2394313370.3400002</v>
      </c>
      <c r="H11" s="756">
        <v>6844561857.0100002</v>
      </c>
      <c r="I11" s="757">
        <v>5935200818.8899994</v>
      </c>
      <c r="J11" s="328"/>
    </row>
    <row r="12" spans="1:12" ht="14.25" customHeight="1">
      <c r="A12" s="753">
        <v>8</v>
      </c>
      <c r="B12" s="754" t="s">
        <v>333</v>
      </c>
      <c r="C12" s="755">
        <f t="shared" si="0"/>
        <v>13456304045.179998</v>
      </c>
      <c r="D12" s="1117">
        <f>+'Resumen '!M79</f>
        <v>1311362591.55</v>
      </c>
      <c r="E12" s="1117">
        <v>3074694848.0500002</v>
      </c>
      <c r="F12" s="756">
        <v>3381801761.3200002</v>
      </c>
      <c r="G12" s="756">
        <v>3213756822.75</v>
      </c>
      <c r="H12" s="756">
        <v>1703626908.6300001</v>
      </c>
      <c r="I12" s="757">
        <v>771061112.88</v>
      </c>
      <c r="J12" s="328"/>
    </row>
    <row r="13" spans="1:12" ht="15.75">
      <c r="A13" s="753">
        <v>9</v>
      </c>
      <c r="B13" s="754" t="s">
        <v>336</v>
      </c>
      <c r="C13" s="755">
        <f t="shared" si="0"/>
        <v>12374764098.370001</v>
      </c>
      <c r="D13" s="1117">
        <f>+'Resumen '!M80</f>
        <v>1283583840.4000001</v>
      </c>
      <c r="E13" s="1117">
        <v>2973107397.7600002</v>
      </c>
      <c r="F13" s="756">
        <v>3284727109.1900001</v>
      </c>
      <c r="G13" s="756">
        <v>2819323102.9300003</v>
      </c>
      <c r="H13" s="756">
        <v>1483047971.1100001</v>
      </c>
      <c r="I13" s="757">
        <v>530974676.98000002</v>
      </c>
    </row>
    <row r="14" spans="1:12" ht="15.75">
      <c r="A14" s="753">
        <v>10</v>
      </c>
      <c r="B14" s="754" t="s">
        <v>339</v>
      </c>
      <c r="C14" s="755">
        <f t="shared" si="0"/>
        <v>11390434125.810001</v>
      </c>
      <c r="D14" s="1117">
        <f>+'Resumen '!M81</f>
        <v>1628725087.24</v>
      </c>
      <c r="E14" s="1117">
        <v>3104172901.3600001</v>
      </c>
      <c r="F14" s="1056">
        <v>2522374535.79</v>
      </c>
      <c r="G14" s="1056">
        <v>2474903282.3800001</v>
      </c>
      <c r="H14" s="1056">
        <v>1304483236.5999999</v>
      </c>
      <c r="I14" s="1057">
        <v>355775082.44</v>
      </c>
      <c r="J14" s="328"/>
    </row>
    <row r="15" spans="1:12" ht="15.75">
      <c r="A15" s="753">
        <v>12</v>
      </c>
      <c r="B15" s="754" t="s">
        <v>341</v>
      </c>
      <c r="C15" s="755">
        <f t="shared" si="0"/>
        <v>10560426929.940001</v>
      </c>
      <c r="D15" s="1117">
        <f>+'Resumen '!M82</f>
        <v>1673419485.77</v>
      </c>
      <c r="E15" s="1117">
        <v>3507663172.98</v>
      </c>
      <c r="F15" s="1056">
        <v>2550363596.5100002</v>
      </c>
      <c r="G15" s="1056">
        <v>1627149194.1499999</v>
      </c>
      <c r="H15" s="1056">
        <v>730543090.26999998</v>
      </c>
      <c r="I15" s="1057">
        <v>471288390.25999999</v>
      </c>
      <c r="J15" s="328"/>
    </row>
    <row r="16" spans="1:12" ht="15.75">
      <c r="A16" s="753">
        <v>13</v>
      </c>
      <c r="B16" s="754" t="s">
        <v>344</v>
      </c>
      <c r="C16" s="755">
        <f t="shared" si="0"/>
        <v>7713239953.4200001</v>
      </c>
      <c r="D16" s="1117">
        <f>+'Resumen '!M83</f>
        <v>860874848.59000003</v>
      </c>
      <c r="E16" s="1117">
        <v>1730579194.79</v>
      </c>
      <c r="F16" s="1056">
        <v>1827495009.3099999</v>
      </c>
      <c r="G16" s="1056">
        <v>1505818113.04</v>
      </c>
      <c r="H16" s="1056">
        <v>1030705786.65</v>
      </c>
      <c r="I16" s="1057">
        <v>757767001.03999996</v>
      </c>
    </row>
    <row r="17" spans="1:12" ht="15.75">
      <c r="A17" s="753">
        <v>11</v>
      </c>
      <c r="B17" s="754" t="s">
        <v>348</v>
      </c>
      <c r="C17" s="755">
        <f t="shared" si="0"/>
        <v>6426814133.6899996</v>
      </c>
      <c r="D17" s="1117">
        <f>+'Resumen '!M84</f>
        <v>367734604.22000003</v>
      </c>
      <c r="E17" s="1117">
        <v>1118890110.5</v>
      </c>
      <c r="F17" s="1056">
        <v>1602454360.1799998</v>
      </c>
      <c r="G17" s="1056">
        <v>1984264871.26</v>
      </c>
      <c r="H17" s="1056">
        <v>982127007.63</v>
      </c>
      <c r="I17" s="1057">
        <v>371343179.89999998</v>
      </c>
      <c r="J17" s="328"/>
    </row>
    <row r="18" spans="1:12" ht="15.75">
      <c r="A18" s="753">
        <v>15</v>
      </c>
      <c r="B18" s="754" t="s">
        <v>351</v>
      </c>
      <c r="C18" s="755">
        <f t="shared" si="0"/>
        <v>5490485466.6700001</v>
      </c>
      <c r="D18" s="1117">
        <f>+'Resumen '!M85</f>
        <v>365490575.63</v>
      </c>
      <c r="E18" s="1117">
        <v>955436110.95000005</v>
      </c>
      <c r="F18" s="1056">
        <v>1473942662.24</v>
      </c>
      <c r="G18" s="1056">
        <v>1638325288.52</v>
      </c>
      <c r="H18" s="1056">
        <v>765125306.71000004</v>
      </c>
      <c r="I18" s="1057">
        <v>292165522.62</v>
      </c>
      <c r="J18" s="328"/>
    </row>
    <row r="19" spans="1:12" ht="15.75">
      <c r="A19" s="753">
        <v>14</v>
      </c>
      <c r="B19" s="754" t="s">
        <v>354</v>
      </c>
      <c r="C19" s="755">
        <f t="shared" si="0"/>
        <v>6151732754.7700005</v>
      </c>
      <c r="D19" s="1117">
        <f>+'Resumen '!M86</f>
        <v>653341972.14999998</v>
      </c>
      <c r="E19" s="1117">
        <v>1322649126.3</v>
      </c>
      <c r="F19" s="1056">
        <v>1363956930.46</v>
      </c>
      <c r="G19" s="1056">
        <v>1272196006.8600001</v>
      </c>
      <c r="H19" s="1056">
        <v>1023654097.58</v>
      </c>
      <c r="I19" s="1057">
        <v>515934621.41999996</v>
      </c>
    </row>
    <row r="20" spans="1:12" ht="15.75">
      <c r="A20" s="753">
        <v>16</v>
      </c>
      <c r="B20" s="754" t="s">
        <v>357</v>
      </c>
      <c r="C20" s="755">
        <f t="shared" si="0"/>
        <v>5554051258.9399996</v>
      </c>
      <c r="D20" s="1117">
        <f>+'Resumen '!M87</f>
        <v>583315140.79999995</v>
      </c>
      <c r="E20" s="1117">
        <v>1333902028.6900001</v>
      </c>
      <c r="F20" s="1056">
        <v>1362336494.29</v>
      </c>
      <c r="G20" s="1056">
        <v>1345717477.8800001</v>
      </c>
      <c r="H20" s="1056">
        <v>635406670.11000001</v>
      </c>
      <c r="I20" s="1057">
        <v>293373447.17000002</v>
      </c>
      <c r="J20" s="328"/>
    </row>
    <row r="21" spans="1:12" ht="15.75">
      <c r="A21" s="753">
        <v>19</v>
      </c>
      <c r="B21" s="754" t="s">
        <v>360</v>
      </c>
      <c r="C21" s="755">
        <f t="shared" si="0"/>
        <v>3119370268.7700005</v>
      </c>
      <c r="D21" s="1056">
        <v>0</v>
      </c>
      <c r="E21" s="1056">
        <v>0</v>
      </c>
      <c r="F21" s="1056">
        <v>0</v>
      </c>
      <c r="G21" s="1056">
        <v>0</v>
      </c>
      <c r="H21" s="1056">
        <v>1256819195.5500002</v>
      </c>
      <c r="I21" s="1057">
        <v>1862551073.22</v>
      </c>
      <c r="J21" s="328"/>
    </row>
    <row r="22" spans="1:12" ht="15.75">
      <c r="A22" s="753">
        <v>17</v>
      </c>
      <c r="B22" s="754" t="s">
        <v>363</v>
      </c>
      <c r="C22" s="755">
        <f t="shared" si="0"/>
        <v>5198615034.3399992</v>
      </c>
      <c r="D22" s="1117">
        <f>+'Resumen '!M89</f>
        <v>769634505.38999999</v>
      </c>
      <c r="E22" s="1117">
        <v>1482308955.8899999</v>
      </c>
      <c r="F22" s="1056">
        <v>819083316.53999996</v>
      </c>
      <c r="G22" s="1056">
        <v>892945963.36000001</v>
      </c>
      <c r="H22" s="1056">
        <v>688727755.59000003</v>
      </c>
      <c r="I22" s="1057">
        <v>545914537.56999993</v>
      </c>
      <c r="K22" s="330"/>
      <c r="L22" s="329"/>
    </row>
    <row r="23" spans="1:12" ht="15.75">
      <c r="A23" s="753">
        <v>18</v>
      </c>
      <c r="B23" s="754" t="s">
        <v>367</v>
      </c>
      <c r="C23" s="755">
        <f t="shared" si="0"/>
        <v>2163231786.7200003</v>
      </c>
      <c r="D23" s="1056">
        <v>0</v>
      </c>
      <c r="E23" s="1056">
        <v>0</v>
      </c>
      <c r="F23" s="1056">
        <v>0</v>
      </c>
      <c r="G23" s="1056">
        <v>0</v>
      </c>
      <c r="H23" s="1056">
        <v>863836007.36000001</v>
      </c>
      <c r="I23" s="1057">
        <v>1299395779.3600001</v>
      </c>
      <c r="J23" s="328"/>
      <c r="K23" s="330"/>
      <c r="L23" s="329"/>
    </row>
    <row r="24" spans="1:12" ht="15.75">
      <c r="A24" s="753">
        <v>20</v>
      </c>
      <c r="B24" s="754" t="s">
        <v>752</v>
      </c>
      <c r="C24" s="755">
        <f t="shared" si="0"/>
        <v>1604309375.4899993</v>
      </c>
      <c r="D24" s="1056">
        <v>0</v>
      </c>
      <c r="E24" s="1056">
        <v>0</v>
      </c>
      <c r="F24" s="1056">
        <v>68137900.599999994</v>
      </c>
      <c r="G24" s="1056">
        <v>807583782.80999994</v>
      </c>
      <c r="H24" s="1056">
        <v>628801156.15999997</v>
      </c>
      <c r="I24" s="1057">
        <v>99786535.919999421</v>
      </c>
      <c r="J24" s="328"/>
      <c r="K24" s="330"/>
      <c r="L24" s="329"/>
    </row>
    <row r="25" spans="1:12" ht="15.75">
      <c r="A25" s="753">
        <v>21</v>
      </c>
      <c r="B25" s="754" t="s">
        <v>373</v>
      </c>
      <c r="C25" s="755">
        <f t="shared" si="0"/>
        <v>1541806060.53</v>
      </c>
      <c r="D25" s="1117">
        <f>+'Resumen '!M92</f>
        <v>118582795.78</v>
      </c>
      <c r="E25" s="1117">
        <v>274316418.77999997</v>
      </c>
      <c r="F25" s="1056">
        <v>316608794.25999999</v>
      </c>
      <c r="G25" s="1056">
        <v>354546991.40999997</v>
      </c>
      <c r="H25" s="1056">
        <v>292532022.30000001</v>
      </c>
      <c r="I25" s="1057">
        <v>185219038</v>
      </c>
    </row>
    <row r="26" spans="1:12" ht="15.75">
      <c r="A26" s="753">
        <v>22</v>
      </c>
      <c r="B26" s="754" t="s">
        <v>375</v>
      </c>
      <c r="C26" s="755">
        <f t="shared" si="0"/>
        <v>582323149.63</v>
      </c>
      <c r="D26" s="1056">
        <v>0</v>
      </c>
      <c r="E26" s="1056">
        <v>0</v>
      </c>
      <c r="F26" s="1056">
        <v>0</v>
      </c>
      <c r="G26" s="1056">
        <v>79938806.039999992</v>
      </c>
      <c r="H26" s="1056">
        <v>278261106.25</v>
      </c>
      <c r="I26" s="1057">
        <v>224123237.34</v>
      </c>
    </row>
    <row r="27" spans="1:12" ht="15.75">
      <c r="A27" s="753">
        <v>23</v>
      </c>
      <c r="B27" s="754" t="s">
        <v>377</v>
      </c>
      <c r="C27" s="755">
        <f t="shared" si="0"/>
        <v>387469499.48000002</v>
      </c>
      <c r="D27" s="1056">
        <v>0</v>
      </c>
      <c r="E27" s="1056">
        <v>0</v>
      </c>
      <c r="F27" s="1056">
        <v>0</v>
      </c>
      <c r="G27" s="1056">
        <v>23446830.300000001</v>
      </c>
      <c r="H27" s="1056">
        <v>177289919.20999998</v>
      </c>
      <c r="I27" s="1057">
        <v>186732749.97</v>
      </c>
    </row>
    <row r="28" spans="1:12" ht="15.75">
      <c r="A28" s="753">
        <v>24</v>
      </c>
      <c r="B28" s="754" t="s">
        <v>379</v>
      </c>
      <c r="C28" s="755">
        <f t="shared" si="0"/>
        <v>260644027.95999998</v>
      </c>
      <c r="D28" s="1056">
        <v>0</v>
      </c>
      <c r="E28" s="1056">
        <v>0</v>
      </c>
      <c r="F28" s="1056">
        <v>0</v>
      </c>
      <c r="G28" s="1056">
        <v>0</v>
      </c>
      <c r="H28" s="1056">
        <v>75662331.959999993</v>
      </c>
      <c r="I28" s="1057">
        <v>184981696</v>
      </c>
    </row>
    <row r="29" spans="1:12" ht="15.75">
      <c r="A29" s="753">
        <v>25</v>
      </c>
      <c r="B29" s="754" t="s">
        <v>381</v>
      </c>
      <c r="C29" s="755">
        <f t="shared" si="0"/>
        <v>248597782.00000003</v>
      </c>
      <c r="D29" s="1056">
        <v>0</v>
      </c>
      <c r="E29" s="1056">
        <v>0</v>
      </c>
      <c r="F29" s="1056">
        <v>4972339.8099999996</v>
      </c>
      <c r="G29" s="1056">
        <v>83471811.99000001</v>
      </c>
      <c r="H29" s="1056">
        <v>64653002.18</v>
      </c>
      <c r="I29" s="1057">
        <v>95500628.020000011</v>
      </c>
    </row>
    <row r="30" spans="1:12" ht="15.75">
      <c r="A30" s="753">
        <v>26</v>
      </c>
      <c r="B30" s="754" t="s">
        <v>383</v>
      </c>
      <c r="C30" s="755">
        <f t="shared" si="0"/>
        <v>114002984.84</v>
      </c>
      <c r="D30" s="1056">
        <v>0</v>
      </c>
      <c r="E30" s="1056">
        <v>0</v>
      </c>
      <c r="F30" s="1056">
        <v>0</v>
      </c>
      <c r="G30" s="1056">
        <v>0</v>
      </c>
      <c r="H30" s="1056">
        <v>19428109.170000002</v>
      </c>
      <c r="I30" s="1057">
        <v>94574875.670000002</v>
      </c>
    </row>
    <row r="31" spans="1:12" ht="15.75">
      <c r="A31" s="753">
        <v>27</v>
      </c>
      <c r="B31" s="754" t="s">
        <v>385</v>
      </c>
      <c r="C31" s="755">
        <f t="shared" si="0"/>
        <v>75538660.520000011</v>
      </c>
      <c r="D31" s="1056">
        <v>0</v>
      </c>
      <c r="E31" s="1056">
        <v>0</v>
      </c>
      <c r="F31" s="1056">
        <v>0</v>
      </c>
      <c r="G31" s="1056">
        <v>0</v>
      </c>
      <c r="H31" s="1056">
        <v>32304560.660000004</v>
      </c>
      <c r="I31" s="1057">
        <v>43234099.859999999</v>
      </c>
    </row>
    <row r="32" spans="1:12" ht="15.75">
      <c r="A32" s="753">
        <v>28</v>
      </c>
      <c r="B32" s="754" t="s">
        <v>388</v>
      </c>
      <c r="C32" s="755">
        <f t="shared" si="0"/>
        <v>65746073.510000005</v>
      </c>
      <c r="D32" s="1056">
        <v>0</v>
      </c>
      <c r="E32" s="1056">
        <v>0</v>
      </c>
      <c r="F32" s="1056">
        <v>0</v>
      </c>
      <c r="G32" s="1056">
        <v>0</v>
      </c>
      <c r="H32" s="1056">
        <v>0</v>
      </c>
      <c r="I32" s="1057">
        <v>65746073.510000005</v>
      </c>
    </row>
    <row r="33" spans="1:11" ht="15.75">
      <c r="A33" s="753">
        <v>29</v>
      </c>
      <c r="B33" s="754" t="s">
        <v>390</v>
      </c>
      <c r="C33" s="755">
        <f t="shared" si="0"/>
        <v>40803540.200000003</v>
      </c>
      <c r="D33" s="1056">
        <v>0</v>
      </c>
      <c r="E33" s="1056">
        <v>0</v>
      </c>
      <c r="F33" s="1056">
        <v>0</v>
      </c>
      <c r="G33" s="1056">
        <v>0</v>
      </c>
      <c r="H33" s="1056">
        <v>0</v>
      </c>
      <c r="I33" s="1057">
        <v>40803540.200000003</v>
      </c>
    </row>
    <row r="34" spans="1:11" s="331" customFormat="1" ht="18" customHeight="1">
      <c r="A34" s="758" t="s">
        <v>187</v>
      </c>
      <c r="B34" s="759" t="s">
        <v>187</v>
      </c>
      <c r="C34" s="760">
        <f>SUM(C5:C33)</f>
        <v>746081629762.05005</v>
      </c>
      <c r="D34" s="760">
        <f t="shared" ref="D34:I34" si="1">SUM(D5:D33)</f>
        <v>73003883482.700012</v>
      </c>
      <c r="E34" s="760">
        <f t="shared" si="1"/>
        <v>166301390050.21002</v>
      </c>
      <c r="F34" s="760">
        <f t="shared" si="1"/>
        <v>178992050279.08002</v>
      </c>
      <c r="G34" s="760">
        <f t="shared" si="1"/>
        <v>169951639552.61996</v>
      </c>
      <c r="H34" s="760">
        <f t="shared" si="1"/>
        <v>107379267776.09001</v>
      </c>
      <c r="I34" s="760">
        <f t="shared" si="1"/>
        <v>50453398621.349991</v>
      </c>
      <c r="J34" s="332"/>
      <c r="K34" s="333"/>
    </row>
    <row r="35" spans="1:11" ht="5.25" customHeight="1">
      <c r="A35" s="990"/>
      <c r="B35" s="991"/>
      <c r="C35" s="992"/>
      <c r="D35" s="992"/>
      <c r="E35" s="992"/>
      <c r="F35" s="977"/>
      <c r="G35" s="977"/>
      <c r="H35" s="993"/>
      <c r="I35" s="994"/>
    </row>
    <row r="36" spans="1:11" ht="15">
      <c r="C36" s="1233"/>
      <c r="D36" s="1233"/>
      <c r="I36" s="301"/>
    </row>
    <row r="37" spans="1:11" ht="15">
      <c r="I37" s="301"/>
    </row>
    <row r="56" ht="42.75" customHeight="1"/>
    <row r="64" ht="74.25" customHeight="1"/>
    <row r="65" spans="2:2" ht="74.25" customHeight="1"/>
    <row r="66" spans="2:2" ht="74.25" customHeight="1"/>
    <row r="67" spans="2:2" ht="74.25" customHeight="1"/>
    <row r="68" spans="2:2" ht="74.25" customHeight="1"/>
    <row r="69" spans="2:2" ht="74.25" customHeight="1">
      <c r="B69" s="269"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24:G25 F29:G29 F18:G20 D26:E33 D23:E24 D21:E21 D11:E11 F5:G16">
    <cfRule type="cellIs" dxfId="307" priority="5" operator="equal">
      <formula>0</formula>
    </cfRule>
  </conditionalFormatting>
  <conditionalFormatting sqref="D26:E33 D23:E24 D21:E21 D11:E11 F5:I33">
    <cfRule type="cellIs" dxfId="306"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tabColor rgb="FF00B0F0"/>
    <pageSetUpPr fitToPage="1"/>
  </sheetPr>
  <dimension ref="A1:G44"/>
  <sheetViews>
    <sheetView showGridLines="0" view="pageBreakPreview" zoomScale="55" zoomScaleNormal="85" zoomScaleSheetLayoutView="55" workbookViewId="0">
      <selection activeCell="F19" sqref="F19"/>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54" customFormat="1" ht="64.5" customHeight="1">
      <c r="A1" s="1542" t="s">
        <v>753</v>
      </c>
      <c r="B1" s="1542"/>
      <c r="C1" s="1542"/>
      <c r="D1" s="1542"/>
      <c r="E1" s="446"/>
      <c r="F1" s="446"/>
    </row>
    <row r="2" spans="1:6" s="454" customFormat="1" ht="19.5" customHeight="1">
      <c r="A2" s="1543" t="str">
        <f>+'Resumen '!O3</f>
        <v>Período: Septiembre 2024</v>
      </c>
      <c r="B2" s="1543"/>
      <c r="C2" s="1543"/>
      <c r="D2" s="1543"/>
      <c r="E2" s="446"/>
      <c r="F2" s="446"/>
    </row>
    <row r="3" spans="1:6" ht="12" customHeight="1">
      <c r="E3"/>
      <c r="F3"/>
    </row>
    <row r="4" spans="1:6" s="428" customFormat="1" ht="24.75" customHeight="1">
      <c r="A4" s="761" t="s">
        <v>754</v>
      </c>
      <c r="B4" s="762" t="s">
        <v>755</v>
      </c>
      <c r="C4" s="763" t="s">
        <v>223</v>
      </c>
      <c r="D4" s="427"/>
    </row>
    <row r="5" spans="1:6" s="131" customFormat="1" ht="24.75" customHeight="1">
      <c r="A5" s="1022" t="s">
        <v>756</v>
      </c>
      <c r="B5" s="1021">
        <v>1418101115.3499999</v>
      </c>
      <c r="C5" s="764">
        <f>+B5/$B$9</f>
        <v>0.35590790126248734</v>
      </c>
      <c r="D5" s="643"/>
    </row>
    <row r="6" spans="1:6" s="131" customFormat="1" ht="20.25">
      <c r="A6" s="1023" t="s">
        <v>757</v>
      </c>
      <c r="B6" s="1021">
        <v>287346992.58999997</v>
      </c>
      <c r="C6" s="764">
        <f>+B6/$B$9</f>
        <v>7.2116906164024469E-2</v>
      </c>
      <c r="D6" s="146"/>
      <c r="E6" s="130"/>
      <c r="F6" s="130"/>
    </row>
    <row r="7" spans="1:6" s="131" customFormat="1" ht="40.5">
      <c r="A7" s="1025" t="s">
        <v>758</v>
      </c>
      <c r="B7" s="1021">
        <v>455000000</v>
      </c>
      <c r="C7" s="764">
        <f>+B7/$B$9</f>
        <v>0.11419361660572701</v>
      </c>
      <c r="D7" s="146"/>
      <c r="E7" s="130"/>
      <c r="F7" s="130"/>
    </row>
    <row r="8" spans="1:6" s="131" customFormat="1" ht="20.25">
      <c r="A8" s="1023" t="s">
        <v>759</v>
      </c>
      <c r="B8" s="1020">
        <v>1824012788.5999999</v>
      </c>
      <c r="C8" s="764">
        <f>+B8/$B$9</f>
        <v>0.45778157596776126</v>
      </c>
      <c r="D8" s="146"/>
      <c r="E8" s="130"/>
      <c r="F8" s="130"/>
    </row>
    <row r="9" spans="1:6" s="129" customFormat="1" ht="20.25">
      <c r="A9" s="1024" t="s">
        <v>187</v>
      </c>
      <c r="B9" s="765">
        <f>SUM(B5:B8)</f>
        <v>3984460896.5399995</v>
      </c>
      <c r="C9" s="766">
        <f>SUM(C5:C8)</f>
        <v>1</v>
      </c>
      <c r="D9" s="146"/>
      <c r="E9" s="130"/>
      <c r="F9" s="130"/>
    </row>
    <row r="10" spans="1:6" ht="23.25">
      <c r="A10" s="1202" t="s">
        <v>760</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5">
    <tabColor rgb="FF00B0F0"/>
    <pageSetUpPr fitToPage="1"/>
  </sheetPr>
  <dimension ref="A1:K74"/>
  <sheetViews>
    <sheetView showGridLines="0" view="pageBreakPreview" topLeftCell="B1" zoomScale="55" zoomScaleNormal="85" zoomScaleSheetLayoutView="55" workbookViewId="0">
      <selection activeCell="M26" sqref="M26"/>
    </sheetView>
  </sheetViews>
  <sheetFormatPr defaultColWidth="11.42578125" defaultRowHeight="14.25"/>
  <cols>
    <col min="1" max="1" width="76.28515625" style="334" customWidth="1"/>
    <col min="2" max="2" width="43.42578125" style="334" customWidth="1"/>
    <col min="3" max="3" width="29.42578125" style="334" customWidth="1"/>
    <col min="4" max="4" width="30.5703125" style="334" customWidth="1"/>
    <col min="5" max="5" width="21.5703125" style="334" customWidth="1"/>
    <col min="6" max="6" width="34.140625" style="334" customWidth="1"/>
    <col min="7" max="7" width="21" style="334" bestFit="1" customWidth="1"/>
    <col min="8" max="16384" width="11.42578125" style="334"/>
  </cols>
  <sheetData>
    <row r="1" spans="1:10" s="455" customFormat="1" ht="63" customHeight="1">
      <c r="A1" s="1544" t="s">
        <v>761</v>
      </c>
      <c r="B1" s="1544"/>
      <c r="C1" s="1544"/>
      <c r="D1" s="1544"/>
      <c r="E1" s="1544"/>
      <c r="F1" s="447"/>
      <c r="G1" s="447"/>
      <c r="H1" s="447"/>
      <c r="I1" s="447"/>
      <c r="J1" s="447"/>
    </row>
    <row r="2" spans="1:10" s="455" customFormat="1" ht="27" customHeight="1">
      <c r="A2" s="1544" t="str">
        <f>+'Resumen '!O3</f>
        <v>Período: Septiembre 2024</v>
      </c>
      <c r="B2" s="1544"/>
      <c r="C2" s="1544"/>
      <c r="D2" s="1544"/>
      <c r="E2" s="1544"/>
      <c r="F2" s="447"/>
      <c r="G2" s="447"/>
      <c r="H2" s="447"/>
      <c r="I2" s="447"/>
      <c r="J2" s="447"/>
    </row>
    <row r="3" spans="1:10" ht="21.75" customHeight="1">
      <c r="A3" s="254"/>
      <c r="B3" s="254"/>
      <c r="C3" s="254"/>
      <c r="D3" s="254"/>
      <c r="E3" s="254"/>
      <c r="F3" s="254"/>
      <c r="G3" s="254"/>
      <c r="H3" s="254"/>
      <c r="I3" s="254"/>
      <c r="J3" s="254"/>
    </row>
    <row r="4" spans="1:10" s="611" customFormat="1" ht="23.25" customHeight="1">
      <c r="A4" s="609" t="s">
        <v>736</v>
      </c>
      <c r="B4" s="610" t="s">
        <v>755</v>
      </c>
      <c r="C4" s="610" t="s">
        <v>223</v>
      </c>
    </row>
    <row r="5" spans="1:10" s="615" customFormat="1" ht="23.25" customHeight="1">
      <c r="A5" s="612" t="s">
        <v>740</v>
      </c>
      <c r="B5" s="613">
        <f>+'IV.2.7.INV_SFS x Entidad'!B9</f>
        <v>3984460896.5399995</v>
      </c>
      <c r="C5" s="614">
        <f>+B5/$B$10</f>
        <v>0.48159683465837444</v>
      </c>
    </row>
    <row r="6" spans="1:10" s="615" customFormat="1" ht="23.25" customHeight="1">
      <c r="A6" s="612" t="s">
        <v>762</v>
      </c>
      <c r="B6" s="613">
        <v>3616236985.6500001</v>
      </c>
      <c r="C6" s="614">
        <f>+B6/$B$10</f>
        <v>0.4370900683643083</v>
      </c>
    </row>
    <row r="7" spans="1:10" s="615" customFormat="1" ht="23.25" customHeight="1">
      <c r="A7" s="612" t="s">
        <v>763</v>
      </c>
      <c r="B7" s="613">
        <v>390719861.42000002</v>
      </c>
      <c r="C7" s="614">
        <f>+B7/$B$10</f>
        <v>4.7225823865264208E-2</v>
      </c>
    </row>
    <row r="8" spans="1:10" s="615" customFormat="1" ht="23.25" customHeight="1">
      <c r="A8" s="612" t="s">
        <v>764</v>
      </c>
      <c r="B8" s="613">
        <v>122150344.47</v>
      </c>
      <c r="C8" s="614">
        <f>+B8/$B$10</f>
        <v>1.4764160265762948E-2</v>
      </c>
    </row>
    <row r="9" spans="1:10" s="615" customFormat="1" ht="23.25" customHeight="1">
      <c r="A9" s="612" t="s">
        <v>765</v>
      </c>
      <c r="B9" s="1064">
        <v>159868549.78</v>
      </c>
      <c r="C9" s="614">
        <f>+B9/$B$10</f>
        <v>1.9323112846290132E-2</v>
      </c>
    </row>
    <row r="10" spans="1:10" s="615" customFormat="1" ht="23.25" customHeight="1">
      <c r="A10" s="616" t="s">
        <v>187</v>
      </c>
      <c r="B10" s="617">
        <f>SUM(B5:B9)</f>
        <v>8273436637.8599997</v>
      </c>
      <c r="C10" s="618">
        <f>SUM(C5:C9)</f>
        <v>1</v>
      </c>
      <c r="G10" s="619"/>
    </row>
    <row r="11" spans="1:10" ht="23.25">
      <c r="A11" s="1065" t="s">
        <v>716</v>
      </c>
      <c r="B11" s="1066"/>
      <c r="C11" s="615"/>
      <c r="D11" s="615"/>
      <c r="E11" s="335"/>
    </row>
    <row r="12" spans="1:10">
      <c r="A12" s="335"/>
      <c r="B12" s="335"/>
      <c r="C12" s="335"/>
      <c r="D12" s="335"/>
      <c r="E12" s="335"/>
    </row>
    <row r="13" spans="1:10">
      <c r="B13" s="335"/>
      <c r="C13" s="335"/>
      <c r="D13" s="335"/>
      <c r="E13" s="335"/>
    </row>
    <row r="14" spans="1:10">
      <c r="B14" s="335"/>
      <c r="C14" s="335"/>
      <c r="D14" s="335"/>
      <c r="E14" s="335"/>
    </row>
    <row r="15" spans="1:10">
      <c r="B15" s="335"/>
      <c r="C15" s="335"/>
      <c r="D15" s="335"/>
      <c r="E15" s="335"/>
    </row>
    <row r="16" spans="1:10">
      <c r="B16" s="335"/>
      <c r="C16" s="335"/>
      <c r="D16" s="335"/>
      <c r="E16" s="335"/>
    </row>
    <row r="17" spans="2:11">
      <c r="B17" s="335"/>
      <c r="C17" s="335"/>
      <c r="D17" s="335"/>
      <c r="E17" s="335"/>
    </row>
    <row r="18" spans="2:11">
      <c r="B18" s="335"/>
      <c r="C18" s="335"/>
      <c r="D18" s="335"/>
      <c r="E18" s="335"/>
    </row>
    <row r="19" spans="2:11">
      <c r="B19" s="335"/>
      <c r="C19" s="335"/>
      <c r="D19" s="335"/>
      <c r="E19" s="335"/>
    </row>
    <row r="20" spans="2:11">
      <c r="B20" s="335"/>
      <c r="C20" s="335"/>
      <c r="D20" s="335"/>
      <c r="E20" s="335"/>
    </row>
    <row r="21" spans="2:11">
      <c r="B21" s="335"/>
      <c r="C21" s="335"/>
      <c r="D21" s="335"/>
      <c r="E21" s="335"/>
    </row>
    <row r="22" spans="2:11">
      <c r="B22" s="335"/>
      <c r="C22" s="335"/>
      <c r="D22" s="335"/>
      <c r="E22" s="335"/>
    </row>
    <row r="23" spans="2:11">
      <c r="B23" s="335"/>
      <c r="C23" s="335"/>
      <c r="D23" s="335"/>
      <c r="E23" s="335"/>
    </row>
    <row r="24" spans="2:11">
      <c r="B24" s="335"/>
      <c r="C24" s="335"/>
      <c r="D24" s="335"/>
      <c r="E24" s="335"/>
    </row>
    <row r="25" spans="2:11">
      <c r="B25" s="335"/>
      <c r="C25" s="335"/>
      <c r="D25" s="335"/>
      <c r="E25" s="335"/>
    </row>
    <row r="26" spans="2:11" ht="93.75" customHeight="1">
      <c r="B26" s="335"/>
      <c r="C26" s="335"/>
      <c r="D26" s="335"/>
      <c r="E26" s="335"/>
    </row>
    <row r="27" spans="2:11" ht="93.75" customHeight="1">
      <c r="B27" s="335"/>
      <c r="C27" s="335"/>
      <c r="D27" s="335"/>
      <c r="E27" s="335"/>
    </row>
    <row r="28" spans="2:11" ht="93.75" customHeight="1">
      <c r="B28" s="335"/>
      <c r="C28" s="335"/>
      <c r="D28" s="335"/>
      <c r="E28" s="335"/>
    </row>
    <row r="29" spans="2:11" ht="93.75" customHeight="1">
      <c r="B29" s="335"/>
      <c r="C29" s="335"/>
      <c r="D29" s="335"/>
      <c r="E29" s="335"/>
    </row>
    <row r="30" spans="2:11">
      <c r="H30" s="335"/>
      <c r="I30" s="335"/>
      <c r="J30" s="335"/>
      <c r="K30" s="335"/>
    </row>
    <row r="31" spans="2:11">
      <c r="H31" s="335"/>
      <c r="I31" s="335"/>
      <c r="J31" s="335"/>
      <c r="K31" s="335"/>
    </row>
    <row r="32" spans="2:11">
      <c r="H32" s="335"/>
      <c r="I32" s="335"/>
      <c r="J32" s="335"/>
      <c r="K32" s="335"/>
    </row>
    <row r="33" spans="2:11">
      <c r="H33" s="335"/>
      <c r="I33" s="335"/>
      <c r="J33" s="335"/>
      <c r="K33" s="335"/>
    </row>
    <row r="34" spans="2:11">
      <c r="H34" s="335"/>
      <c r="I34" s="335"/>
      <c r="J34" s="335"/>
      <c r="K34" s="335"/>
    </row>
    <row r="35" spans="2:11">
      <c r="H35" s="335"/>
      <c r="I35" s="335"/>
      <c r="J35" s="335"/>
      <c r="K35" s="335"/>
    </row>
    <row r="36" spans="2:11">
      <c r="B36" s="335"/>
      <c r="C36" s="335"/>
      <c r="D36" s="335"/>
      <c r="E36" s="335"/>
      <c r="H36" s="335"/>
    </row>
    <row r="37" spans="2:11" ht="27.75">
      <c r="B37" s="335"/>
      <c r="C37" s="335"/>
      <c r="D37" s="336"/>
      <c r="E37" s="336"/>
      <c r="H37" s="335"/>
    </row>
    <row r="38" spans="2:11">
      <c r="B38" s="335"/>
      <c r="C38" s="335"/>
      <c r="D38" s="335"/>
      <c r="E38" s="335"/>
      <c r="H38" s="335"/>
    </row>
    <row r="39" spans="2:11">
      <c r="B39" s="335"/>
      <c r="H39" s="335"/>
    </row>
    <row r="40" spans="2:11">
      <c r="B40" s="335"/>
      <c r="H40" s="335"/>
    </row>
    <row r="41" spans="2:11">
      <c r="B41" s="335"/>
    </row>
    <row r="42" spans="2:11">
      <c r="B42" s="335"/>
    </row>
    <row r="43" spans="2:11">
      <c r="B43" s="335"/>
    </row>
    <row r="44" spans="2:11">
      <c r="B44" s="335"/>
      <c r="C44" s="335"/>
      <c r="D44" s="335"/>
      <c r="E44" s="335"/>
    </row>
    <row r="45" spans="2:11">
      <c r="B45" s="335"/>
      <c r="C45" s="335"/>
      <c r="D45" s="335"/>
      <c r="E45" s="335"/>
    </row>
    <row r="46" spans="2:11">
      <c r="B46" s="335"/>
      <c r="C46" s="335"/>
      <c r="D46" s="335"/>
      <c r="E46" s="335"/>
    </row>
    <row r="47" spans="2:11">
      <c r="B47" s="335"/>
      <c r="C47" s="335"/>
      <c r="D47" s="335"/>
      <c r="E47" s="335"/>
    </row>
    <row r="48" spans="2:11">
      <c r="B48" s="335"/>
      <c r="C48" s="335"/>
      <c r="D48" s="335"/>
      <c r="E48" s="335"/>
    </row>
    <row r="49" spans="2:5">
      <c r="B49" s="335"/>
      <c r="C49" s="335"/>
      <c r="D49" s="335"/>
      <c r="E49" s="335"/>
    </row>
    <row r="50" spans="2:5">
      <c r="B50" s="335"/>
      <c r="C50" s="335"/>
      <c r="D50" s="335"/>
      <c r="E50" s="335"/>
    </row>
    <row r="51" spans="2:5">
      <c r="B51" s="335"/>
      <c r="C51" s="335"/>
      <c r="D51" s="335"/>
      <c r="E51" s="335"/>
    </row>
    <row r="52" spans="2:5">
      <c r="B52" s="335"/>
      <c r="C52" s="335"/>
      <c r="D52" s="335"/>
      <c r="E52" s="335"/>
    </row>
    <row r="53" spans="2:5">
      <c r="B53" s="335"/>
      <c r="C53" s="335"/>
      <c r="D53" s="335"/>
      <c r="E53" s="335"/>
    </row>
    <row r="54" spans="2:5">
      <c r="B54" s="335"/>
      <c r="C54" s="335"/>
      <c r="D54" s="335"/>
      <c r="E54" s="335"/>
    </row>
    <row r="55" spans="2:5">
      <c r="B55" s="335"/>
      <c r="C55" s="335"/>
      <c r="D55" s="335"/>
      <c r="E55" s="335"/>
    </row>
    <row r="56" spans="2:5">
      <c r="B56" s="335"/>
      <c r="C56" s="335"/>
      <c r="D56" s="335"/>
      <c r="E56" s="335"/>
    </row>
    <row r="57" spans="2:5">
      <c r="B57" s="335"/>
      <c r="C57" s="335"/>
      <c r="D57" s="335"/>
      <c r="E57" s="335"/>
    </row>
    <row r="58" spans="2:5">
      <c r="B58" s="335"/>
      <c r="C58" s="335"/>
      <c r="D58" s="335"/>
      <c r="E58" s="335"/>
    </row>
    <row r="59" spans="2:5">
      <c r="B59" s="335"/>
      <c r="C59" s="335"/>
      <c r="D59" s="335"/>
      <c r="E59" s="335"/>
    </row>
    <row r="60" spans="2:5">
      <c r="B60" s="335"/>
      <c r="C60" s="335"/>
      <c r="D60" s="335"/>
      <c r="E60" s="335"/>
    </row>
    <row r="61" spans="2:5">
      <c r="B61" s="335"/>
      <c r="C61" s="335"/>
      <c r="D61" s="335"/>
      <c r="E61" s="335"/>
    </row>
    <row r="62" spans="2:5">
      <c r="B62" s="335"/>
      <c r="C62" s="335"/>
      <c r="D62" s="335"/>
      <c r="E62" s="335"/>
    </row>
    <row r="63" spans="2:5">
      <c r="B63" s="335"/>
      <c r="C63" s="335"/>
      <c r="D63" s="335"/>
      <c r="E63" s="335"/>
    </row>
    <row r="64" spans="2:5">
      <c r="B64" s="335"/>
      <c r="C64" s="335"/>
      <c r="D64" s="335"/>
      <c r="E64" s="335"/>
    </row>
    <row r="65" spans="2:5">
      <c r="B65" s="335"/>
      <c r="C65" s="335"/>
      <c r="D65" s="335"/>
      <c r="E65" s="335"/>
    </row>
    <row r="66" spans="2:5">
      <c r="B66" s="335"/>
      <c r="C66" s="335"/>
      <c r="D66" s="335"/>
      <c r="E66" s="335"/>
    </row>
    <row r="67" spans="2:5">
      <c r="B67" s="335"/>
      <c r="C67" s="335"/>
      <c r="D67" s="335"/>
      <c r="E67" s="335"/>
    </row>
    <row r="68" spans="2:5">
      <c r="B68" s="335"/>
      <c r="C68" s="335"/>
      <c r="D68" s="335"/>
      <c r="E68" s="335"/>
    </row>
    <row r="69" spans="2:5">
      <c r="B69" s="335"/>
      <c r="C69" s="335"/>
      <c r="D69" s="335"/>
      <c r="E69" s="335"/>
    </row>
    <row r="70" spans="2:5">
      <c r="B70" s="335"/>
      <c r="C70" s="335"/>
      <c r="D70" s="335"/>
      <c r="E70" s="335"/>
    </row>
    <row r="71" spans="2:5">
      <c r="B71" s="335"/>
      <c r="C71" s="335"/>
      <c r="D71" s="335"/>
      <c r="E71" s="335"/>
    </row>
    <row r="72" spans="2:5">
      <c r="B72" s="335"/>
      <c r="C72" s="335"/>
      <c r="D72" s="335"/>
      <c r="E72" s="335"/>
    </row>
    <row r="73" spans="2:5">
      <c r="B73" s="335"/>
      <c r="C73" s="335"/>
      <c r="D73" s="335"/>
      <c r="E73" s="335"/>
    </row>
    <row r="74" spans="2:5">
      <c r="B74" s="335"/>
      <c r="C74" s="335"/>
      <c r="D74" s="335"/>
      <c r="E74" s="335"/>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6">
    <tabColor rgb="FF00B0F0"/>
    <pageSetUpPr fitToPage="1"/>
  </sheetPr>
  <dimension ref="A1:M53"/>
  <sheetViews>
    <sheetView showGridLines="0" view="pageBreakPreview" zoomScale="55" zoomScaleNormal="70" zoomScaleSheetLayoutView="55" workbookViewId="0">
      <selection activeCell="J20" sqref="J20"/>
    </sheetView>
  </sheetViews>
  <sheetFormatPr defaultColWidth="11.42578125" defaultRowHeight="15"/>
  <cols>
    <col min="1" max="1" width="30.5703125" style="1103" customWidth="1"/>
    <col min="2" max="2" width="39" style="16" customWidth="1"/>
    <col min="3" max="3" width="38.140625" style="16" customWidth="1"/>
    <col min="4" max="4" width="37.42578125" style="16" hidden="1" customWidth="1"/>
    <col min="5" max="5" width="23.140625" style="983"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6" customFormat="1" ht="79.5" customHeight="1">
      <c r="A1" s="1545" t="s">
        <v>766</v>
      </c>
      <c r="B1" s="1545"/>
      <c r="C1" s="1545"/>
      <c r="D1" s="1545"/>
      <c r="E1" s="1545"/>
      <c r="F1" s="1545"/>
      <c r="G1" s="1545"/>
      <c r="H1" s="1545"/>
      <c r="I1" s="1545"/>
      <c r="J1" s="1545"/>
      <c r="K1" s="1545"/>
    </row>
    <row r="2" spans="1:13" s="446" customFormat="1" ht="33.75" customHeight="1">
      <c r="A2" s="1547" t="str">
        <f>+'Resumen '!O4</f>
        <v>Período:  Diciembre 2008 - Septiembre  2024</v>
      </c>
      <c r="B2" s="1547"/>
      <c r="C2" s="1547"/>
      <c r="D2" s="1547"/>
      <c r="E2" s="1547"/>
      <c r="F2" s="1547"/>
      <c r="G2" s="1547"/>
      <c r="H2" s="1547"/>
      <c r="I2" s="1547"/>
      <c r="J2" s="1547"/>
      <c r="K2" s="1547"/>
    </row>
    <row r="3" spans="1:13" customFormat="1" ht="18" customHeight="1">
      <c r="A3" s="1546"/>
      <c r="B3" s="1546"/>
      <c r="C3" s="1546"/>
      <c r="D3" s="1546"/>
      <c r="E3" s="1546"/>
      <c r="F3" s="1546"/>
      <c r="G3" s="1546"/>
      <c r="H3" s="1546"/>
      <c r="I3" s="1546"/>
      <c r="J3" s="1546"/>
      <c r="K3" s="1546"/>
      <c r="L3" s="27"/>
      <c r="M3" s="27"/>
    </row>
    <row r="4" spans="1:13" ht="48.75" customHeight="1">
      <c r="A4" s="1131" t="s">
        <v>401</v>
      </c>
      <c r="B4" s="1132" t="s">
        <v>767</v>
      </c>
      <c r="C4" s="1132" t="s">
        <v>768</v>
      </c>
      <c r="D4" s="979" t="s">
        <v>769</v>
      </c>
      <c r="E4" s="981" t="s">
        <v>770</v>
      </c>
      <c r="F4" s="429"/>
      <c r="G4" s="429"/>
      <c r="H4" s="429"/>
      <c r="I4" s="429"/>
      <c r="J4" s="429"/>
      <c r="K4" s="417"/>
    </row>
    <row r="5" spans="1:13" customFormat="1" ht="23.25">
      <c r="A5" s="1133">
        <v>2008</v>
      </c>
      <c r="B5" s="1134">
        <f>+'IV.1.3. Ingr y egr SDSS'!C6</f>
        <v>2203369531</v>
      </c>
      <c r="C5" s="1135">
        <f>+'IV.1.3. Ingr y egr SDSS'!I6</f>
        <v>2556770326.0999999</v>
      </c>
      <c r="D5" s="978" t="e">
        <f>+#REF!*1000000</f>
        <v>#REF!</v>
      </c>
      <c r="E5" s="980" t="e">
        <f>+Tabla33[[#This Row],[Aporte Gobierno (Presupuestado)]]/Tabla33[[#This Row],[Columna1]]</f>
        <v>#REF!</v>
      </c>
      <c r="F5" s="8"/>
      <c r="G5" s="8"/>
      <c r="H5" s="8"/>
      <c r="I5" s="8"/>
      <c r="J5" s="8"/>
      <c r="K5" s="29"/>
    </row>
    <row r="6" spans="1:13" customFormat="1" ht="23.25">
      <c r="A6" s="1133">
        <v>2009</v>
      </c>
      <c r="B6" s="1134">
        <f>+'IV.1.3. Ingr y egr SDSS'!C7</f>
        <v>3190675855.0100002</v>
      </c>
      <c r="C6" s="1135">
        <f>+'IV.1.3. Ingr y egr SDSS'!I7</f>
        <v>2723337644.3600001</v>
      </c>
      <c r="D6" s="978" t="e">
        <f>+#REF!*1000000</f>
        <v>#REF!</v>
      </c>
      <c r="E6" s="980" t="e">
        <f>+Tabla33[[#This Row],[Aporte Gobierno (Presupuestado)]]/Tabla33[[#This Row],[Columna1]]</f>
        <v>#REF!</v>
      </c>
      <c r="F6" s="8"/>
      <c r="G6" s="8"/>
      <c r="H6" s="8"/>
      <c r="I6" s="8"/>
      <c r="J6" s="8"/>
      <c r="K6" s="29"/>
    </row>
    <row r="7" spans="1:13" customFormat="1" ht="23.25">
      <c r="A7" s="1133">
        <v>2010</v>
      </c>
      <c r="B7" s="1134">
        <f>+'IV.1.3. Ingr y egr SDSS'!C8</f>
        <v>3736675849.46</v>
      </c>
      <c r="C7" s="1135">
        <f>+'IV.1.3. Ingr y egr SDSS'!I8</f>
        <v>3444380482.9799995</v>
      </c>
      <c r="D7" s="978" t="e">
        <f>+#REF!*1000000</f>
        <v>#REF!</v>
      </c>
      <c r="E7" s="980" t="e">
        <f>+Tabla33[[#This Row],[Aporte Gobierno (Presupuestado)]]/Tabla33[[#This Row],[Columna1]]</f>
        <v>#REF!</v>
      </c>
      <c r="F7" s="8"/>
      <c r="G7" s="8"/>
      <c r="H7" s="8"/>
      <c r="I7" s="8"/>
      <c r="J7" s="8"/>
      <c r="K7" s="29"/>
    </row>
    <row r="8" spans="1:13" customFormat="1" ht="23.25">
      <c r="A8" s="1133">
        <v>2011</v>
      </c>
      <c r="B8" s="1134">
        <f>+'IV.1.3. Ingr y egr SDSS'!C9</f>
        <v>4134675852</v>
      </c>
      <c r="C8" s="1135">
        <f>+'IV.1.3. Ingr y egr SDSS'!I9</f>
        <v>4363872025.2399998</v>
      </c>
      <c r="D8" s="978" t="e">
        <f>+#REF!*1000000</f>
        <v>#REF!</v>
      </c>
      <c r="E8" s="980" t="e">
        <f>+Tabla33[[#This Row],[Aporte Gobierno (Presupuestado)]]/Tabla33[[#This Row],[Columna1]]</f>
        <v>#REF!</v>
      </c>
      <c r="F8" s="8"/>
      <c r="G8" s="8"/>
      <c r="H8" s="8"/>
      <c r="I8" s="8"/>
      <c r="J8" s="8"/>
      <c r="K8" s="29"/>
    </row>
    <row r="9" spans="1:13" customFormat="1" ht="23.25">
      <c r="A9" s="1133">
        <v>2012</v>
      </c>
      <c r="B9" s="1134">
        <f>+'IV.1.3. Ingr y egr SDSS'!C10</f>
        <v>4599999999.96</v>
      </c>
      <c r="C9" s="1135">
        <f>+'IV.1.3. Ingr y egr SDSS'!I10</f>
        <v>4742082647.7799997</v>
      </c>
      <c r="D9" s="978" t="e">
        <f>+#REF!*1000000</f>
        <v>#REF!</v>
      </c>
      <c r="E9" s="980" t="e">
        <f>+Tabla33[[#This Row],[Aporte Gobierno (Presupuestado)]]/Tabla33[[#This Row],[Columna1]]</f>
        <v>#REF!</v>
      </c>
      <c r="F9" s="8"/>
      <c r="G9" s="8"/>
      <c r="H9" s="8"/>
      <c r="I9" s="8"/>
      <c r="J9" s="8"/>
      <c r="K9" s="29"/>
    </row>
    <row r="10" spans="1:13" customFormat="1" ht="23.25">
      <c r="A10" s="1133">
        <v>2013</v>
      </c>
      <c r="B10" s="1134">
        <f>+'IV.1.3. Ingr y egr SDSS'!C11</f>
        <v>5302610000</v>
      </c>
      <c r="C10" s="1135">
        <f>+'IV.1.3. Ingr y egr SDSS'!I11</f>
        <v>5215203784.9399996</v>
      </c>
      <c r="D10" s="978" t="e">
        <f>+#REF!*1000000</f>
        <v>#REF!</v>
      </c>
      <c r="E10" s="980" t="e">
        <f>+Tabla33[[#This Row],[Aporte Gobierno (Presupuestado)]]/Tabla33[[#This Row],[Columna1]]</f>
        <v>#REF!</v>
      </c>
      <c r="F10" s="8"/>
      <c r="G10" s="8"/>
      <c r="H10" s="8"/>
      <c r="I10" s="8"/>
      <c r="J10" s="8"/>
      <c r="K10" s="29"/>
    </row>
    <row r="11" spans="1:13" customFormat="1" ht="23.25">
      <c r="A11" s="1133">
        <v>2014</v>
      </c>
      <c r="B11" s="1134">
        <f>+'IV.1.3. Ingr y egr SDSS'!C12</f>
        <v>6839999499</v>
      </c>
      <c r="C11" s="1135">
        <f>+'IV.1.3. Ingr y egr SDSS'!I12</f>
        <v>7378610518.96</v>
      </c>
      <c r="D11" s="978" t="e">
        <f>+#REF!*1000000</f>
        <v>#REF!</v>
      </c>
      <c r="E11" s="980" t="e">
        <f>+Tabla33[[#This Row],[Aporte Gobierno (Presupuestado)]]/Tabla33[[#This Row],[Columna1]]</f>
        <v>#REF!</v>
      </c>
      <c r="F11" s="8"/>
      <c r="G11" s="8"/>
      <c r="H11" s="8"/>
      <c r="I11" s="8"/>
      <c r="J11" s="8"/>
      <c r="K11" s="29"/>
    </row>
    <row r="12" spans="1:13" customFormat="1" ht="23.25">
      <c r="A12" s="1133">
        <v>2015</v>
      </c>
      <c r="B12" s="1134">
        <f>+'IV.1.3. Ingr y egr SDSS'!C13</f>
        <v>6922811271.25</v>
      </c>
      <c r="C12" s="1135">
        <f>+'IV.1.3. Ingr y egr SDSS'!I13</f>
        <v>6892825210.3000002</v>
      </c>
      <c r="D12" s="978" t="e">
        <f>+#REF!*1000000</f>
        <v>#REF!</v>
      </c>
      <c r="E12" s="980" t="e">
        <f>+Tabla33[[#This Row],[Aporte Gobierno (Presupuestado)]]/Tabla33[[#This Row],[Columna1]]</f>
        <v>#REF!</v>
      </c>
      <c r="F12" s="8"/>
      <c r="G12" s="8"/>
      <c r="H12" s="8"/>
      <c r="I12" s="8"/>
      <c r="J12" s="8"/>
      <c r="K12" s="29"/>
    </row>
    <row r="13" spans="1:13" customFormat="1" ht="23.25">
      <c r="A13" s="1133">
        <v>2016</v>
      </c>
      <c r="B13" s="1134">
        <f>+'IV.1.3. Ingr y egr SDSS'!C14</f>
        <v>8498167479</v>
      </c>
      <c r="C13" s="1135">
        <f>+'IV.1.3. Ingr y egr SDSS'!I14</f>
        <v>8178603831.1000004</v>
      </c>
      <c r="D13" s="978" t="e">
        <f>+#REF!*1000000</f>
        <v>#REF!</v>
      </c>
      <c r="E13" s="980" t="e">
        <f>+Tabla33[[#This Row],[Aporte Gobierno (Presupuestado)]]/Tabla33[[#This Row],[Columna1]]</f>
        <v>#REF!</v>
      </c>
      <c r="F13" s="8"/>
      <c r="G13" s="8"/>
      <c r="H13" s="8"/>
      <c r="I13" s="8"/>
      <c r="J13" s="8"/>
      <c r="K13" s="29"/>
    </row>
    <row r="14" spans="1:13" customFormat="1" ht="23.25">
      <c r="A14" s="1133">
        <v>2017</v>
      </c>
      <c r="B14" s="1134">
        <f>+'IV.1.3. Ingr y egr SDSS'!C15</f>
        <v>8861365332.7000008</v>
      </c>
      <c r="C14" s="1135">
        <f>+'IV.1.3. Ingr y egr SDSS'!I15</f>
        <v>9002153750.7799988</v>
      </c>
      <c r="D14" s="978" t="e">
        <f>+#REF!*1000000</f>
        <v>#REF!</v>
      </c>
      <c r="E14" s="980" t="e">
        <f>+Tabla33[[#This Row],[Aporte Gobierno (Presupuestado)]]/Tabla33[[#This Row],[Columna1]]</f>
        <v>#REF!</v>
      </c>
      <c r="F14" s="8"/>
      <c r="G14" s="8"/>
      <c r="H14" s="8"/>
      <c r="I14" s="8"/>
      <c r="J14" s="8"/>
      <c r="K14" s="29"/>
    </row>
    <row r="15" spans="1:13" customFormat="1" ht="23.25">
      <c r="A15" s="1133">
        <v>2018</v>
      </c>
      <c r="B15" s="1134">
        <f>+'IV.1.3. Ingr y egr SDSS'!C16</f>
        <v>9303031999.3699989</v>
      </c>
      <c r="C15" s="1135">
        <f>+'IV.1.3. Ingr y egr SDSS'!I16</f>
        <v>9656741344.960001</v>
      </c>
      <c r="D15" s="978" t="e">
        <f>+#REF!*1000000</f>
        <v>#REF!</v>
      </c>
      <c r="E15" s="980" t="e">
        <f>+Tabla33[[#This Row],[Aporte Gobierno (Presupuestado)]]/Tabla33[[#This Row],[Columna1]]</f>
        <v>#REF!</v>
      </c>
      <c r="F15" s="8"/>
      <c r="G15" s="8"/>
      <c r="H15" s="8"/>
      <c r="I15" s="8"/>
      <c r="J15" s="8"/>
      <c r="K15" s="29"/>
    </row>
    <row r="16" spans="1:13" customFormat="1" ht="23.25">
      <c r="A16" s="1133">
        <v>2019</v>
      </c>
      <c r="B16" s="1134">
        <f>+'IV.1.3. Ingr y egr SDSS'!C17</f>
        <v>10073865331.690001</v>
      </c>
      <c r="C16" s="1135">
        <f>+'IV.1.3. Ingr y egr SDSS'!I17</f>
        <v>10092459380.139999</v>
      </c>
      <c r="D16" s="978" t="e">
        <f>+#REF!*1000000</f>
        <v>#REF!</v>
      </c>
      <c r="E16" s="980" t="e">
        <f>+Tabla33[[#This Row],[Aporte Gobierno (Presupuestado)]]/Tabla33[[#This Row],[Columna1]]</f>
        <v>#REF!</v>
      </c>
      <c r="F16" s="8"/>
      <c r="G16" s="8"/>
      <c r="H16" s="8"/>
      <c r="I16" s="8"/>
      <c r="J16" s="8"/>
      <c r="K16" s="29"/>
    </row>
    <row r="17" spans="1:11" customFormat="1" ht="23.25">
      <c r="A17" s="1133">
        <v>2020</v>
      </c>
      <c r="B17" s="1135">
        <f>+'IV.1.3. Ingr y egr SDSS'!C18</f>
        <v>10800531999.639999</v>
      </c>
      <c r="C17" s="1135">
        <f>+'IV.1.3. Ingr y egr SDSS'!I18</f>
        <v>12108569830.129999</v>
      </c>
      <c r="D17" s="978" t="e">
        <f>+#REF!*1000000</f>
        <v>#REF!</v>
      </c>
      <c r="E17" s="980" t="e">
        <f>+Tabla33[[#This Row],[Aporte Gobierno (Presupuestado)]]/Tabla33[[#This Row],[Columna1]]</f>
        <v>#REF!</v>
      </c>
      <c r="F17" s="8"/>
      <c r="G17" s="8"/>
      <c r="H17" s="8"/>
      <c r="I17" s="8"/>
      <c r="J17" s="8"/>
      <c r="K17" s="29"/>
    </row>
    <row r="18" spans="1:11" customFormat="1" ht="23.25">
      <c r="A18" s="1133">
        <v>2021</v>
      </c>
      <c r="B18" s="1135">
        <f>+'IV.1.3. Ingr y egr SDSS'!C19</f>
        <v>16360531999.959999</v>
      </c>
      <c r="C18" s="1135">
        <v>18026955388.759998</v>
      </c>
      <c r="D18" s="978" t="e">
        <f>+#REF!*1000000</f>
        <v>#REF!</v>
      </c>
      <c r="E18" s="980" t="e">
        <f>+Tabla33[[#This Row],[Aporte Gobierno (Presupuestado)]]/Tabla33[[#This Row],[Columna1]]</f>
        <v>#REF!</v>
      </c>
      <c r="F18" s="8"/>
      <c r="G18" s="8"/>
      <c r="H18" s="8"/>
      <c r="I18" s="8"/>
      <c r="J18" s="8"/>
      <c r="K18" s="29"/>
    </row>
    <row r="19" spans="1:11" customFormat="1" ht="23.25">
      <c r="A19" s="1133">
        <v>2022</v>
      </c>
      <c r="B19" s="1135">
        <f>+'IV.1.3. Ingr y egr SDSS'!C20</f>
        <v>15455487666.629999</v>
      </c>
      <c r="C19" s="1135">
        <v>18618103739.529999</v>
      </c>
      <c r="D19" s="978" t="e">
        <f>+#REF!*1000000</f>
        <v>#REF!</v>
      </c>
      <c r="E19" s="980" t="e">
        <f>+Tabla33[[#This Row],[Aporte Gobierno (Presupuestado)]]/Tabla33[[#This Row],[Columna1]]</f>
        <v>#REF!</v>
      </c>
      <c r="F19" s="8"/>
      <c r="G19" s="8"/>
      <c r="H19" s="8"/>
      <c r="I19" s="8"/>
      <c r="J19" s="8"/>
      <c r="K19" s="29"/>
    </row>
    <row r="20" spans="1:11" customFormat="1" ht="23.25">
      <c r="A20" s="1133">
        <v>2023</v>
      </c>
      <c r="B20" s="1135">
        <f>+'IV.1.3. Ingr y egr SDSS'!C21</f>
        <v>18395222000.040001</v>
      </c>
      <c r="C20" s="1135">
        <f>+'IV.1.3. Ingr y egr SDSS'!I21</f>
        <v>18680602574.010002</v>
      </c>
      <c r="D20" s="978" t="e">
        <f>+#REF!*1000000</f>
        <v>#REF!</v>
      </c>
      <c r="E20" s="980" t="e">
        <f>+Tabla33[[#This Row],[Aporte Gobierno (Presupuestado)]]/Tabla33[[#This Row],[Columna1]]</f>
        <v>#REF!</v>
      </c>
      <c r="F20" s="8"/>
      <c r="G20" s="8"/>
      <c r="H20" s="8"/>
      <c r="I20" s="8"/>
      <c r="J20" s="8"/>
      <c r="K20" s="29"/>
    </row>
    <row r="21" spans="1:11" customFormat="1" ht="23.25">
      <c r="A21" s="1133" t="str">
        <f>+'Resumen '!O5</f>
        <v>Ene-Sep.24</v>
      </c>
      <c r="B21" s="1134">
        <f>+'IV.1.3. Ingr y egr SDSS'!C22</f>
        <v>14546416500</v>
      </c>
      <c r="C21" s="1135">
        <f>+'IV.1.3. Ingr y egr SDSS'!I22</f>
        <v>13943579718.950001</v>
      </c>
      <c r="D21" s="978" t="e">
        <f>+#REF!*1000000</f>
        <v>#REF!</v>
      </c>
      <c r="E21" s="980" t="e">
        <f>+Tabla33[[#This Row],[Aporte Gobierno (Presupuestado)]]/Tabla33[[#This Row],[Columna1]]</f>
        <v>#REF!</v>
      </c>
      <c r="F21" s="8"/>
      <c r="G21" s="8"/>
      <c r="H21" s="8"/>
      <c r="I21" s="8"/>
      <c r="J21" s="8"/>
    </row>
    <row r="22" spans="1:11" customFormat="1" ht="23.25">
      <c r="A22" s="1136" t="s">
        <v>187</v>
      </c>
      <c r="B22" s="1137">
        <f>SUM(B5:B21)</f>
        <v>149225438166.71002</v>
      </c>
      <c r="C22" s="1137">
        <f>SUM(C5:C21)</f>
        <v>155624852199.01999</v>
      </c>
      <c r="D22" s="978" t="e">
        <f>+#REF!*1000000</f>
        <v>#REF!</v>
      </c>
      <c r="E22" s="982" t="e">
        <f>+Tabla33[[#This Row],[Aporte Gobierno (Presupuestado)]]/Tabla33[[#This Row],[Columna1]]</f>
        <v>#REF!</v>
      </c>
      <c r="F22" s="8"/>
      <c r="G22" s="8"/>
      <c r="H22" s="8"/>
      <c r="I22" s="8"/>
      <c r="J22" s="8"/>
      <c r="K22" s="16"/>
    </row>
    <row r="23" spans="1:11" customFormat="1">
      <c r="A23" s="1101"/>
      <c r="B23" s="83"/>
      <c r="C23" s="83"/>
      <c r="D23" s="8"/>
      <c r="E23" s="40"/>
      <c r="F23" s="8"/>
      <c r="G23" s="8"/>
      <c r="H23" s="8"/>
      <c r="I23" s="8"/>
      <c r="J23" s="8"/>
      <c r="K23" s="8"/>
    </row>
    <row r="24" spans="1:11" customFormat="1">
      <c r="A24" s="1102"/>
      <c r="C24" s="8"/>
      <c r="D24" s="8"/>
      <c r="E24" s="40"/>
      <c r="F24" s="8"/>
      <c r="G24" s="8"/>
      <c r="H24" s="8"/>
      <c r="I24" s="8"/>
      <c r="J24" s="8"/>
      <c r="K24" s="8"/>
    </row>
    <row r="25" spans="1:11" customFormat="1">
      <c r="A25" s="1102"/>
      <c r="C25" s="8"/>
      <c r="D25" s="8"/>
      <c r="E25" s="40"/>
      <c r="F25" s="8"/>
      <c r="G25" s="8"/>
      <c r="H25" s="8"/>
      <c r="I25" s="8"/>
      <c r="J25" s="8"/>
      <c r="K25" s="8"/>
    </row>
    <row r="26" spans="1:11" customFormat="1">
      <c r="A26" s="1102"/>
      <c r="C26" s="8"/>
      <c r="D26" s="8"/>
      <c r="E26" s="40"/>
      <c r="F26" s="8"/>
      <c r="G26" s="8"/>
      <c r="H26" s="8"/>
      <c r="I26" s="8"/>
      <c r="J26" s="8"/>
      <c r="K26" s="8"/>
    </row>
    <row r="27" spans="1:11" customFormat="1">
      <c r="A27" s="1102"/>
      <c r="C27" s="8"/>
      <c r="D27" s="8"/>
      <c r="E27" s="40"/>
      <c r="F27" s="8"/>
      <c r="G27" s="8"/>
      <c r="H27" s="8"/>
      <c r="I27" s="8"/>
      <c r="J27" s="8"/>
      <c r="K27" s="8"/>
    </row>
    <row r="28" spans="1:11" customFormat="1">
      <c r="A28" s="1102"/>
      <c r="C28" s="8"/>
      <c r="D28" s="8"/>
      <c r="E28" s="40"/>
      <c r="F28" s="8"/>
      <c r="G28" s="8"/>
      <c r="H28" s="8"/>
      <c r="I28" s="8"/>
      <c r="J28" s="8"/>
      <c r="K28" s="8"/>
    </row>
    <row r="29" spans="1:11" customFormat="1">
      <c r="A29" s="1102"/>
      <c r="C29" s="8"/>
      <c r="D29" s="8"/>
      <c r="E29" s="40"/>
      <c r="F29" s="8"/>
      <c r="G29" s="8"/>
      <c r="H29" s="8"/>
      <c r="I29" s="8"/>
      <c r="J29" s="8"/>
      <c r="K29" s="8"/>
    </row>
    <row r="30" spans="1:11" customFormat="1">
      <c r="A30" s="1102"/>
      <c r="C30" s="8"/>
      <c r="D30" s="8"/>
      <c r="E30" s="40"/>
      <c r="F30" s="8"/>
      <c r="G30" s="8"/>
      <c r="H30" s="8"/>
      <c r="I30" s="8"/>
      <c r="J30" s="8"/>
      <c r="K30" s="8"/>
    </row>
    <row r="31" spans="1:11" customFormat="1">
      <c r="A31" s="1102"/>
      <c r="C31" s="8"/>
      <c r="D31" s="8"/>
      <c r="E31" s="40"/>
      <c r="F31" s="8"/>
      <c r="G31" s="8"/>
      <c r="H31" s="8"/>
      <c r="I31" s="8"/>
      <c r="J31" s="8"/>
      <c r="K31" s="8"/>
    </row>
    <row r="32" spans="1:11" customFormat="1">
      <c r="A32" s="1102"/>
      <c r="C32" s="8"/>
      <c r="D32" s="8"/>
      <c r="E32" s="40"/>
      <c r="F32" s="8"/>
      <c r="G32" s="8"/>
      <c r="H32" s="8"/>
      <c r="I32" s="8"/>
      <c r="J32" s="8"/>
      <c r="K32" s="8"/>
    </row>
    <row r="33" spans="1:11" customFormat="1">
      <c r="A33" s="1102"/>
      <c r="C33" s="8"/>
      <c r="D33" s="8"/>
      <c r="E33" s="40"/>
      <c r="F33" s="8"/>
      <c r="G33" s="8"/>
      <c r="H33" s="8"/>
      <c r="I33" s="8"/>
      <c r="J33" s="8"/>
      <c r="K33" s="8"/>
    </row>
    <row r="34" spans="1:11" customFormat="1">
      <c r="A34" s="1102"/>
      <c r="C34" s="8"/>
      <c r="D34" s="8"/>
      <c r="E34" s="40"/>
      <c r="F34" s="8"/>
      <c r="G34" s="8"/>
      <c r="H34" s="8"/>
      <c r="I34" s="8"/>
      <c r="J34" s="8"/>
      <c r="K34" s="8"/>
    </row>
    <row r="35" spans="1:11" customFormat="1">
      <c r="A35" s="1102"/>
      <c r="C35" s="8"/>
      <c r="D35" s="8"/>
      <c r="E35" s="40"/>
    </row>
    <row r="36" spans="1:11" customFormat="1">
      <c r="A36" s="1102"/>
      <c r="C36" s="8"/>
      <c r="E36" s="40"/>
    </row>
    <row r="37" spans="1:11" customFormat="1">
      <c r="A37" s="1102"/>
      <c r="E37" s="40"/>
    </row>
    <row r="38" spans="1:11" customFormat="1">
      <c r="A38" s="1102"/>
      <c r="E38" s="40"/>
    </row>
    <row r="39" spans="1:11" customFormat="1">
      <c r="A39" s="1102"/>
      <c r="E39" s="40"/>
    </row>
    <row r="40" spans="1:11" customFormat="1">
      <c r="A40" s="1102"/>
      <c r="E40" s="40"/>
    </row>
    <row r="41" spans="1:11" customFormat="1">
      <c r="A41" s="1102"/>
      <c r="E41" s="40"/>
    </row>
    <row r="42" spans="1:11" customFormat="1">
      <c r="A42" s="1102"/>
      <c r="E42" s="40"/>
    </row>
    <row r="43" spans="1:11" customFormat="1">
      <c r="A43" s="1102"/>
      <c r="E43" s="40"/>
    </row>
    <row r="44" spans="1:11" customFormat="1">
      <c r="A44" s="1102"/>
      <c r="E44" s="40"/>
    </row>
    <row r="45" spans="1:11" customFormat="1">
      <c r="A45" s="1102"/>
      <c r="E45" s="40"/>
    </row>
    <row r="46" spans="1:11" customFormat="1">
      <c r="A46" s="1102"/>
      <c r="E46" s="40"/>
    </row>
    <row r="47" spans="1:11" customFormat="1">
      <c r="A47" s="1102"/>
      <c r="E47" s="40"/>
    </row>
    <row r="48" spans="1:11" customFormat="1">
      <c r="A48" s="1102"/>
      <c r="E48" s="40"/>
    </row>
    <row r="49" spans="1:5" customFormat="1">
      <c r="A49" s="1102"/>
      <c r="E49" s="40"/>
    </row>
    <row r="50" spans="1:5" customFormat="1">
      <c r="A50" s="1102"/>
      <c r="E50" s="40"/>
    </row>
    <row r="51" spans="1:5" customFormat="1">
      <c r="A51" s="1102"/>
      <c r="E51" s="40"/>
    </row>
    <row r="52" spans="1:5">
      <c r="A52" s="1102"/>
      <c r="B52"/>
      <c r="C52"/>
      <c r="D52"/>
    </row>
    <row r="53" spans="1:5">
      <c r="A53" s="1102"/>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8">
    <tabColor rgb="FF00B0F0"/>
    <pageSetUpPr fitToPage="1"/>
  </sheetPr>
  <dimension ref="A1:J45"/>
  <sheetViews>
    <sheetView showGridLines="0" view="pageBreakPreview" zoomScale="70" zoomScaleNormal="85" zoomScaleSheetLayoutView="70" workbookViewId="0">
      <selection activeCell="I17" sqref="I17"/>
    </sheetView>
  </sheetViews>
  <sheetFormatPr defaultColWidth="11.42578125" defaultRowHeight="14.25"/>
  <cols>
    <col min="1" max="1" width="19.7109375" style="254" customWidth="1"/>
    <col min="2" max="2" width="32.7109375" style="254" customWidth="1"/>
    <col min="3" max="3" width="19.28515625" style="254" bestFit="1" customWidth="1"/>
    <col min="4" max="4" width="22" style="254" bestFit="1" customWidth="1"/>
    <col min="5" max="8" width="22" style="254" customWidth="1"/>
    <col min="9" max="9" width="27" style="254" customWidth="1"/>
    <col min="10" max="10" width="24.28515625" style="254" customWidth="1"/>
    <col min="11" max="11" width="16.28515625" style="254" customWidth="1"/>
    <col min="12" max="16384" width="11.42578125" style="254"/>
  </cols>
  <sheetData>
    <row r="1" spans="1:10" s="447" customFormat="1" ht="64.5" customHeight="1">
      <c r="A1" s="1548" t="s">
        <v>771</v>
      </c>
      <c r="B1" s="1548"/>
      <c r="C1" s="1548"/>
      <c r="D1" s="1548"/>
      <c r="E1" s="1548"/>
      <c r="F1" s="1548"/>
      <c r="G1" s="1548"/>
      <c r="H1" s="1548"/>
      <c r="I1" s="1548"/>
      <c r="J1" s="1548"/>
    </row>
    <row r="2" spans="1:10" s="447" customFormat="1" ht="23.25">
      <c r="A2" s="1549" t="str">
        <f>+'Resumen '!O4</f>
        <v>Período:  Diciembre 2008 - Septiembre  2024</v>
      </c>
      <c r="B2" s="1549"/>
      <c r="C2" s="1549"/>
      <c r="D2" s="1549"/>
      <c r="E2" s="1549"/>
      <c r="F2" s="1549"/>
      <c r="G2" s="1549"/>
      <c r="H2" s="1549"/>
      <c r="I2" s="1549"/>
      <c r="J2" s="1549"/>
    </row>
    <row r="3" spans="1:10" ht="8.25" customHeight="1"/>
    <row r="4" spans="1:10" ht="21" customHeight="1">
      <c r="A4" s="492" t="s">
        <v>189</v>
      </c>
      <c r="B4" s="493" t="s">
        <v>772</v>
      </c>
      <c r="C4" s="311"/>
    </row>
    <row r="5" spans="1:10" ht="18">
      <c r="A5" s="607" t="s">
        <v>455</v>
      </c>
      <c r="B5" s="1058">
        <f>+'IV.1.3. Ingr y egr SDSS'!J8</f>
        <v>115952658.19999999</v>
      </c>
      <c r="C5" s="311"/>
    </row>
    <row r="6" spans="1:10" ht="18">
      <c r="A6" s="607">
        <v>2011</v>
      </c>
      <c r="B6" s="1058">
        <f>+'IV.1.3. Ingr y egr SDSS'!J9</f>
        <v>291946073.39999998</v>
      </c>
      <c r="C6" s="311"/>
    </row>
    <row r="7" spans="1:10" ht="18">
      <c r="A7" s="607" t="s">
        <v>457</v>
      </c>
      <c r="B7" s="1058">
        <f>+'IV.1.3. Ingr y egr SDSS'!J10</f>
        <v>331635794.92000002</v>
      </c>
      <c r="C7" s="311"/>
    </row>
    <row r="8" spans="1:10" ht="18">
      <c r="A8" s="607" t="s">
        <v>458</v>
      </c>
      <c r="B8" s="1058">
        <f>+'IV.1.3. Ingr y egr SDSS'!J11</f>
        <v>333800248.55999994</v>
      </c>
      <c r="C8" s="311"/>
    </row>
    <row r="9" spans="1:10" ht="18">
      <c r="A9" s="607" t="s">
        <v>459</v>
      </c>
      <c r="B9" s="1058">
        <f>+'IV.1.3. Ingr y egr SDSS'!J12</f>
        <v>329249337.19999999</v>
      </c>
      <c r="C9" s="311"/>
    </row>
    <row r="10" spans="1:10" ht="18">
      <c r="A10" s="607" t="s">
        <v>460</v>
      </c>
      <c r="B10" s="1058">
        <f>+'IV.1.3. Ingr y egr SDSS'!J13</f>
        <v>335652778.95999998</v>
      </c>
      <c r="C10" s="311"/>
    </row>
    <row r="11" spans="1:10" ht="18">
      <c r="A11" s="607" t="s">
        <v>461</v>
      </c>
      <c r="B11" s="1058">
        <f>+'IV.1.3. Ingr y egr SDSS'!J14</f>
        <v>328531909.15999991</v>
      </c>
      <c r="C11" s="311"/>
    </row>
    <row r="12" spans="1:10" ht="18">
      <c r="A12" s="607" t="s">
        <v>462</v>
      </c>
      <c r="B12" s="1058">
        <f>+'IV.1.3. Ingr y egr SDSS'!J15</f>
        <v>558973905.84000003</v>
      </c>
      <c r="C12" s="311"/>
    </row>
    <row r="13" spans="1:10" ht="18">
      <c r="A13" s="607" t="s">
        <v>463</v>
      </c>
      <c r="B13" s="1058">
        <f>+'IV.1.3. Ingr y egr SDSS'!J16</f>
        <v>758411882.95999992</v>
      </c>
      <c r="C13" s="311"/>
    </row>
    <row r="14" spans="1:10" ht="18">
      <c r="A14" s="607" t="s">
        <v>464</v>
      </c>
      <c r="B14" s="1058">
        <f>+'IV.1.3. Ingr y egr SDSS'!J17</f>
        <v>973800800.96999991</v>
      </c>
      <c r="C14" s="311"/>
    </row>
    <row r="15" spans="1:10" ht="18">
      <c r="A15" s="608">
        <v>2020</v>
      </c>
      <c r="B15" s="1058">
        <f>+'IV.1.3. Ingr y egr SDSS'!J18</f>
        <v>970014744.09000003</v>
      </c>
      <c r="C15" s="311"/>
    </row>
    <row r="16" spans="1:10" ht="18">
      <c r="A16" s="608">
        <v>2021</v>
      </c>
      <c r="B16" s="1058">
        <f>+'IV.1.3. Ingr y egr SDSS'!J19</f>
        <v>854040296.11999989</v>
      </c>
      <c r="C16" s="311"/>
    </row>
    <row r="17" spans="1:3" ht="18">
      <c r="A17" s="608">
        <v>2022</v>
      </c>
      <c r="B17" s="1058">
        <f>+'IV.1.3. Ingr y egr SDSS'!J20</f>
        <v>1581951303.1199999</v>
      </c>
      <c r="C17" s="311"/>
    </row>
    <row r="18" spans="1:3" ht="18">
      <c r="A18" s="608">
        <v>2023</v>
      </c>
      <c r="B18" s="1058">
        <f>+'IV.1.3. Ingr y egr SDSS'!J21</f>
        <v>1744042776.5300002</v>
      </c>
      <c r="C18" s="311"/>
    </row>
    <row r="19" spans="1:3" ht="18">
      <c r="A19" s="608" t="str">
        <f>+'IV.2.9.Aport. GOB. y Pagos RS'!A21</f>
        <v>Ene-Sep.24</v>
      </c>
      <c r="B19" s="1058">
        <f>+'IV.1.3. Ingr y egr SDSS'!J22</f>
        <v>1528362274.24</v>
      </c>
      <c r="C19" s="311"/>
    </row>
    <row r="20" spans="1:3" ht="18">
      <c r="A20" s="496" t="s">
        <v>187</v>
      </c>
      <c r="B20" s="1059">
        <f>SUM(B5:B19)</f>
        <v>11036366784.27</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4" customWidth="1"/>
    <col min="2" max="2" width="44.140625" style="254" customWidth="1"/>
    <col min="3" max="3" width="43.28515625" style="254" customWidth="1"/>
    <col min="4" max="4" width="40" style="254" customWidth="1"/>
    <col min="5" max="5" width="19.42578125" style="254" customWidth="1"/>
    <col min="6" max="6" width="47.28515625" style="254" customWidth="1"/>
    <col min="7" max="7" width="36.42578125" style="254" customWidth="1"/>
    <col min="8" max="8" width="33.140625" style="254" customWidth="1"/>
    <col min="9" max="9" width="47.42578125" style="254" customWidth="1"/>
    <col min="10" max="10" width="18.71093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21" width="11.42578125" style="254"/>
    <col min="22" max="22" width="18.7109375" style="254" bestFit="1" customWidth="1"/>
    <col min="23" max="16384" width="11.42578125" style="254"/>
  </cols>
  <sheetData>
    <row r="1" spans="1:17" ht="88.5" customHeight="1">
      <c r="A1" s="1380"/>
      <c r="B1" s="1380"/>
      <c r="C1" s="1380"/>
      <c r="D1" s="1380"/>
      <c r="E1" s="1380"/>
      <c r="F1" s="1380"/>
      <c r="G1" s="1380"/>
      <c r="H1" s="1380"/>
      <c r="I1" s="1380"/>
      <c r="J1" s="1380"/>
      <c r="K1" s="1380"/>
    </row>
    <row r="2" spans="1:17" ht="344.25" customHeight="1">
      <c r="A2" s="1382" t="s">
        <v>394</v>
      </c>
      <c r="B2" s="1383"/>
      <c r="C2" s="1383"/>
      <c r="D2" s="1383"/>
      <c r="E2" s="1383"/>
      <c r="F2" s="1383"/>
      <c r="G2" s="1383"/>
      <c r="H2" s="1383"/>
      <c r="I2" s="1383"/>
      <c r="J2" s="1383"/>
      <c r="K2" s="1383"/>
      <c r="L2" s="270"/>
      <c r="M2" s="270"/>
      <c r="N2" s="272"/>
      <c r="O2" s="272"/>
      <c r="P2" s="272"/>
      <c r="Q2" s="272"/>
    </row>
    <row r="3" spans="1:17" ht="204" customHeight="1">
      <c r="A3" s="1382"/>
      <c r="B3" s="1383"/>
      <c r="C3" s="1383"/>
      <c r="D3" s="1383"/>
      <c r="E3" s="1383"/>
      <c r="F3" s="1383"/>
      <c r="G3" s="1383"/>
      <c r="H3" s="1383"/>
      <c r="I3" s="1383"/>
      <c r="J3" s="1383"/>
      <c r="K3" s="1383"/>
      <c r="L3" s="270"/>
      <c r="M3" s="270"/>
      <c r="N3" s="272"/>
      <c r="O3" s="272"/>
      <c r="P3" s="272"/>
      <c r="Q3" s="272"/>
    </row>
    <row r="4" spans="1:17" ht="204" customHeight="1">
      <c r="A4" s="1382"/>
      <c r="B4" s="1383"/>
      <c r="C4" s="1383"/>
      <c r="D4" s="1383"/>
      <c r="E4" s="1383"/>
      <c r="F4" s="1383"/>
      <c r="G4" s="1383"/>
      <c r="H4" s="1383"/>
      <c r="I4" s="1383"/>
      <c r="J4" s="1383"/>
      <c r="K4" s="1383"/>
      <c r="L4" s="270"/>
      <c r="M4" s="270"/>
      <c r="N4" s="272"/>
      <c r="O4" s="272"/>
      <c r="P4" s="272"/>
      <c r="Q4" s="272"/>
    </row>
    <row r="5" spans="1:17" ht="324" customHeight="1">
      <c r="A5" s="1383"/>
      <c r="B5" s="1383"/>
      <c r="C5" s="1383"/>
      <c r="D5" s="1383"/>
      <c r="E5" s="1383"/>
      <c r="F5" s="1383"/>
      <c r="G5" s="1383"/>
      <c r="H5" s="1383"/>
      <c r="I5" s="1383"/>
      <c r="J5" s="1383"/>
      <c r="K5" s="1383"/>
      <c r="L5" s="270"/>
      <c r="M5" s="270"/>
      <c r="N5" s="272"/>
      <c r="O5" s="272"/>
      <c r="P5" s="272"/>
      <c r="Q5" s="272"/>
    </row>
    <row r="6" spans="1:17" ht="204" customHeight="1">
      <c r="A6" s="1383"/>
      <c r="B6" s="1383"/>
      <c r="C6" s="1383"/>
      <c r="D6" s="1383"/>
      <c r="E6" s="1383"/>
      <c r="F6" s="1383"/>
      <c r="G6" s="1383"/>
      <c r="H6" s="1383"/>
      <c r="I6" s="1383"/>
      <c r="J6" s="1383"/>
      <c r="K6" s="1383"/>
      <c r="L6" s="270"/>
      <c r="M6" s="270"/>
      <c r="N6" s="272"/>
      <c r="O6" s="272"/>
      <c r="P6" s="272"/>
      <c r="Q6" s="272"/>
    </row>
    <row r="7" spans="1:17" ht="204" customHeight="1">
      <c r="A7" s="1383"/>
      <c r="B7" s="1383"/>
      <c r="C7" s="1383"/>
      <c r="D7" s="1383"/>
      <c r="E7" s="1383"/>
      <c r="F7" s="1383"/>
      <c r="G7" s="1383"/>
      <c r="H7" s="1383"/>
      <c r="I7" s="1383"/>
      <c r="J7" s="1383"/>
      <c r="K7" s="1383"/>
      <c r="L7" s="270"/>
      <c r="M7" s="270"/>
      <c r="N7" s="272"/>
      <c r="O7" s="272"/>
      <c r="P7" s="272"/>
      <c r="Q7" s="272"/>
    </row>
    <row r="8" spans="1:17" ht="154.5" customHeight="1">
      <c r="A8" s="1383"/>
      <c r="B8" s="1383"/>
      <c r="C8" s="1383"/>
      <c r="D8" s="1383"/>
      <c r="E8" s="1383"/>
      <c r="F8" s="1383"/>
      <c r="G8" s="1383"/>
      <c r="H8" s="1383"/>
      <c r="I8" s="1383"/>
      <c r="J8" s="1383"/>
      <c r="K8" s="1383"/>
      <c r="L8" s="270"/>
      <c r="M8" s="270"/>
      <c r="N8" s="272"/>
      <c r="O8" s="272"/>
      <c r="P8" s="272"/>
      <c r="Q8" s="272"/>
    </row>
    <row r="9" spans="1:17" ht="25.5" customHeight="1">
      <c r="L9" s="270"/>
      <c r="M9" s="270"/>
      <c r="N9" s="272"/>
      <c r="O9" s="272"/>
      <c r="P9" s="272"/>
      <c r="Q9" s="272"/>
    </row>
    <row r="10" spans="1:17" ht="25.5" customHeight="1">
      <c r="L10" s="270"/>
      <c r="M10" s="270"/>
      <c r="N10" s="272"/>
      <c r="O10" s="272"/>
      <c r="P10" s="272"/>
      <c r="Q10" s="272"/>
    </row>
    <row r="11" spans="1:17" ht="25.5" customHeight="1">
      <c r="L11" s="270"/>
      <c r="M11" s="270"/>
      <c r="N11" s="272"/>
      <c r="O11" s="272"/>
      <c r="P11" s="272"/>
      <c r="Q11" s="272"/>
    </row>
    <row r="12" spans="1:17" ht="25.5" customHeight="1">
      <c r="L12" s="270"/>
      <c r="M12" s="270"/>
      <c r="N12" s="272"/>
      <c r="O12" s="272"/>
      <c r="P12" s="272"/>
      <c r="Q12" s="272"/>
    </row>
    <row r="13" spans="1:17" ht="25.5" customHeight="1">
      <c r="L13" s="270"/>
      <c r="M13" s="270"/>
      <c r="N13" s="272"/>
      <c r="O13" s="272"/>
      <c r="P13" s="272"/>
      <c r="Q13" s="272"/>
    </row>
    <row r="14" spans="1:17" ht="25.5" customHeight="1">
      <c r="L14" s="270"/>
      <c r="M14" s="270"/>
      <c r="N14" s="272"/>
      <c r="O14" s="272"/>
      <c r="P14" s="272"/>
      <c r="Q14" s="272"/>
    </row>
    <row r="15" spans="1:17" ht="23.25" customHeight="1">
      <c r="L15" s="270"/>
      <c r="M15" s="270"/>
      <c r="N15" s="272"/>
      <c r="O15" s="272"/>
      <c r="P15" s="272"/>
      <c r="Q15" s="272"/>
    </row>
    <row r="16" spans="1:17" ht="25.5" customHeight="1">
      <c r="A16" s="306"/>
      <c r="B16" s="306"/>
      <c r="C16" s="306"/>
      <c r="D16" s="306"/>
      <c r="E16" s="306"/>
      <c r="F16" s="306"/>
      <c r="G16" s="306"/>
      <c r="H16" s="306"/>
      <c r="I16" s="306"/>
      <c r="J16" s="306"/>
      <c r="K16" s="306"/>
      <c r="M16" s="270"/>
      <c r="N16" s="272"/>
      <c r="O16" s="272"/>
      <c r="P16" s="272"/>
      <c r="Q16" s="272"/>
    </row>
    <row r="17" spans="1:28" ht="25.5" customHeight="1">
      <c r="A17" s="306"/>
      <c r="B17" s="306"/>
      <c r="C17" s="306"/>
      <c r="D17" s="306"/>
      <c r="E17" s="306"/>
      <c r="F17" s="306"/>
      <c r="G17" s="306"/>
      <c r="H17" s="306"/>
      <c r="I17" s="306"/>
      <c r="J17" s="306"/>
      <c r="K17" s="306"/>
      <c r="L17" s="306"/>
      <c r="M17" s="306"/>
      <c r="N17" s="306"/>
      <c r="O17" s="306"/>
      <c r="P17" s="306"/>
      <c r="Q17" s="306"/>
    </row>
    <row r="18" spans="1:28" ht="25.5" customHeight="1">
      <c r="A18" s="306"/>
      <c r="B18" s="306"/>
      <c r="C18" s="306"/>
      <c r="D18" s="306"/>
      <c r="E18" s="306"/>
      <c r="F18" s="306"/>
      <c r="G18" s="306"/>
      <c r="H18" s="306"/>
      <c r="I18" s="306"/>
      <c r="J18" s="306"/>
      <c r="K18" s="306"/>
      <c r="L18" s="306"/>
      <c r="M18" s="306"/>
      <c r="N18" s="306"/>
      <c r="O18" s="306"/>
      <c r="P18" s="306"/>
      <c r="Q18" s="306"/>
      <c r="AB18" s="254" t="s">
        <v>0</v>
      </c>
    </row>
    <row r="19" spans="1:28" ht="25.5" customHeight="1">
      <c r="A19" s="306"/>
      <c r="B19" s="306"/>
      <c r="C19" s="306"/>
      <c r="D19" s="306"/>
      <c r="E19" s="306"/>
      <c r="F19" s="306"/>
      <c r="G19" s="306"/>
      <c r="H19" s="306"/>
      <c r="I19" s="306"/>
      <c r="J19" s="306"/>
      <c r="K19" s="306"/>
      <c r="L19" s="306"/>
      <c r="M19" s="306"/>
      <c r="N19" s="306"/>
      <c r="O19" s="306"/>
      <c r="P19" s="306"/>
      <c r="Q19" s="306"/>
    </row>
    <row r="20" spans="1:28" ht="25.5" customHeight="1">
      <c r="A20" s="306"/>
      <c r="B20" s="306"/>
      <c r="C20" s="306"/>
      <c r="D20" s="306"/>
      <c r="E20" s="306"/>
      <c r="F20" s="306"/>
      <c r="G20" s="306"/>
      <c r="H20" s="306"/>
      <c r="I20" s="306"/>
      <c r="J20" s="306"/>
      <c r="K20" s="306"/>
      <c r="L20" s="306"/>
      <c r="M20" s="306"/>
      <c r="N20" s="306"/>
      <c r="O20" s="306"/>
      <c r="P20" s="306"/>
      <c r="Q20" s="306"/>
    </row>
    <row r="21" spans="1:28" ht="25.5" customHeight="1">
      <c r="A21" s="306"/>
      <c r="B21" s="306"/>
      <c r="C21" s="306"/>
      <c r="D21" s="306"/>
      <c r="E21" s="306"/>
      <c r="F21" s="306"/>
      <c r="G21" s="306"/>
      <c r="H21" s="306"/>
      <c r="I21" s="306"/>
      <c r="J21" s="306"/>
      <c r="K21" s="306"/>
      <c r="L21" s="306"/>
      <c r="M21" s="306"/>
      <c r="N21" s="306"/>
      <c r="O21" s="306"/>
      <c r="P21" s="306"/>
      <c r="Q21" s="306"/>
    </row>
    <row r="22" spans="1:28" ht="25.5" customHeight="1">
      <c r="A22" s="306"/>
      <c r="B22" s="306"/>
      <c r="C22" s="306"/>
      <c r="D22" s="306"/>
      <c r="E22" s="306"/>
      <c r="F22" s="306"/>
      <c r="G22" s="306"/>
      <c r="H22" s="306"/>
      <c r="I22" s="306"/>
      <c r="J22" s="306"/>
      <c r="K22" s="306"/>
      <c r="L22" s="306"/>
      <c r="M22" s="306"/>
      <c r="N22" s="306"/>
      <c r="O22" s="306"/>
      <c r="P22" s="306"/>
      <c r="Q22" s="306"/>
    </row>
    <row r="23" spans="1:28" ht="25.5" customHeight="1">
      <c r="A23" s="306"/>
      <c r="B23" s="306"/>
      <c r="C23" s="306"/>
      <c r="D23" s="306"/>
      <c r="E23" s="306"/>
      <c r="F23" s="306"/>
      <c r="G23" s="306"/>
      <c r="H23" s="306"/>
      <c r="I23" s="306"/>
      <c r="J23" s="306"/>
      <c r="K23" s="306"/>
      <c r="L23" s="306"/>
      <c r="M23" s="306"/>
      <c r="N23" s="306"/>
      <c r="O23" s="306"/>
      <c r="P23" s="306"/>
      <c r="Q23" s="306"/>
    </row>
    <row r="24" spans="1:28" ht="25.5" customHeight="1">
      <c r="A24" s="306"/>
      <c r="B24" s="306"/>
      <c r="C24" s="306"/>
      <c r="D24" s="306"/>
      <c r="E24" s="306"/>
      <c r="F24" s="306"/>
      <c r="G24" s="306"/>
      <c r="H24" s="306"/>
      <c r="I24" s="306"/>
      <c r="J24" s="306"/>
      <c r="K24" s="306"/>
      <c r="L24" s="306"/>
      <c r="M24" s="306"/>
      <c r="N24" s="306"/>
      <c r="O24" s="306"/>
      <c r="P24" s="306"/>
      <c r="Q24" s="306"/>
    </row>
    <row r="25" spans="1:28" ht="25.5" customHeight="1">
      <c r="A25" s="306"/>
      <c r="B25" s="306"/>
      <c r="C25" s="306"/>
      <c r="D25" s="306"/>
      <c r="E25" s="306"/>
      <c r="F25" s="306"/>
      <c r="G25" s="306"/>
      <c r="H25" s="306"/>
      <c r="I25" s="306"/>
      <c r="J25" s="306"/>
      <c r="K25" s="306"/>
      <c r="L25" s="306"/>
      <c r="M25" s="306"/>
      <c r="N25" s="306"/>
      <c r="O25" s="306"/>
      <c r="P25" s="306"/>
      <c r="Q25" s="306"/>
    </row>
    <row r="26" spans="1:28" ht="25.5" customHeight="1">
      <c r="A26" s="306"/>
      <c r="B26" s="306"/>
      <c r="C26" s="306"/>
      <c r="D26" s="306"/>
      <c r="E26" s="306"/>
      <c r="F26" s="306"/>
      <c r="G26" s="306"/>
      <c r="H26" s="306"/>
      <c r="I26" s="306"/>
      <c r="J26" s="306"/>
      <c r="K26" s="306"/>
      <c r="L26" s="306"/>
      <c r="M26" s="306"/>
      <c r="N26" s="306"/>
      <c r="O26" s="306"/>
      <c r="P26" s="306"/>
      <c r="Q26" s="306"/>
    </row>
    <row r="27" spans="1:28" ht="25.5" customHeight="1">
      <c r="A27" s="306"/>
      <c r="B27" s="306"/>
      <c r="C27" s="306"/>
      <c r="D27" s="306"/>
      <c r="E27" s="306"/>
      <c r="F27" s="306"/>
      <c r="G27" s="306"/>
      <c r="H27" s="306"/>
      <c r="I27" s="306"/>
      <c r="J27" s="306"/>
      <c r="K27" s="306"/>
      <c r="L27" s="306"/>
      <c r="M27" s="306"/>
      <c r="N27" s="306"/>
      <c r="O27" s="306"/>
      <c r="P27" s="306"/>
      <c r="Q27" s="306"/>
    </row>
    <row r="28" spans="1:28" ht="25.5" customHeight="1">
      <c r="A28" s="306"/>
      <c r="B28" s="306"/>
      <c r="C28" s="306"/>
      <c r="D28" s="306"/>
      <c r="E28" s="306"/>
      <c r="F28" s="306"/>
      <c r="G28" s="306"/>
      <c r="H28" s="306"/>
      <c r="I28" s="306"/>
      <c r="J28" s="306"/>
      <c r="K28" s="306"/>
      <c r="L28" s="306"/>
      <c r="M28" s="306"/>
      <c r="N28" s="306"/>
      <c r="O28" s="306"/>
      <c r="P28" s="306"/>
      <c r="Q28" s="306"/>
    </row>
    <row r="29" spans="1:28" ht="25.5" customHeight="1">
      <c r="A29" s="306"/>
      <c r="B29" s="306"/>
      <c r="C29" s="306"/>
      <c r="D29" s="306"/>
      <c r="E29" s="306"/>
      <c r="F29" s="306"/>
      <c r="G29" s="306"/>
      <c r="H29" s="306"/>
      <c r="I29" s="306"/>
      <c r="J29" s="306"/>
      <c r="K29" s="306"/>
      <c r="L29" s="306"/>
      <c r="M29" s="306"/>
      <c r="N29" s="306"/>
      <c r="O29" s="306"/>
      <c r="P29" s="306"/>
      <c r="Q29" s="306"/>
    </row>
    <row r="30" spans="1:28" ht="25.5" customHeight="1">
      <c r="A30" s="306"/>
      <c r="B30" s="306"/>
      <c r="C30" s="306"/>
      <c r="D30" s="306"/>
      <c r="E30" s="306"/>
      <c r="F30" s="306"/>
      <c r="G30" s="306"/>
      <c r="H30" s="306"/>
      <c r="I30" s="306"/>
      <c r="J30" s="306"/>
      <c r="K30" s="306"/>
      <c r="L30" s="306"/>
      <c r="M30" s="306"/>
      <c r="N30" s="306"/>
      <c r="O30" s="306"/>
      <c r="P30" s="306"/>
      <c r="Q30" s="306"/>
      <c r="R30" s="254" t="s">
        <v>0</v>
      </c>
    </row>
    <row r="31" spans="1:28" ht="25.5" customHeight="1">
      <c r="A31" s="306"/>
      <c r="B31" s="306"/>
      <c r="C31" s="306"/>
      <c r="D31" s="306"/>
      <c r="E31" s="306"/>
      <c r="F31" s="306"/>
      <c r="G31" s="306"/>
      <c r="H31" s="306"/>
      <c r="I31" s="306"/>
      <c r="J31" s="306"/>
      <c r="K31" s="306"/>
      <c r="L31" s="306"/>
      <c r="M31" s="306"/>
      <c r="N31" s="306"/>
      <c r="O31" s="306"/>
      <c r="P31" s="306"/>
      <c r="Q31" s="306"/>
    </row>
    <row r="32" spans="1:28" ht="25.5" customHeight="1">
      <c r="A32" s="306"/>
      <c r="B32" s="306"/>
      <c r="C32" s="306"/>
      <c r="D32" s="306"/>
      <c r="E32" s="306"/>
      <c r="F32" s="306"/>
      <c r="G32" s="306"/>
      <c r="H32" s="306"/>
      <c r="I32" s="306"/>
      <c r="J32" s="306"/>
      <c r="K32" s="306"/>
      <c r="L32" s="306"/>
      <c r="M32" s="306"/>
      <c r="N32" s="306"/>
      <c r="O32" s="306"/>
      <c r="P32" s="306"/>
      <c r="Q32" s="306"/>
    </row>
    <row r="33" spans="1:20" ht="25.5" customHeight="1">
      <c r="A33" s="306"/>
      <c r="B33" s="306"/>
      <c r="C33" s="306"/>
      <c r="D33" s="306"/>
      <c r="E33" s="306"/>
      <c r="F33" s="306"/>
      <c r="G33" s="306"/>
      <c r="H33" s="306"/>
      <c r="I33" s="306"/>
      <c r="J33" s="306"/>
      <c r="K33" s="306"/>
      <c r="L33" s="306"/>
      <c r="M33" s="306"/>
      <c r="N33" s="306"/>
      <c r="O33" s="306"/>
      <c r="P33" s="306"/>
      <c r="Q33" s="306"/>
    </row>
    <row r="34" spans="1:20" ht="25.5" customHeight="1">
      <c r="A34" s="306"/>
      <c r="B34" s="306"/>
      <c r="C34" s="306"/>
      <c r="D34" s="306"/>
      <c r="E34" s="306"/>
      <c r="F34" s="306"/>
      <c r="G34" s="306"/>
      <c r="H34" s="306"/>
      <c r="I34" s="306"/>
      <c r="J34" s="306"/>
      <c r="K34" s="306"/>
      <c r="L34" s="306"/>
      <c r="M34" s="306"/>
      <c r="N34" s="306"/>
      <c r="O34" s="306"/>
      <c r="P34" s="306"/>
      <c r="Q34" s="306"/>
    </row>
    <row r="35" spans="1:20" ht="25.5" customHeight="1">
      <c r="A35" s="306"/>
      <c r="B35" s="306"/>
      <c r="C35" s="306"/>
      <c r="D35" s="306"/>
      <c r="E35" s="306"/>
      <c r="F35" s="306"/>
      <c r="G35" s="306"/>
      <c r="H35" s="306"/>
      <c r="I35" s="306"/>
      <c r="J35" s="306"/>
      <c r="K35" s="306"/>
      <c r="L35" s="306"/>
      <c r="M35" s="306"/>
      <c r="N35" s="306"/>
      <c r="O35" s="306"/>
      <c r="P35" s="306"/>
      <c r="Q35" s="306"/>
    </row>
    <row r="36" spans="1:20" ht="25.5" customHeight="1">
      <c r="A36" s="306"/>
      <c r="B36" s="306"/>
      <c r="C36" s="306"/>
      <c r="D36" s="306"/>
      <c r="E36" s="306"/>
      <c r="F36" s="306"/>
      <c r="G36" s="306"/>
      <c r="H36" s="306"/>
      <c r="I36" s="306"/>
      <c r="J36" s="306"/>
      <c r="K36" s="306"/>
      <c r="L36" s="306"/>
      <c r="M36" s="306"/>
      <c r="N36" s="306"/>
      <c r="O36" s="306"/>
      <c r="P36" s="306"/>
      <c r="Q36" s="306"/>
    </row>
    <row r="37" spans="1:20" ht="25.5" customHeight="1">
      <c r="A37" s="306"/>
      <c r="B37" s="306"/>
      <c r="C37" s="306"/>
      <c r="D37" s="306"/>
      <c r="E37" s="306"/>
      <c r="F37" s="306"/>
      <c r="G37" s="306"/>
      <c r="H37" s="306"/>
      <c r="I37" s="306"/>
      <c r="J37" s="306"/>
      <c r="K37" s="306"/>
      <c r="L37" s="306"/>
      <c r="M37" s="306"/>
      <c r="N37" s="306"/>
      <c r="O37" s="306"/>
      <c r="P37" s="306"/>
      <c r="Q37" s="306"/>
    </row>
    <row r="42" spans="1:20" ht="51" customHeight="1"/>
    <row r="43" spans="1:20" ht="78" customHeight="1">
      <c r="A43" s="1381"/>
      <c r="B43" s="1381"/>
      <c r="C43" s="1381"/>
      <c r="D43" s="1381"/>
      <c r="E43" s="1381"/>
      <c r="F43" s="1381"/>
      <c r="G43" s="1381"/>
      <c r="H43" s="1381"/>
      <c r="I43" s="1381"/>
      <c r="J43" s="1381"/>
      <c r="K43" s="1381"/>
      <c r="L43" s="1381"/>
      <c r="M43" s="1381"/>
      <c r="N43" s="1381"/>
      <c r="O43" s="1381"/>
      <c r="P43" s="1381"/>
      <c r="Q43" s="1381"/>
      <c r="R43" s="1381"/>
      <c r="S43" s="1381"/>
      <c r="T43" s="1381"/>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90">
    <tabColor theme="8" tint="-0.249977111117893"/>
    <pageSetUpPr fitToPage="1"/>
  </sheetPr>
  <dimension ref="A5:K71"/>
  <sheetViews>
    <sheetView showGridLines="0" view="pageBreakPreview" zoomScale="40" zoomScaleNormal="100" zoomScaleSheetLayoutView="40" workbookViewId="0">
      <selection activeCell="Z46" sqref="Z46:Z47"/>
    </sheetView>
  </sheetViews>
  <sheetFormatPr defaultColWidth="11.42578125" defaultRowHeight="14.25"/>
  <cols>
    <col min="1" max="2" width="11.42578125" style="254"/>
    <col min="3" max="3" width="18.85546875" style="254" customWidth="1"/>
    <col min="4" max="4" width="11.42578125" style="254"/>
    <col min="5" max="6" width="21.140625" style="254" customWidth="1"/>
    <col min="7" max="7" width="29" style="254" customWidth="1"/>
    <col min="8" max="8" width="55.28515625" style="254" customWidth="1"/>
    <col min="9" max="9" width="45.28515625" style="254" customWidth="1"/>
    <col min="10" max="10" width="68.140625" style="254" customWidth="1"/>
    <col min="11" max="11" width="11" style="254" customWidth="1"/>
    <col min="12" max="16384" width="11.42578125" style="254"/>
  </cols>
  <sheetData>
    <row r="5" spans="1:10" ht="36.75" customHeight="1"/>
    <row r="6" spans="1:10" ht="41.25" customHeight="1">
      <c r="A6" s="1550" t="s">
        <v>773</v>
      </c>
      <c r="B6" s="1551"/>
      <c r="C6" s="1551"/>
      <c r="D6" s="1551"/>
      <c r="E6" s="1551"/>
      <c r="F6" s="1551"/>
      <c r="G6" s="1551"/>
      <c r="H6" s="1551"/>
      <c r="I6" s="1551"/>
      <c r="J6" s="1551"/>
    </row>
    <row r="7" spans="1:10">
      <c r="A7" s="1551"/>
      <c r="B7" s="1551"/>
      <c r="C7" s="1551"/>
      <c r="D7" s="1551"/>
      <c r="E7" s="1551"/>
      <c r="F7" s="1551"/>
      <c r="G7" s="1551"/>
      <c r="H7" s="1551"/>
      <c r="I7" s="1551"/>
      <c r="J7" s="1551"/>
    </row>
    <row r="8" spans="1:10">
      <c r="A8" s="1551"/>
      <c r="B8" s="1551"/>
      <c r="C8" s="1551"/>
      <c r="D8" s="1551"/>
      <c r="E8" s="1551"/>
      <c r="F8" s="1551"/>
      <c r="G8" s="1551"/>
      <c r="H8" s="1551"/>
      <c r="I8" s="1551"/>
      <c r="J8" s="1551"/>
    </row>
    <row r="9" spans="1:10">
      <c r="A9" s="1551"/>
      <c r="B9" s="1551"/>
      <c r="C9" s="1551"/>
      <c r="D9" s="1551"/>
      <c r="E9" s="1551"/>
      <c r="F9" s="1551"/>
      <c r="G9" s="1551"/>
      <c r="H9" s="1551"/>
      <c r="I9" s="1551"/>
      <c r="J9" s="1551"/>
    </row>
    <row r="10" spans="1:10">
      <c r="A10" s="1551"/>
      <c r="B10" s="1551"/>
      <c r="C10" s="1551"/>
      <c r="D10" s="1551"/>
      <c r="E10" s="1551"/>
      <c r="F10" s="1551"/>
      <c r="G10" s="1551"/>
      <c r="H10" s="1551"/>
      <c r="I10" s="1551"/>
      <c r="J10" s="1551"/>
    </row>
    <row r="11" spans="1:10">
      <c r="A11" s="1551"/>
      <c r="B11" s="1551"/>
      <c r="C11" s="1551"/>
      <c r="D11" s="1551"/>
      <c r="E11" s="1551"/>
      <c r="F11" s="1551"/>
      <c r="G11" s="1551"/>
      <c r="H11" s="1551"/>
      <c r="I11" s="1551"/>
      <c r="J11" s="1551"/>
    </row>
    <row r="12" spans="1:10">
      <c r="A12" s="1551"/>
      <c r="B12" s="1551"/>
      <c r="C12" s="1551"/>
      <c r="D12" s="1551"/>
      <c r="E12" s="1551"/>
      <c r="F12" s="1551"/>
      <c r="G12" s="1551"/>
      <c r="H12" s="1551"/>
      <c r="I12" s="1551"/>
      <c r="J12" s="1551"/>
    </row>
    <row r="13" spans="1:10">
      <c r="A13" s="1551"/>
      <c r="B13" s="1551"/>
      <c r="C13" s="1551"/>
      <c r="D13" s="1551"/>
      <c r="E13" s="1551"/>
      <c r="F13" s="1551"/>
      <c r="G13" s="1551"/>
      <c r="H13" s="1551"/>
      <c r="I13" s="1551"/>
      <c r="J13" s="1551"/>
    </row>
    <row r="14" spans="1:10">
      <c r="A14" s="1551"/>
      <c r="B14" s="1551"/>
      <c r="C14" s="1551"/>
      <c r="D14" s="1551"/>
      <c r="E14" s="1551"/>
      <c r="F14" s="1551"/>
      <c r="G14" s="1551"/>
      <c r="H14" s="1551"/>
      <c r="I14" s="1551"/>
      <c r="J14" s="1551"/>
    </row>
    <row r="15" spans="1:10">
      <c r="A15" s="1551"/>
      <c r="B15" s="1551"/>
      <c r="C15" s="1551"/>
      <c r="D15" s="1551"/>
      <c r="E15" s="1551"/>
      <c r="F15" s="1551"/>
      <c r="G15" s="1551"/>
      <c r="H15" s="1551"/>
      <c r="I15" s="1551"/>
      <c r="J15" s="1551"/>
    </row>
    <row r="16" spans="1:10">
      <c r="A16" s="1551"/>
      <c r="B16" s="1551"/>
      <c r="C16" s="1551"/>
      <c r="D16" s="1551"/>
      <c r="E16" s="1551"/>
      <c r="F16" s="1551"/>
      <c r="G16" s="1551"/>
      <c r="H16" s="1551"/>
      <c r="I16" s="1551"/>
      <c r="J16" s="1551"/>
    </row>
    <row r="17" spans="1:10">
      <c r="A17" s="1551"/>
      <c r="B17" s="1551"/>
      <c r="C17" s="1551"/>
      <c r="D17" s="1551"/>
      <c r="E17" s="1551"/>
      <c r="F17" s="1551"/>
      <c r="G17" s="1551"/>
      <c r="H17" s="1551"/>
      <c r="I17" s="1551"/>
      <c r="J17" s="1551"/>
    </row>
    <row r="18" spans="1:10">
      <c r="A18" s="1551"/>
      <c r="B18" s="1551"/>
      <c r="C18" s="1551"/>
      <c r="D18" s="1551"/>
      <c r="E18" s="1551"/>
      <c r="F18" s="1551"/>
      <c r="G18" s="1551"/>
      <c r="H18" s="1551"/>
      <c r="I18" s="1551"/>
      <c r="J18" s="1551"/>
    </row>
    <row r="19" spans="1:10">
      <c r="A19" s="1551"/>
      <c r="B19" s="1551"/>
      <c r="C19" s="1551"/>
      <c r="D19" s="1551"/>
      <c r="E19" s="1551"/>
      <c r="F19" s="1551"/>
      <c r="G19" s="1551"/>
      <c r="H19" s="1551"/>
      <c r="I19" s="1551"/>
      <c r="J19" s="1551"/>
    </row>
    <row r="20" spans="1:10">
      <c r="A20" s="1551"/>
      <c r="B20" s="1551"/>
      <c r="C20" s="1551"/>
      <c r="D20" s="1551"/>
      <c r="E20" s="1551"/>
      <c r="F20" s="1551"/>
      <c r="G20" s="1551"/>
      <c r="H20" s="1551"/>
      <c r="I20" s="1551"/>
      <c r="J20" s="1551"/>
    </row>
    <row r="21" spans="1:10">
      <c r="A21" s="1551"/>
      <c r="B21" s="1551"/>
      <c r="C21" s="1551"/>
      <c r="D21" s="1551"/>
      <c r="E21" s="1551"/>
      <c r="F21" s="1551"/>
      <c r="G21" s="1551"/>
      <c r="H21" s="1551"/>
      <c r="I21" s="1551"/>
      <c r="J21" s="1551"/>
    </row>
    <row r="22" spans="1:10">
      <c r="A22" s="1551"/>
      <c r="B22" s="1551"/>
      <c r="C22" s="1551"/>
      <c r="D22" s="1551"/>
      <c r="E22" s="1551"/>
      <c r="F22" s="1551"/>
      <c r="G22" s="1551"/>
      <c r="H22" s="1551"/>
      <c r="I22" s="1551"/>
      <c r="J22" s="1551"/>
    </row>
    <row r="23" spans="1:10">
      <c r="A23" s="1551"/>
      <c r="B23" s="1551"/>
      <c r="C23" s="1551"/>
      <c r="D23" s="1551"/>
      <c r="E23" s="1551"/>
      <c r="F23" s="1551"/>
      <c r="G23" s="1551"/>
      <c r="H23" s="1551"/>
      <c r="I23" s="1551"/>
      <c r="J23" s="1551"/>
    </row>
    <row r="24" spans="1:10">
      <c r="A24" s="1551"/>
      <c r="B24" s="1551"/>
      <c r="C24" s="1551"/>
      <c r="D24" s="1551"/>
      <c r="E24" s="1551"/>
      <c r="F24" s="1551"/>
      <c r="G24" s="1551"/>
      <c r="H24" s="1551"/>
      <c r="I24" s="1551"/>
      <c r="J24" s="1551"/>
    </row>
    <row r="25" spans="1:10">
      <c r="A25" s="1551"/>
      <c r="B25" s="1551"/>
      <c r="C25" s="1551"/>
      <c r="D25" s="1551"/>
      <c r="E25" s="1551"/>
      <c r="F25" s="1551"/>
      <c r="G25" s="1551"/>
      <c r="H25" s="1551"/>
      <c r="I25" s="1551"/>
      <c r="J25" s="1551"/>
    </row>
    <row r="26" spans="1:10">
      <c r="A26" s="1551"/>
      <c r="B26" s="1551"/>
      <c r="C26" s="1551"/>
      <c r="D26" s="1551"/>
      <c r="E26" s="1551"/>
      <c r="F26" s="1551"/>
      <c r="G26" s="1551"/>
      <c r="H26" s="1551"/>
      <c r="I26" s="1551"/>
      <c r="J26" s="1551"/>
    </row>
    <row r="27" spans="1:10">
      <c r="A27" s="1551"/>
      <c r="B27" s="1551"/>
      <c r="C27" s="1551"/>
      <c r="D27" s="1551"/>
      <c r="E27" s="1551"/>
      <c r="F27" s="1551"/>
      <c r="G27" s="1551"/>
      <c r="H27" s="1551"/>
      <c r="I27" s="1551"/>
      <c r="J27" s="1551"/>
    </row>
    <row r="28" spans="1:10">
      <c r="A28" s="1551"/>
      <c r="B28" s="1551"/>
      <c r="C28" s="1551"/>
      <c r="D28" s="1551"/>
      <c r="E28" s="1551"/>
      <c r="F28" s="1551"/>
      <c r="G28" s="1551"/>
      <c r="H28" s="1551"/>
      <c r="I28" s="1551"/>
      <c r="J28" s="1551"/>
    </row>
    <row r="29" spans="1:10">
      <c r="A29" s="1551"/>
      <c r="B29" s="1551"/>
      <c r="C29" s="1551"/>
      <c r="D29" s="1551"/>
      <c r="E29" s="1551"/>
      <c r="F29" s="1551"/>
      <c r="G29" s="1551"/>
      <c r="H29" s="1551"/>
      <c r="I29" s="1551"/>
      <c r="J29" s="1551"/>
    </row>
    <row r="30" spans="1:10">
      <c r="A30" s="1551"/>
      <c r="B30" s="1551"/>
      <c r="C30" s="1551"/>
      <c r="D30" s="1551"/>
      <c r="E30" s="1551"/>
      <c r="F30" s="1551"/>
      <c r="G30" s="1551"/>
      <c r="H30" s="1551"/>
      <c r="I30" s="1551"/>
      <c r="J30" s="1551"/>
    </row>
    <row r="31" spans="1:10">
      <c r="A31" s="1551"/>
      <c r="B31" s="1551"/>
      <c r="C31" s="1551"/>
      <c r="D31" s="1551"/>
      <c r="E31" s="1551"/>
      <c r="F31" s="1551"/>
      <c r="G31" s="1551"/>
      <c r="H31" s="1551"/>
      <c r="I31" s="1551"/>
      <c r="J31" s="1551"/>
    </row>
    <row r="32" spans="1:10">
      <c r="A32" s="1551"/>
      <c r="B32" s="1551"/>
      <c r="C32" s="1551"/>
      <c r="D32" s="1551"/>
      <c r="E32" s="1551"/>
      <c r="F32" s="1551"/>
      <c r="G32" s="1551"/>
      <c r="H32" s="1551"/>
      <c r="I32" s="1551"/>
      <c r="J32" s="1551"/>
    </row>
    <row r="33" spans="1:10">
      <c r="A33" s="1551"/>
      <c r="B33" s="1551"/>
      <c r="C33" s="1551"/>
      <c r="D33" s="1551"/>
      <c r="E33" s="1551"/>
      <c r="F33" s="1551"/>
      <c r="G33" s="1551"/>
      <c r="H33" s="1551"/>
      <c r="I33" s="1551"/>
      <c r="J33" s="1551"/>
    </row>
    <row r="34" spans="1:10">
      <c r="A34" s="1551"/>
      <c r="B34" s="1551"/>
      <c r="C34" s="1551"/>
      <c r="D34" s="1551"/>
      <c r="E34" s="1551"/>
      <c r="F34" s="1551"/>
      <c r="G34" s="1551"/>
      <c r="H34" s="1551"/>
      <c r="I34" s="1551"/>
      <c r="J34" s="1551"/>
    </row>
    <row r="35" spans="1:10">
      <c r="A35" s="1551"/>
      <c r="B35" s="1551"/>
      <c r="C35" s="1551"/>
      <c r="D35" s="1551"/>
      <c r="E35" s="1551"/>
      <c r="F35" s="1551"/>
      <c r="G35" s="1551"/>
      <c r="H35" s="1551"/>
      <c r="I35" s="1551"/>
      <c r="J35" s="1551"/>
    </row>
    <row r="36" spans="1:10">
      <c r="A36" s="1551"/>
      <c r="B36" s="1551"/>
      <c r="C36" s="1551"/>
      <c r="D36" s="1551"/>
      <c r="E36" s="1551"/>
      <c r="F36" s="1551"/>
      <c r="G36" s="1551"/>
      <c r="H36" s="1551"/>
      <c r="I36" s="1551"/>
      <c r="J36" s="1551"/>
    </row>
    <row r="37" spans="1:10">
      <c r="A37" s="1551"/>
      <c r="B37" s="1551"/>
      <c r="C37" s="1551"/>
      <c r="D37" s="1551"/>
      <c r="E37" s="1551"/>
      <c r="F37" s="1551"/>
      <c r="G37" s="1551"/>
      <c r="H37" s="1551"/>
      <c r="I37" s="1551"/>
      <c r="J37" s="1551"/>
    </row>
    <row r="38" spans="1:10">
      <c r="A38" s="1551"/>
      <c r="B38" s="1551"/>
      <c r="C38" s="1551"/>
      <c r="D38" s="1551"/>
      <c r="E38" s="1551"/>
      <c r="F38" s="1551"/>
      <c r="G38" s="1551"/>
      <c r="H38" s="1551"/>
      <c r="I38" s="1551"/>
      <c r="J38" s="1551"/>
    </row>
    <row r="39" spans="1:10">
      <c r="A39" s="1551"/>
      <c r="B39" s="1551"/>
      <c r="C39" s="1551"/>
      <c r="D39" s="1551"/>
      <c r="E39" s="1551"/>
      <c r="F39" s="1551"/>
      <c r="G39" s="1551"/>
      <c r="H39" s="1551"/>
      <c r="I39" s="1551"/>
      <c r="J39" s="1551"/>
    </row>
    <row r="40" spans="1:10">
      <c r="A40" s="1551"/>
      <c r="B40" s="1551"/>
      <c r="C40" s="1551"/>
      <c r="D40" s="1551"/>
      <c r="E40" s="1551"/>
      <c r="F40" s="1551"/>
      <c r="G40" s="1551"/>
      <c r="H40" s="1551"/>
      <c r="I40" s="1551"/>
      <c r="J40" s="1551"/>
    </row>
    <row r="41" spans="1:10">
      <c r="A41" s="1551"/>
      <c r="B41" s="1551"/>
      <c r="C41" s="1551"/>
      <c r="D41" s="1551"/>
      <c r="E41" s="1551"/>
      <c r="F41" s="1551"/>
      <c r="G41" s="1551"/>
      <c r="H41" s="1551"/>
      <c r="I41" s="1551"/>
      <c r="J41" s="1551"/>
    </row>
    <row r="42" spans="1:10">
      <c r="A42" s="1551"/>
      <c r="B42" s="1551"/>
      <c r="C42" s="1551"/>
      <c r="D42" s="1551"/>
      <c r="E42" s="1551"/>
      <c r="F42" s="1551"/>
      <c r="G42" s="1551"/>
      <c r="H42" s="1551"/>
      <c r="I42" s="1551"/>
      <c r="J42" s="1551"/>
    </row>
    <row r="43" spans="1:10">
      <c r="A43" s="1551"/>
      <c r="B43" s="1551"/>
      <c r="C43" s="1551"/>
      <c r="D43" s="1551"/>
      <c r="E43" s="1551"/>
      <c r="F43" s="1551"/>
      <c r="G43" s="1551"/>
      <c r="H43" s="1551"/>
      <c r="I43" s="1551"/>
      <c r="J43" s="1551"/>
    </row>
    <row r="44" spans="1:10" ht="24" customHeight="1">
      <c r="A44" s="1551"/>
      <c r="B44" s="1551"/>
      <c r="C44" s="1551"/>
      <c r="D44" s="1551"/>
      <c r="E44" s="1551"/>
      <c r="F44" s="1551"/>
      <c r="G44" s="1551"/>
      <c r="H44" s="1551"/>
      <c r="I44" s="1551"/>
      <c r="J44" s="1551"/>
    </row>
    <row r="45" spans="1:10">
      <c r="A45" s="1551"/>
      <c r="B45" s="1551"/>
      <c r="C45" s="1551"/>
      <c r="D45" s="1551"/>
      <c r="E45" s="1551"/>
      <c r="F45" s="1551"/>
      <c r="G45" s="1551"/>
      <c r="H45" s="1551"/>
      <c r="I45" s="1551"/>
      <c r="J45" s="1551"/>
    </row>
    <row r="46" spans="1:10">
      <c r="A46" s="1551"/>
      <c r="B46" s="1551"/>
      <c r="C46" s="1551"/>
      <c r="D46" s="1551"/>
      <c r="E46" s="1551"/>
      <c r="F46" s="1551"/>
      <c r="G46" s="1551"/>
      <c r="H46" s="1551"/>
      <c r="I46" s="1551"/>
      <c r="J46" s="1551"/>
    </row>
    <row r="47" spans="1:10">
      <c r="A47" s="1551"/>
      <c r="B47" s="1551"/>
      <c r="C47" s="1551"/>
      <c r="D47" s="1551"/>
      <c r="E47" s="1551"/>
      <c r="F47" s="1551"/>
      <c r="G47" s="1551"/>
      <c r="H47" s="1551"/>
      <c r="I47" s="1551"/>
      <c r="J47" s="1551"/>
    </row>
    <row r="48" spans="1:10">
      <c r="A48" s="1551"/>
      <c r="B48" s="1551"/>
      <c r="C48" s="1551"/>
      <c r="D48" s="1551"/>
      <c r="E48" s="1551"/>
      <c r="F48" s="1551"/>
      <c r="G48" s="1551"/>
      <c r="H48" s="1551"/>
      <c r="I48" s="1551"/>
      <c r="J48" s="1551"/>
    </row>
    <row r="49" spans="1:11">
      <c r="A49" s="1551"/>
      <c r="B49" s="1551"/>
      <c r="C49" s="1551"/>
      <c r="D49" s="1551"/>
      <c r="E49" s="1551"/>
      <c r="F49" s="1551"/>
      <c r="G49" s="1551"/>
      <c r="H49" s="1551"/>
      <c r="I49" s="1551"/>
      <c r="J49" s="1551"/>
    </row>
    <row r="50" spans="1:11">
      <c r="A50" s="1551"/>
      <c r="B50" s="1551"/>
      <c r="C50" s="1551"/>
      <c r="D50" s="1551"/>
      <c r="E50" s="1551"/>
      <c r="F50" s="1551"/>
      <c r="G50" s="1551"/>
      <c r="H50" s="1551"/>
      <c r="I50" s="1551"/>
      <c r="J50" s="1551"/>
    </row>
    <row r="51" spans="1:11">
      <c r="A51" s="1551"/>
      <c r="B51" s="1551"/>
      <c r="C51" s="1551"/>
      <c r="D51" s="1551"/>
      <c r="E51" s="1551"/>
      <c r="F51" s="1551"/>
      <c r="G51" s="1551"/>
      <c r="H51" s="1551"/>
      <c r="I51" s="1551"/>
      <c r="J51" s="1551"/>
    </row>
    <row r="52" spans="1:11">
      <c r="A52" s="1551"/>
      <c r="B52" s="1551"/>
      <c r="C52" s="1551"/>
      <c r="D52" s="1551"/>
      <c r="E52" s="1551"/>
      <c r="F52" s="1551"/>
      <c r="G52" s="1551"/>
      <c r="H52" s="1551"/>
      <c r="I52" s="1551"/>
      <c r="J52" s="1551"/>
    </row>
    <row r="53" spans="1:11">
      <c r="A53" s="1551"/>
      <c r="B53" s="1551"/>
      <c r="C53" s="1551"/>
      <c r="D53" s="1551"/>
      <c r="E53" s="1551"/>
      <c r="F53" s="1551"/>
      <c r="G53" s="1551"/>
      <c r="H53" s="1551"/>
      <c r="I53" s="1551"/>
      <c r="J53" s="1551"/>
    </row>
    <row r="54" spans="1:11">
      <c r="A54" s="1551"/>
      <c r="B54" s="1551"/>
      <c r="C54" s="1551"/>
      <c r="D54" s="1551"/>
      <c r="E54" s="1551"/>
      <c r="F54" s="1551"/>
      <c r="G54" s="1551"/>
      <c r="H54" s="1551"/>
      <c r="I54" s="1551"/>
      <c r="J54" s="1551"/>
    </row>
    <row r="55" spans="1:11">
      <c r="A55" s="1551"/>
      <c r="B55" s="1551"/>
      <c r="C55" s="1551"/>
      <c r="D55" s="1551"/>
      <c r="E55" s="1551"/>
      <c r="F55" s="1551"/>
      <c r="G55" s="1551"/>
      <c r="H55" s="1551"/>
      <c r="I55" s="1551"/>
      <c r="J55" s="1551"/>
    </row>
    <row r="56" spans="1:11">
      <c r="A56" s="1551"/>
      <c r="B56" s="1551"/>
      <c r="C56" s="1551"/>
      <c r="D56" s="1551"/>
      <c r="E56" s="1551"/>
      <c r="F56" s="1551"/>
      <c r="G56" s="1551"/>
      <c r="H56" s="1551"/>
      <c r="I56" s="1551"/>
      <c r="J56" s="1551"/>
    </row>
    <row r="57" spans="1:11" ht="18">
      <c r="A57" s="1551"/>
      <c r="B57" s="1551"/>
      <c r="C57" s="1551"/>
      <c r="D57" s="1551"/>
      <c r="E57" s="1551"/>
      <c r="F57" s="1551"/>
      <c r="G57" s="1551"/>
      <c r="H57" s="1551"/>
      <c r="I57" s="1551"/>
      <c r="J57" s="1551"/>
      <c r="K57" s="405"/>
    </row>
    <row r="58" spans="1:11" ht="18">
      <c r="A58" s="1551"/>
      <c r="B58" s="1551"/>
      <c r="C58" s="1551"/>
      <c r="D58" s="1551"/>
      <c r="E58" s="1551"/>
      <c r="F58" s="1551"/>
      <c r="G58" s="1551"/>
      <c r="H58" s="1551"/>
      <c r="I58" s="1551"/>
      <c r="J58" s="1551"/>
      <c r="K58" s="405"/>
    </row>
    <row r="59" spans="1:11" ht="18">
      <c r="A59" s="1551"/>
      <c r="B59" s="1551"/>
      <c r="C59" s="1551"/>
      <c r="D59" s="1551"/>
      <c r="E59" s="1551"/>
      <c r="F59" s="1551"/>
      <c r="G59" s="1551"/>
      <c r="H59" s="1551"/>
      <c r="I59" s="1551"/>
      <c r="J59" s="1551"/>
      <c r="K59" s="405"/>
    </row>
    <row r="60" spans="1:11" ht="18">
      <c r="A60" s="1551"/>
      <c r="B60" s="1551"/>
      <c r="C60" s="1551"/>
      <c r="D60" s="1551"/>
      <c r="E60" s="1551"/>
      <c r="F60" s="1551"/>
      <c r="G60" s="1551"/>
      <c r="H60" s="1551"/>
      <c r="I60" s="1551"/>
      <c r="J60" s="1551"/>
      <c r="K60" s="405"/>
    </row>
    <row r="61" spans="1:11" ht="18">
      <c r="A61" s="1551"/>
      <c r="B61" s="1551"/>
      <c r="C61" s="1551"/>
      <c r="D61" s="1551"/>
      <c r="E61" s="1551"/>
      <c r="F61" s="1551"/>
      <c r="G61" s="1551"/>
      <c r="H61" s="1551"/>
      <c r="I61" s="1551"/>
      <c r="J61" s="1551"/>
      <c r="K61" s="406"/>
    </row>
    <row r="62" spans="1:11" ht="18">
      <c r="A62" s="1551"/>
      <c r="B62" s="1551"/>
      <c r="C62" s="1551"/>
      <c r="D62" s="1551"/>
      <c r="E62" s="1551"/>
      <c r="F62" s="1551"/>
      <c r="G62" s="1551"/>
      <c r="H62" s="1551"/>
      <c r="I62" s="1551"/>
      <c r="J62" s="1551"/>
      <c r="K62" s="406"/>
    </row>
    <row r="63" spans="1:11" ht="18">
      <c r="A63" s="1551"/>
      <c r="B63" s="1551"/>
      <c r="C63" s="1551"/>
      <c r="D63" s="1551"/>
      <c r="E63" s="1551"/>
      <c r="F63" s="1551"/>
      <c r="G63" s="1551"/>
      <c r="H63" s="1551"/>
      <c r="I63" s="1551"/>
      <c r="J63" s="1551"/>
      <c r="K63" s="406"/>
    </row>
    <row r="64" spans="1:11" ht="18">
      <c r="A64" s="1551"/>
      <c r="B64" s="1551"/>
      <c r="C64" s="1551"/>
      <c r="D64" s="1551"/>
      <c r="E64" s="1551"/>
      <c r="F64" s="1551"/>
      <c r="G64" s="1551"/>
      <c r="H64" s="1551"/>
      <c r="I64" s="1551"/>
      <c r="J64" s="1551"/>
      <c r="K64" s="407"/>
    </row>
    <row r="65" spans="1:11" ht="36" customHeight="1">
      <c r="A65" s="1551"/>
      <c r="B65" s="1551"/>
      <c r="C65" s="1551"/>
      <c r="D65" s="1551"/>
      <c r="E65" s="1551"/>
      <c r="F65" s="1551"/>
      <c r="G65" s="1551"/>
      <c r="H65" s="1551"/>
      <c r="I65" s="1551"/>
      <c r="J65" s="1551"/>
      <c r="K65" s="408"/>
    </row>
    <row r="66" spans="1:11" ht="36" customHeight="1">
      <c r="A66" s="1551"/>
      <c r="B66" s="1551"/>
      <c r="C66" s="1551"/>
      <c r="D66" s="1551"/>
      <c r="E66" s="1551"/>
      <c r="F66" s="1551"/>
      <c r="G66" s="1551"/>
      <c r="H66" s="1551"/>
      <c r="I66" s="1551"/>
      <c r="J66" s="1551"/>
      <c r="K66" s="323"/>
    </row>
    <row r="67" spans="1:11" ht="36" customHeight="1">
      <c r="A67" s="1551"/>
      <c r="B67" s="1551"/>
      <c r="C67" s="1551"/>
      <c r="D67" s="1551"/>
      <c r="E67" s="1551"/>
      <c r="F67" s="1551"/>
      <c r="G67" s="1551"/>
      <c r="H67" s="1551"/>
      <c r="I67" s="1551"/>
      <c r="J67" s="1551"/>
    </row>
    <row r="68" spans="1:11" ht="36" customHeight="1">
      <c r="A68" s="1551"/>
      <c r="B68" s="1551"/>
      <c r="C68" s="1551"/>
      <c r="D68" s="1551"/>
      <c r="E68" s="1551"/>
      <c r="F68" s="1551"/>
      <c r="G68" s="1551"/>
      <c r="H68" s="1551"/>
      <c r="I68" s="1551"/>
      <c r="J68" s="1551"/>
    </row>
    <row r="69" spans="1:11" ht="36" customHeight="1">
      <c r="A69" s="1551"/>
      <c r="B69" s="1551"/>
      <c r="C69" s="1551"/>
      <c r="D69" s="1551"/>
      <c r="E69" s="1551"/>
      <c r="F69" s="1551"/>
      <c r="G69" s="1551"/>
      <c r="H69" s="1551"/>
      <c r="I69" s="1551"/>
      <c r="J69" s="1551"/>
    </row>
    <row r="70" spans="1:11" ht="36" customHeight="1">
      <c r="A70" s="1551"/>
      <c r="B70" s="1551"/>
      <c r="C70" s="1551"/>
      <c r="D70" s="1551"/>
      <c r="E70" s="1551"/>
      <c r="F70" s="1551"/>
      <c r="G70" s="1551"/>
      <c r="H70" s="1551"/>
      <c r="I70" s="1551"/>
      <c r="J70" s="1551"/>
    </row>
    <row r="71" spans="1:11" ht="20.25" customHeight="1"/>
  </sheetData>
  <mergeCells count="1">
    <mergeCell ref="A6:J70"/>
  </mergeCells>
  <pageMargins left="0.70866141732283472" right="0.70866141732283472" top="0.74803149606299213" bottom="0.74803149606299213" header="0.31496062992125984" footer="0.31496062992125984"/>
  <pageSetup scale="4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1">
    <tabColor theme="8" tint="-0.249977111117893"/>
    <pageSetUpPr fitToPage="1"/>
  </sheetPr>
  <dimension ref="A1:K48"/>
  <sheetViews>
    <sheetView showGridLines="0" view="pageBreakPreview" zoomScale="40" zoomScaleNormal="85" zoomScaleSheetLayoutView="40" workbookViewId="0">
      <selection activeCell="N28" sqref="N28"/>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46" customFormat="1" ht="84.75" customHeight="1">
      <c r="A1" s="1552" t="s">
        <v>774</v>
      </c>
      <c r="B1" s="1552"/>
      <c r="C1" s="1552"/>
      <c r="D1" s="1552"/>
      <c r="E1" s="1552"/>
      <c r="F1" s="1552"/>
      <c r="G1" s="1552"/>
      <c r="H1" s="1552"/>
      <c r="I1" s="1552"/>
      <c r="J1" s="1552"/>
      <c r="K1" s="1552"/>
    </row>
    <row r="2" spans="1:11" s="446" customFormat="1" ht="43.5" customHeight="1">
      <c r="A2" s="1547" t="str">
        <f>+'Resumen '!O4</f>
        <v>Período:  Diciembre 2008 - Septiembre  2024</v>
      </c>
      <c r="B2" s="1547"/>
      <c r="C2" s="1547"/>
      <c r="D2" s="1547"/>
      <c r="E2" s="1547"/>
      <c r="F2" s="1547"/>
      <c r="G2" s="1547"/>
      <c r="H2" s="1547"/>
      <c r="I2" s="1547"/>
      <c r="J2" s="1547"/>
      <c r="K2" s="1547"/>
    </row>
    <row r="3" spans="1:11" ht="17.25" customHeight="1"/>
    <row r="4" spans="1:11" s="417" customFormat="1" ht="27.75" customHeight="1">
      <c r="A4" s="507" t="s">
        <v>189</v>
      </c>
      <c r="B4" s="509" t="s">
        <v>775</v>
      </c>
      <c r="C4" s="430"/>
    </row>
    <row r="5" spans="1:11" s="78" customFormat="1" ht="27.75">
      <c r="A5" s="510">
        <v>2008</v>
      </c>
      <c r="B5" s="511">
        <v>15887938438.049999</v>
      </c>
      <c r="C5" s="124"/>
      <c r="D5" s="123"/>
      <c r="F5" s="123"/>
      <c r="G5" s="124"/>
    </row>
    <row r="6" spans="1:11" s="78" customFormat="1" ht="27.75">
      <c r="A6" s="510">
        <v>2009</v>
      </c>
      <c r="B6" s="511">
        <v>18789773765.599998</v>
      </c>
      <c r="C6" s="124"/>
      <c r="F6" s="123"/>
      <c r="G6" s="124"/>
    </row>
    <row r="7" spans="1:11" s="78" customFormat="1" ht="27.75">
      <c r="A7" s="510">
        <v>2010</v>
      </c>
      <c r="B7" s="511">
        <v>23938490112.330002</v>
      </c>
      <c r="C7" s="124"/>
      <c r="D7" s="123"/>
      <c r="F7" s="123"/>
      <c r="G7" s="124"/>
    </row>
    <row r="8" spans="1:11" s="78" customFormat="1" ht="27.75">
      <c r="A8" s="510">
        <v>2011</v>
      </c>
      <c r="B8" s="511">
        <v>23585106301.459999</v>
      </c>
      <c r="C8" s="124"/>
      <c r="E8" s="77"/>
      <c r="F8" s="123"/>
      <c r="G8" s="124"/>
    </row>
    <row r="9" spans="1:11" s="78" customFormat="1" ht="27.75">
      <c r="A9" s="510" t="s">
        <v>457</v>
      </c>
      <c r="B9" s="511">
        <v>26400473552.349998</v>
      </c>
      <c r="C9" s="124"/>
      <c r="E9" s="125"/>
      <c r="F9" s="123"/>
      <c r="G9" s="124"/>
    </row>
    <row r="10" spans="1:11" s="78" customFormat="1" ht="27.75">
      <c r="A10" s="510" t="s">
        <v>458</v>
      </c>
      <c r="B10" s="511">
        <v>29506184318.75</v>
      </c>
      <c r="C10" s="124"/>
      <c r="F10" s="123"/>
      <c r="G10" s="124"/>
    </row>
    <row r="11" spans="1:11" s="78" customFormat="1" ht="27.75">
      <c r="A11" s="510" t="s">
        <v>459</v>
      </c>
      <c r="B11" s="511">
        <v>33591892120.470001</v>
      </c>
      <c r="F11" s="123"/>
      <c r="G11" s="124"/>
    </row>
    <row r="12" spans="1:11" s="78" customFormat="1" ht="27.75">
      <c r="A12" s="510" t="s">
        <v>460</v>
      </c>
      <c r="B12" s="511">
        <v>38018208331.940002</v>
      </c>
      <c r="C12" s="126"/>
      <c r="F12" s="123"/>
      <c r="G12" s="124"/>
    </row>
    <row r="13" spans="1:11" s="78" customFormat="1" ht="27.75">
      <c r="A13" s="510" t="s">
        <v>461</v>
      </c>
      <c r="B13" s="511">
        <v>42519520570.940002</v>
      </c>
      <c r="C13" s="126"/>
      <c r="F13" s="123"/>
      <c r="G13" s="124"/>
    </row>
    <row r="14" spans="1:11" s="78" customFormat="1" ht="27.75">
      <c r="A14" s="510" t="s">
        <v>462</v>
      </c>
      <c r="B14" s="922">
        <v>42519520570.939995</v>
      </c>
      <c r="C14" s="126"/>
      <c r="D14" s="123"/>
      <c r="F14" s="123"/>
      <c r="G14" s="124"/>
    </row>
    <row r="15" spans="1:11" s="78" customFormat="1" ht="27.75">
      <c r="A15" s="510" t="s">
        <v>463</v>
      </c>
      <c r="B15" s="922">
        <v>53637242685.029984</v>
      </c>
      <c r="C15" s="126"/>
      <c r="D15" s="123"/>
      <c r="F15" s="123"/>
      <c r="G15" s="124"/>
    </row>
    <row r="16" spans="1:11" s="78" customFormat="1" ht="27.75">
      <c r="A16" s="510" t="s">
        <v>464</v>
      </c>
      <c r="B16" s="922">
        <v>58492444764.090012</v>
      </c>
      <c r="C16" s="126"/>
      <c r="D16" s="123"/>
      <c r="F16" s="123"/>
      <c r="G16" s="124"/>
    </row>
    <row r="17" spans="1:7" s="78" customFormat="1" ht="27.75">
      <c r="A17" s="512">
        <v>2020</v>
      </c>
      <c r="B17" s="922">
        <v>57570980579.770004</v>
      </c>
      <c r="C17" s="126"/>
      <c r="D17" s="123"/>
      <c r="F17" s="123"/>
      <c r="G17" s="124"/>
    </row>
    <row r="18" spans="1:7" s="78" customFormat="1" ht="27.75">
      <c r="A18" s="512">
        <v>2021</v>
      </c>
      <c r="B18" s="922">
        <v>66464047805.589996</v>
      </c>
      <c r="C18" s="126"/>
      <c r="D18" s="123"/>
      <c r="F18" s="123"/>
      <c r="G18" s="124"/>
    </row>
    <row r="19" spans="1:7" s="78" customFormat="1" ht="27.75">
      <c r="A19" s="512">
        <v>2022</v>
      </c>
      <c r="B19" s="922">
        <v>80245785891.630005</v>
      </c>
      <c r="C19" s="126"/>
      <c r="D19" s="123"/>
      <c r="F19" s="123"/>
      <c r="G19" s="124"/>
    </row>
    <row r="20" spans="1:7" s="78" customFormat="1" ht="27.75">
      <c r="A20" s="512">
        <v>2023</v>
      </c>
      <c r="B20" s="922">
        <v>89113605443.589981</v>
      </c>
      <c r="C20" s="126"/>
      <c r="D20" s="123"/>
      <c r="F20" s="123"/>
      <c r="G20" s="124"/>
    </row>
    <row r="21" spans="1:7" s="78" customFormat="1" ht="27.75">
      <c r="A21" s="512" t="str">
        <f>+'Resumen '!O5</f>
        <v>Ene-Sep.24</v>
      </c>
      <c r="B21" s="922">
        <f>+'IV.3.3.Pagos anuales x cuentas'!H15</f>
        <v>73658615701.160004</v>
      </c>
      <c r="C21" s="77"/>
      <c r="F21" s="125"/>
      <c r="G21" s="124"/>
    </row>
    <row r="22" spans="1:7" ht="27.75">
      <c r="A22" s="508" t="s">
        <v>187</v>
      </c>
      <c r="B22" s="513">
        <f>SUM(B5:B21)</f>
        <v>773939830953.69006</v>
      </c>
      <c r="C22" s="1"/>
      <c r="F22" s="118"/>
      <c r="G22" s="117"/>
    </row>
    <row r="23" spans="1:7">
      <c r="A23" s="1"/>
      <c r="B23" s="1"/>
      <c r="C23" s="1"/>
      <c r="D23" s="1"/>
      <c r="E23" s="1"/>
      <c r="F23" s="118"/>
      <c r="G23" s="117"/>
    </row>
    <row r="24" spans="1:7">
      <c r="A24" s="1"/>
      <c r="B24" s="1"/>
      <c r="C24" s="1"/>
      <c r="D24" s="1"/>
      <c r="E24" s="1"/>
      <c r="F24" s="1"/>
      <c r="G24" s="117"/>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bottomRight" activeCell="M37" sqref="M37"/>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6" customFormat="1" ht="62.25" customHeight="1">
      <c r="A1" s="1548" t="s">
        <v>776</v>
      </c>
      <c r="B1" s="1548"/>
      <c r="C1" s="1548"/>
      <c r="D1" s="1548"/>
      <c r="E1" s="1548"/>
      <c r="F1" s="1548"/>
      <c r="G1" s="1548"/>
      <c r="H1" s="1548"/>
      <c r="I1" s="1548"/>
      <c r="J1" s="1548"/>
      <c r="K1" s="1548"/>
    </row>
    <row r="2" spans="1:11" s="446" customFormat="1" ht="32.25" customHeight="1">
      <c r="A2" s="1553" t="str">
        <f>+'Resumen '!O2</f>
        <v>Período:  Diciembre 2007 - Septiembre 2024</v>
      </c>
      <c r="B2" s="1553"/>
      <c r="C2" s="1553"/>
      <c r="D2" s="1553"/>
      <c r="E2" s="1553"/>
      <c r="F2" s="1553"/>
      <c r="G2" s="1553"/>
      <c r="H2" s="1553"/>
      <c r="I2" s="1553"/>
      <c r="J2" s="1553"/>
      <c r="K2" s="1553"/>
    </row>
    <row r="3" spans="1:11" ht="13.5" customHeight="1">
      <c r="A3" s="1067"/>
      <c r="B3" s="58"/>
      <c r="C3" s="58"/>
      <c r="D3" s="58"/>
      <c r="E3" s="58"/>
      <c r="F3" s="58"/>
      <c r="G3" s="58"/>
      <c r="H3" s="58"/>
    </row>
    <row r="4" spans="1:11" s="321" customFormat="1" ht="22.5" customHeight="1">
      <c r="A4" s="514" t="s">
        <v>736</v>
      </c>
      <c r="B4" s="515" t="s">
        <v>749</v>
      </c>
      <c r="C4" s="515" t="s">
        <v>748</v>
      </c>
      <c r="D4" s="515" t="s">
        <v>747</v>
      </c>
      <c r="E4" s="515" t="s">
        <v>739</v>
      </c>
      <c r="F4" s="515" t="s">
        <v>467</v>
      </c>
      <c r="G4" s="515" t="s">
        <v>582</v>
      </c>
      <c r="H4" s="515" t="s">
        <v>182</v>
      </c>
      <c r="I4" s="516" t="s">
        <v>187</v>
      </c>
    </row>
    <row r="5" spans="1:11" s="259" customFormat="1" ht="18.75" customHeight="1">
      <c r="A5" s="517" t="s">
        <v>319</v>
      </c>
      <c r="B5" s="518">
        <v>53090828970.830002</v>
      </c>
      <c r="C5" s="518">
        <v>88007278099.599991</v>
      </c>
      <c r="D5" s="518">
        <v>184337450143.01001</v>
      </c>
      <c r="E5" s="518">
        <v>146292540344.98001</v>
      </c>
      <c r="F5" s="518">
        <v>64516667631.669998</v>
      </c>
      <c r="G5" s="518">
        <v>72515503134.449997</v>
      </c>
      <c r="H5" s="518">
        <f>+'Resumen '!E75</f>
        <v>60016952158.620003</v>
      </c>
      <c r="I5" s="519">
        <f>SUM(B5:H5)</f>
        <v>668777220483.16003</v>
      </c>
    </row>
    <row r="6" spans="1:11" s="259" customFormat="1" ht="18.75" customHeight="1">
      <c r="A6" s="517" t="s">
        <v>322</v>
      </c>
      <c r="B6" s="518">
        <v>3156278124.1589999</v>
      </c>
      <c r="C6" s="518">
        <v>4357926980.5500002</v>
      </c>
      <c r="D6" s="518">
        <v>7743961654.4499998</v>
      </c>
      <c r="E6" s="520">
        <v>6460931532.3800001</v>
      </c>
      <c r="F6" s="520">
        <v>3637727227.8899999</v>
      </c>
      <c r="G6" s="520">
        <v>3046658090.7199998</v>
      </c>
      <c r="H6" s="518">
        <f>+'Resumen '!E76</f>
        <v>2449008765.3000002</v>
      </c>
      <c r="I6" s="519">
        <f t="shared" ref="I6:I15" si="0">SUM(B6:H6)</f>
        <v>30852492375.449001</v>
      </c>
    </row>
    <row r="7" spans="1:11" s="259" customFormat="1" ht="18.75" customHeight="1">
      <c r="A7" s="517" t="s">
        <v>328</v>
      </c>
      <c r="B7" s="518">
        <v>5921715932.1999998</v>
      </c>
      <c r="C7" s="518">
        <v>9755915254.8199997</v>
      </c>
      <c r="D7" s="518">
        <v>20746490602.369999</v>
      </c>
      <c r="E7" s="520">
        <v>15557816057.25</v>
      </c>
      <c r="F7" s="520">
        <v>6657059927.75</v>
      </c>
      <c r="G7" s="520">
        <v>0</v>
      </c>
      <c r="H7" s="518">
        <f>+'Resumen '!E77</f>
        <v>0</v>
      </c>
      <c r="I7" s="519">
        <f t="shared" si="0"/>
        <v>58638997774.389999</v>
      </c>
    </row>
    <row r="8" spans="1:11" s="259" customFormat="1" ht="18.75" customHeight="1">
      <c r="A8" s="517" t="s">
        <v>331</v>
      </c>
      <c r="B8" s="518">
        <v>299859195.84000003</v>
      </c>
      <c r="C8" s="518">
        <v>366978210.63</v>
      </c>
      <c r="D8" s="518">
        <v>747695083.26999998</v>
      </c>
      <c r="E8" s="518">
        <v>594074614.6500001</v>
      </c>
      <c r="F8" s="518">
        <v>299922059.91000003</v>
      </c>
      <c r="G8" s="518">
        <v>7539272143.8900003</v>
      </c>
      <c r="H8" s="518">
        <f>+'Resumen '!E78</f>
        <v>6229536554.3999996</v>
      </c>
      <c r="I8" s="519">
        <f t="shared" si="0"/>
        <v>16077337862.59</v>
      </c>
    </row>
    <row r="9" spans="1:11" s="259" customFormat="1" ht="18.75" customHeight="1">
      <c r="A9" s="517" t="s">
        <v>334</v>
      </c>
      <c r="B9" s="518">
        <v>3560791266.3299999</v>
      </c>
      <c r="C9" s="518">
        <v>0</v>
      </c>
      <c r="D9" s="518">
        <v>11153519914.59</v>
      </c>
      <c r="E9" s="518">
        <v>4003732597.3300004</v>
      </c>
      <c r="F9" s="518">
        <v>534942027.41000003</v>
      </c>
      <c r="G9" s="518">
        <v>328083703.39999998</v>
      </c>
      <c r="H9" s="518">
        <f>+'Resumen '!E79</f>
        <v>262869061.5</v>
      </c>
      <c r="I9" s="519">
        <f t="shared" si="0"/>
        <v>19843938570.560001</v>
      </c>
    </row>
    <row r="10" spans="1:11" s="259" customFormat="1" ht="18.75" customHeight="1">
      <c r="A10" s="517" t="s">
        <v>337</v>
      </c>
      <c r="B10" s="518">
        <v>590893592.30050004</v>
      </c>
      <c r="C10" s="518">
        <v>766314277.86000001</v>
      </c>
      <c r="D10" s="518">
        <v>1569656421.6399999</v>
      </c>
      <c r="E10" s="518">
        <v>1222111040.97</v>
      </c>
      <c r="F10" s="518">
        <v>537390142.97000003</v>
      </c>
      <c r="G10" s="518">
        <v>550668409.03999996</v>
      </c>
      <c r="H10" s="518">
        <f>+'Resumen '!E80</f>
        <v>461490325.99000001</v>
      </c>
      <c r="I10" s="519">
        <f t="shared" si="0"/>
        <v>5698524210.7705002</v>
      </c>
    </row>
    <row r="11" spans="1:11" s="259" customFormat="1" ht="18.75" customHeight="1">
      <c r="A11" s="517" t="s">
        <v>340</v>
      </c>
      <c r="B11" s="518">
        <v>2728353754.1395001</v>
      </c>
      <c r="C11" s="518">
        <v>4385248121.6499996</v>
      </c>
      <c r="D11" s="518">
        <v>8976559345.9400005</v>
      </c>
      <c r="E11" s="520">
        <v>6983431385.8299999</v>
      </c>
      <c r="F11" s="520">
        <v>3070768143.7399998</v>
      </c>
      <c r="G11" s="520">
        <v>598183649.45000005</v>
      </c>
      <c r="H11" s="518">
        <f>+'Resumen '!E81</f>
        <v>494160125.76999998</v>
      </c>
      <c r="I11" s="519">
        <f t="shared" si="0"/>
        <v>27236704526.519501</v>
      </c>
    </row>
    <row r="12" spans="1:11" s="259" customFormat="1" ht="18.75" customHeight="1">
      <c r="A12" s="517" t="s">
        <v>342</v>
      </c>
      <c r="B12" s="518">
        <v>0</v>
      </c>
      <c r="C12" s="518">
        <v>0</v>
      </c>
      <c r="D12" s="518">
        <v>0</v>
      </c>
      <c r="E12" s="518">
        <v>941871708.25999999</v>
      </c>
      <c r="F12" s="518">
        <v>660867082.09000003</v>
      </c>
      <c r="G12" s="518">
        <v>3418154271.5799999</v>
      </c>
      <c r="H12" s="518">
        <f>+'Resumen '!E82</f>
        <v>2823732758.23</v>
      </c>
      <c r="I12" s="519">
        <f t="shared" si="0"/>
        <v>7844625820.1599998</v>
      </c>
    </row>
    <row r="13" spans="1:11" s="323" customFormat="1" ht="18.75" customHeight="1">
      <c r="A13" s="517" t="s">
        <v>346</v>
      </c>
      <c r="B13" s="518">
        <v>0</v>
      </c>
      <c r="C13" s="518">
        <v>0</v>
      </c>
      <c r="D13" s="518">
        <v>0</v>
      </c>
      <c r="E13" s="518">
        <v>470963867.80000001</v>
      </c>
      <c r="F13" s="518">
        <v>330441648.19999999</v>
      </c>
      <c r="G13" s="518">
        <v>744719455.62</v>
      </c>
      <c r="H13" s="518">
        <f>+'Resumen '!E83</f>
        <v>613904952.67999995</v>
      </c>
      <c r="I13" s="519">
        <f t="shared" si="0"/>
        <v>2160029924.2999997</v>
      </c>
    </row>
    <row r="14" spans="1:11" s="259" customFormat="1" ht="18.75" customHeight="1">
      <c r="A14" s="517" t="s">
        <v>325</v>
      </c>
      <c r="B14" s="518">
        <v>4160086738.3200006</v>
      </c>
      <c r="C14" s="518">
        <v>0</v>
      </c>
      <c r="D14" s="518">
        <v>0</v>
      </c>
      <c r="E14" s="518">
        <v>0</v>
      </c>
      <c r="F14" s="518">
        <v>0</v>
      </c>
      <c r="G14" s="518">
        <v>372362585.44</v>
      </c>
      <c r="H14" s="518">
        <f>+'Resumen '!E84</f>
        <v>306960998.67000002</v>
      </c>
      <c r="I14" s="519">
        <f t="shared" si="0"/>
        <v>4839410322.4300003</v>
      </c>
    </row>
    <row r="15" spans="1:11" s="259" customFormat="1" ht="18.75" customHeight="1">
      <c r="A15" s="811" t="s">
        <v>187</v>
      </c>
      <c r="B15" s="519">
        <f t="shared" ref="B15:H15" si="1">SUM(B5:B14)</f>
        <v>73508807574.119003</v>
      </c>
      <c r="C15" s="519">
        <f t="shared" si="1"/>
        <v>107639660945.11</v>
      </c>
      <c r="D15" s="519">
        <f t="shared" si="1"/>
        <v>235275333165.27002</v>
      </c>
      <c r="E15" s="519">
        <f t="shared" si="1"/>
        <v>182527473149.44998</v>
      </c>
      <c r="F15" s="519">
        <f t="shared" si="1"/>
        <v>80245785891.630005</v>
      </c>
      <c r="G15" s="519">
        <f t="shared" si="1"/>
        <v>89113605443.589981</v>
      </c>
      <c r="H15" s="519">
        <f t="shared" si="1"/>
        <v>73658615701.160004</v>
      </c>
      <c r="I15" s="519">
        <f t="shared" si="0"/>
        <v>841969281870.32898</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244"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2">
    <tabColor theme="8" tint="-0.249977111117893"/>
    <pageSetUpPr fitToPage="1"/>
  </sheetPr>
  <dimension ref="A1:I73"/>
  <sheetViews>
    <sheetView showGridLines="0" view="pageBreakPreview" zoomScale="70" zoomScaleNormal="100" zoomScaleSheetLayoutView="70" workbookViewId="0">
      <pane xSplit="1" ySplit="4" topLeftCell="B5" activePane="bottomRight" state="frozen"/>
      <selection pane="bottomRight" activeCell="L27" sqref="L27"/>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5" customWidth="1"/>
    <col min="8" max="8" width="27.140625" style="75" bestFit="1" customWidth="1"/>
    <col min="9" max="9" width="13.5703125" style="41" customWidth="1"/>
    <col min="10" max="16384" width="11.42578125" style="41"/>
  </cols>
  <sheetData>
    <row r="1" spans="1:9" s="456" customFormat="1" ht="50.25" customHeight="1">
      <c r="A1" s="1555" t="s">
        <v>777</v>
      </c>
      <c r="B1" s="1555"/>
      <c r="C1" s="1555"/>
      <c r="D1" s="1555"/>
      <c r="E1" s="1555"/>
      <c r="F1" s="1555"/>
      <c r="G1" s="1555"/>
      <c r="H1" s="1555"/>
    </row>
    <row r="2" spans="1:9" s="456" customFormat="1" ht="21" customHeight="1">
      <c r="A2" s="1555" t="str">
        <f>+'Resumen '!O1</f>
        <v>Período:  Diciembre 2009 - Septiembre 2024</v>
      </c>
      <c r="B2" s="1555"/>
      <c r="C2" s="1555"/>
      <c r="D2" s="1555"/>
      <c r="E2" s="1555"/>
      <c r="F2" s="1555"/>
      <c r="G2" s="1555"/>
      <c r="H2" s="1555"/>
    </row>
    <row r="3" spans="1:9" ht="7.5" customHeight="1">
      <c r="A3" s="1556"/>
      <c r="B3" s="1556"/>
      <c r="C3" s="1556"/>
      <c r="D3" s="1556"/>
      <c r="E3" s="642"/>
      <c r="F3" s="642"/>
    </row>
    <row r="4" spans="1:9" s="441" customFormat="1" ht="19.5" customHeight="1">
      <c r="A4" s="802" t="s">
        <v>372</v>
      </c>
      <c r="B4" s="803" t="s">
        <v>778</v>
      </c>
      <c r="C4" s="803" t="s">
        <v>779</v>
      </c>
      <c r="D4" s="803" t="s">
        <v>780</v>
      </c>
      <c r="E4" s="803" t="s">
        <v>467</v>
      </c>
      <c r="F4" s="803" t="s">
        <v>582</v>
      </c>
      <c r="G4" s="803" t="s">
        <v>182</v>
      </c>
      <c r="H4" s="804" t="s">
        <v>187</v>
      </c>
    </row>
    <row r="5" spans="1:9" s="151" customFormat="1">
      <c r="A5" s="805" t="s">
        <v>320</v>
      </c>
      <c r="B5" s="806">
        <v>25453075491.400002</v>
      </c>
      <c r="C5" s="806">
        <v>39643405950.940002</v>
      </c>
      <c r="D5" s="806">
        <v>89919991179.740005</v>
      </c>
      <c r="E5" s="806">
        <v>21133960278.52</v>
      </c>
      <c r="F5" s="806">
        <v>23761158668.84</v>
      </c>
      <c r="G5" s="807">
        <f>+'Resumen '!H75</f>
        <v>19497869398.389999</v>
      </c>
      <c r="H5" s="808">
        <f>SUM(B5:G5)</f>
        <v>219409460967.83002</v>
      </c>
    </row>
    <row r="6" spans="1:9" s="151" customFormat="1">
      <c r="A6" s="805" t="s">
        <v>323</v>
      </c>
      <c r="B6" s="806">
        <v>18881230957.73</v>
      </c>
      <c r="C6" s="806">
        <v>29861442233.68</v>
      </c>
      <c r="D6" s="806">
        <v>63918256223.180008</v>
      </c>
      <c r="E6" s="806">
        <v>15142864075.59</v>
      </c>
      <c r="F6" s="806">
        <v>16944321974.73</v>
      </c>
      <c r="G6" s="807">
        <f>+'Resumen '!H76</f>
        <v>13755574802.25</v>
      </c>
      <c r="H6" s="808">
        <f t="shared" ref="H6:H21" si="0">SUM(B6:G6)</f>
        <v>158503690267.16</v>
      </c>
    </row>
    <row r="7" spans="1:9" s="151" customFormat="1">
      <c r="A7" s="805" t="s">
        <v>326</v>
      </c>
      <c r="B7" s="806">
        <v>15588512670.17</v>
      </c>
      <c r="C7" s="806">
        <v>23052495557.969997</v>
      </c>
      <c r="D7" s="806">
        <v>53906402755.330002</v>
      </c>
      <c r="E7" s="806">
        <v>13013729587.18</v>
      </c>
      <c r="F7" s="806">
        <v>14701970341.059999</v>
      </c>
      <c r="G7" s="807">
        <f>+'Resumen '!H77</f>
        <v>12195382007.77</v>
      </c>
      <c r="H7" s="808">
        <f t="shared" si="0"/>
        <v>132458492919.48</v>
      </c>
    </row>
    <row r="8" spans="1:9" s="151" customFormat="1">
      <c r="A8" s="805" t="s">
        <v>329</v>
      </c>
      <c r="B8" s="806">
        <v>14888083377.610001</v>
      </c>
      <c r="C8" s="806">
        <v>23467994864.18</v>
      </c>
      <c r="D8" s="806">
        <v>56200241133.410004</v>
      </c>
      <c r="E8" s="806">
        <v>12570028697.83</v>
      </c>
      <c r="F8" s="806">
        <v>13887348136.860001</v>
      </c>
      <c r="G8" s="807">
        <f>+'Resumen '!H78</f>
        <v>11613166920.41</v>
      </c>
      <c r="H8" s="808">
        <f t="shared" si="0"/>
        <v>132626863130.30002</v>
      </c>
    </row>
    <row r="9" spans="1:9" s="151" customFormat="1">
      <c r="A9" s="805" t="s">
        <v>332</v>
      </c>
      <c r="B9" s="806">
        <v>10866305441.619999</v>
      </c>
      <c r="C9" s="806">
        <v>18702688898.580002</v>
      </c>
      <c r="D9" s="806">
        <v>47644363276.909996</v>
      </c>
      <c r="E9" s="806">
        <v>10637508913.700001</v>
      </c>
      <c r="F9" s="806">
        <v>12015726917.77</v>
      </c>
      <c r="G9" s="807">
        <f>+'Resumen '!H79</f>
        <v>10007860837.32</v>
      </c>
      <c r="H9" s="808">
        <f t="shared" si="0"/>
        <v>109874454285.89999</v>
      </c>
    </row>
    <row r="10" spans="1:9" s="151" customFormat="1">
      <c r="A10" s="805" t="s">
        <v>335</v>
      </c>
      <c r="B10" s="806">
        <v>4034946935.6399999</v>
      </c>
      <c r="C10" s="806">
        <v>4855369751.4300003</v>
      </c>
      <c r="D10" s="806">
        <v>12410309643.629999</v>
      </c>
      <c r="E10" s="806">
        <v>3741208489.0300002</v>
      </c>
      <c r="F10" s="806">
        <v>3130204689.73</v>
      </c>
      <c r="G10" s="807">
        <f>+'Resumen '!H80</f>
        <v>2521054185.8099999</v>
      </c>
      <c r="H10" s="808">
        <f t="shared" si="0"/>
        <v>30693093695.269997</v>
      </c>
    </row>
    <row r="11" spans="1:9" s="151" customFormat="1">
      <c r="A11" s="805" t="s">
        <v>338</v>
      </c>
      <c r="B11" s="806">
        <v>729612080.78999996</v>
      </c>
      <c r="C11" s="806">
        <v>957954042.44000006</v>
      </c>
      <c r="D11" s="806">
        <v>2227262919.79</v>
      </c>
      <c r="E11" s="806">
        <v>471821207.45999998</v>
      </c>
      <c r="F11" s="806">
        <v>504301157.47000003</v>
      </c>
      <c r="G11" s="807">
        <f>+'Resumen '!H81</f>
        <v>402369467.54000002</v>
      </c>
      <c r="H11" s="808">
        <f t="shared" si="0"/>
        <v>5293320875.4899998</v>
      </c>
    </row>
    <row r="12" spans="1:9" s="151" customFormat="1">
      <c r="A12" s="805" t="s">
        <v>256</v>
      </c>
      <c r="B12" s="806">
        <v>661699957.10000002</v>
      </c>
      <c r="C12" s="806">
        <v>963391851.05999994</v>
      </c>
      <c r="D12" s="806">
        <v>2253162047.54</v>
      </c>
      <c r="E12" s="806">
        <v>537390142.97000003</v>
      </c>
      <c r="F12" s="806">
        <v>598183649.45000005</v>
      </c>
      <c r="G12" s="807">
        <f>+'Resumen '!H82</f>
        <v>494160125.76999998</v>
      </c>
      <c r="H12" s="808">
        <f t="shared" si="0"/>
        <v>5507987773.8899994</v>
      </c>
      <c r="I12" s="152"/>
    </row>
    <row r="13" spans="1:9" s="151" customFormat="1">
      <c r="A13" s="805" t="s">
        <v>343</v>
      </c>
      <c r="B13" s="806">
        <v>619577342.93000007</v>
      </c>
      <c r="C13" s="806">
        <v>1036874055.35</v>
      </c>
      <c r="D13" s="806">
        <v>2056792796.25</v>
      </c>
      <c r="E13" s="806">
        <v>296541693.35000002</v>
      </c>
      <c r="F13" s="806">
        <v>302866298.23000002</v>
      </c>
      <c r="G13" s="807">
        <f>+'Resumen '!H83</f>
        <v>218396411.28</v>
      </c>
      <c r="H13" s="808">
        <f t="shared" si="0"/>
        <v>4531048597.3900003</v>
      </c>
      <c r="I13" s="152"/>
    </row>
    <row r="14" spans="1:9" s="151" customFormat="1">
      <c r="A14" s="805" t="s">
        <v>347</v>
      </c>
      <c r="B14" s="806">
        <v>643977056.19000006</v>
      </c>
      <c r="C14" s="806">
        <v>680194876.61000001</v>
      </c>
      <c r="D14" s="806">
        <v>1035126645.5899999</v>
      </c>
      <c r="E14" s="806">
        <v>151374061.84</v>
      </c>
      <c r="F14" s="806">
        <v>125458548.02</v>
      </c>
      <c r="G14" s="807">
        <f>+'Resumen '!H84</f>
        <v>97474281.269999996</v>
      </c>
      <c r="H14" s="808">
        <f t="shared" si="0"/>
        <v>2733605469.5200005</v>
      </c>
      <c r="I14" s="153"/>
    </row>
    <row r="15" spans="1:9" s="151" customFormat="1">
      <c r="A15" s="805" t="s">
        <v>350</v>
      </c>
      <c r="B15" s="806">
        <v>346822420.46000004</v>
      </c>
      <c r="C15" s="806">
        <v>396520372.38999999</v>
      </c>
      <c r="D15" s="806">
        <v>1128309627.8900001</v>
      </c>
      <c r="E15" s="806">
        <v>299922059.91000003</v>
      </c>
      <c r="F15" s="806">
        <v>328083703.39999998</v>
      </c>
      <c r="G15" s="807">
        <f>+'Resumen '!H85</f>
        <v>262869061.5</v>
      </c>
      <c r="H15" s="808">
        <f t="shared" si="0"/>
        <v>2762527245.5500002</v>
      </c>
      <c r="I15" s="152"/>
    </row>
    <row r="16" spans="1:9" s="151" customFormat="1">
      <c r="A16" s="805" t="s">
        <v>353</v>
      </c>
      <c r="B16" s="806">
        <v>0</v>
      </c>
      <c r="C16" s="806">
        <v>0</v>
      </c>
      <c r="D16" s="806">
        <v>2303193275.4499998</v>
      </c>
      <c r="E16" s="806">
        <v>862196273.07000005</v>
      </c>
      <c r="F16" s="806">
        <v>1191703556.96</v>
      </c>
      <c r="G16" s="807">
        <f>+'Resumen '!H86</f>
        <v>1221228066.5699999</v>
      </c>
      <c r="H16" s="808">
        <f t="shared" si="0"/>
        <v>5578321172.0499992</v>
      </c>
      <c r="I16" s="152"/>
    </row>
    <row r="17" spans="1:9" s="151" customFormat="1">
      <c r="A17" s="805" t="s">
        <v>356</v>
      </c>
      <c r="B17" s="806">
        <v>0</v>
      </c>
      <c r="C17" s="806">
        <v>0</v>
      </c>
      <c r="D17" s="806">
        <v>848830315.07000005</v>
      </c>
      <c r="E17" s="806">
        <v>395931680.88999999</v>
      </c>
      <c r="F17" s="806">
        <v>505195760.00999999</v>
      </c>
      <c r="G17" s="807">
        <f>+'Resumen '!H87</f>
        <v>450344183.93000001</v>
      </c>
      <c r="H17" s="808">
        <f t="shared" si="0"/>
        <v>2200301939.9000001</v>
      </c>
      <c r="I17" s="152"/>
    </row>
    <row r="18" spans="1:9" s="151" customFormat="1">
      <c r="A18" s="805" t="s">
        <v>342</v>
      </c>
      <c r="B18" s="806">
        <v>0</v>
      </c>
      <c r="C18" s="806">
        <v>0</v>
      </c>
      <c r="D18" s="806">
        <v>941871708.25999999</v>
      </c>
      <c r="E18" s="806">
        <v>660867082.09000003</v>
      </c>
      <c r="F18" s="806">
        <v>744719455.62</v>
      </c>
      <c r="G18" s="807">
        <f>+'Resumen '!H88</f>
        <v>613904952.67999995</v>
      </c>
      <c r="H18" s="808">
        <f t="shared" si="0"/>
        <v>2961363198.6499996</v>
      </c>
      <c r="I18" s="152"/>
    </row>
    <row r="19" spans="1:9" s="151" customFormat="1">
      <c r="A19" s="805" t="s">
        <v>346</v>
      </c>
      <c r="B19" s="806">
        <v>0</v>
      </c>
      <c r="C19" s="806">
        <v>0</v>
      </c>
      <c r="D19" s="806">
        <v>470963867.80000001</v>
      </c>
      <c r="E19" s="806">
        <v>330441648.19999999</v>
      </c>
      <c r="F19" s="806">
        <v>372362585.44</v>
      </c>
      <c r="G19" s="807">
        <f>+'Resumen '!H89</f>
        <v>306960998.67000002</v>
      </c>
      <c r="H19" s="808">
        <f t="shared" si="0"/>
        <v>1480729100.1100001</v>
      </c>
      <c r="I19" s="152"/>
    </row>
    <row r="20" spans="1:9" s="151" customFormat="1">
      <c r="A20" s="805" t="s">
        <v>366</v>
      </c>
      <c r="B20" s="806">
        <v>0</v>
      </c>
      <c r="C20" s="806">
        <v>0</v>
      </c>
      <c r="D20" s="806">
        <v>0</v>
      </c>
      <c r="E20" s="806">
        <v>0</v>
      </c>
      <c r="F20" s="806">
        <v>0</v>
      </c>
      <c r="G20" s="806">
        <v>0</v>
      </c>
      <c r="H20" s="808">
        <f t="shared" si="0"/>
        <v>0</v>
      </c>
      <c r="I20" s="152"/>
    </row>
    <row r="21" spans="1:9" s="151" customFormat="1">
      <c r="A21" s="805" t="s">
        <v>369</v>
      </c>
      <c r="B21" s="806">
        <v>0</v>
      </c>
      <c r="C21" s="806">
        <v>0</v>
      </c>
      <c r="D21" s="806">
        <v>0</v>
      </c>
      <c r="E21" s="806">
        <v>0</v>
      </c>
      <c r="F21" s="806">
        <v>0</v>
      </c>
      <c r="G21" s="806">
        <v>0</v>
      </c>
      <c r="H21" s="808">
        <f t="shared" si="0"/>
        <v>0</v>
      </c>
      <c r="I21" s="152"/>
    </row>
    <row r="22" spans="1:9" s="154" customFormat="1">
      <c r="A22" s="809" t="s">
        <v>372</v>
      </c>
      <c r="B22" s="810">
        <f t="shared" ref="B22:G22" si="1">SUM(B5:B21)</f>
        <v>92713843731.639999</v>
      </c>
      <c r="C22" s="810">
        <f t="shared" si="1"/>
        <v>143618332454.63</v>
      </c>
      <c r="D22" s="810">
        <f t="shared" si="1"/>
        <v>337265077415.84003</v>
      </c>
      <c r="E22" s="810">
        <f t="shared" si="1"/>
        <v>80245785891.63002</v>
      </c>
      <c r="F22" s="810">
        <f t="shared" si="1"/>
        <v>89113605443.589981</v>
      </c>
      <c r="G22" s="810">
        <f t="shared" si="1"/>
        <v>73658615701.160004</v>
      </c>
      <c r="H22" s="810">
        <f>SUM(H5:H21)</f>
        <v>816615260638.49023</v>
      </c>
      <c r="I22" s="152">
        <f>+Tabla36[[#This Row],[Ene-Sep.24]]-'IV.3.3.Pagos anuales x cuentas'!H15</f>
        <v>0</v>
      </c>
    </row>
    <row r="23" spans="1:9" s="149" customFormat="1" ht="12.75" customHeight="1">
      <c r="A23" s="1554" t="s">
        <v>781</v>
      </c>
      <c r="B23" s="1554"/>
      <c r="C23" s="1554"/>
      <c r="D23" s="1554"/>
      <c r="E23" s="1554"/>
      <c r="F23" s="1554"/>
      <c r="G23" s="1554"/>
      <c r="H23" s="1554"/>
      <c r="I23" s="150"/>
    </row>
    <row r="24" spans="1:9" ht="15.75">
      <c r="A24" s="149" t="s">
        <v>782</v>
      </c>
      <c r="B24" s="149"/>
      <c r="C24" s="149"/>
      <c r="D24" s="149"/>
      <c r="E24" s="149"/>
      <c r="F24" s="149"/>
      <c r="G24" s="1209"/>
      <c r="H24" s="149"/>
      <c r="I24" s="133"/>
    </row>
    <row r="25" spans="1:9">
      <c r="G25" s="121"/>
      <c r="I25" s="133"/>
    </row>
    <row r="26" spans="1:9">
      <c r="I26" s="133"/>
    </row>
    <row r="27" spans="1:9">
      <c r="I27" s="133"/>
    </row>
    <row r="28" spans="1:9">
      <c r="I28" s="133"/>
    </row>
    <row r="29" spans="1:9">
      <c r="I29" s="133"/>
    </row>
    <row r="30" spans="1:9">
      <c r="I30" s="133"/>
    </row>
    <row r="31" spans="1:9">
      <c r="I31" s="133"/>
    </row>
    <row r="32" spans="1:9">
      <c r="I32" s="133"/>
    </row>
    <row r="33" spans="9:9">
      <c r="I33" s="133"/>
    </row>
    <row r="34" spans="9:9">
      <c r="I34" s="133"/>
    </row>
    <row r="35" spans="9:9">
      <c r="I35" s="133"/>
    </row>
    <row r="36" spans="9:9">
      <c r="I36" s="133"/>
    </row>
    <row r="37" spans="9:9">
      <c r="I37" s="133"/>
    </row>
    <row r="38" spans="9:9">
      <c r="I38" s="133"/>
    </row>
    <row r="39" spans="9:9">
      <c r="I39" s="133"/>
    </row>
    <row r="40" spans="9:9">
      <c r="I40" s="133"/>
    </row>
    <row r="41" spans="9:9">
      <c r="I41" s="133"/>
    </row>
    <row r="42" spans="9:9">
      <c r="I42" s="133"/>
    </row>
    <row r="71" spans="1:8" ht="30" customHeight="1"/>
    <row r="72" spans="1:8" ht="17.25" customHeight="1">
      <c r="A72" s="132" t="s">
        <v>783</v>
      </c>
      <c r="B72" s="132"/>
      <c r="C72" s="132"/>
      <c r="D72" s="132"/>
      <c r="E72" s="768"/>
      <c r="F72" s="768"/>
      <c r="G72" s="149"/>
      <c r="H72" s="149"/>
    </row>
    <row r="73" spans="1:8" ht="20.25" customHeight="1">
      <c r="A73" s="1554" t="s">
        <v>781</v>
      </c>
      <c r="B73" s="1554"/>
      <c r="C73" s="1554"/>
      <c r="D73" s="1554"/>
      <c r="E73" s="1554"/>
      <c r="F73" s="1554"/>
      <c r="G73" s="1554"/>
      <c r="H73" s="1554"/>
    </row>
  </sheetData>
  <mergeCells count="5">
    <mergeCell ref="A73:H73"/>
    <mergeCell ref="A1:H1"/>
    <mergeCell ref="A3:D3"/>
    <mergeCell ref="A2:H2"/>
    <mergeCell ref="A23:H23"/>
  </mergeCells>
  <conditionalFormatting sqref="G5:G21">
    <cfRule type="cellIs" dxfId="229" priority="4" operator="equal">
      <formula>0</formula>
    </cfRule>
  </conditionalFormatting>
  <conditionalFormatting sqref="G5:G21">
    <cfRule type="cellIs" dxfId="228" priority="3" operator="equal">
      <formula>0</formula>
    </cfRule>
  </conditionalFormatting>
  <conditionalFormatting sqref="B5:H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14" activePane="bottomLeft" state="frozen"/>
      <selection pane="bottomLeft" activeCell="O28" sqref="N28:O28"/>
      <selection activeCell="A6" sqref="A6:J27"/>
    </sheetView>
  </sheetViews>
  <sheetFormatPr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58" customFormat="1" ht="72" customHeight="1">
      <c r="A1" s="1560" t="s">
        <v>784</v>
      </c>
      <c r="B1" s="1560"/>
      <c r="C1" s="1560"/>
      <c r="D1" s="1560"/>
      <c r="E1" s="1560"/>
      <c r="F1" s="1560"/>
      <c r="G1" s="1560"/>
      <c r="H1" s="1560"/>
      <c r="I1" s="1560"/>
      <c r="J1" s="457"/>
    </row>
    <row r="2" spans="1:13" ht="22.5" customHeight="1">
      <c r="A2" s="1561" t="str">
        <f>+'Resumen '!O4</f>
        <v>Período:  Diciembre 2008 - Septiembre  2024</v>
      </c>
      <c r="B2" s="1561"/>
      <c r="C2" s="1561"/>
      <c r="D2" s="1561"/>
      <c r="E2" s="1561"/>
      <c r="F2" s="1561"/>
      <c r="G2" s="1561"/>
      <c r="H2" s="1561"/>
      <c r="I2" s="1561"/>
      <c r="J2" s="230"/>
    </row>
    <row r="3" spans="1:13" ht="13.5" customHeight="1">
      <c r="A3" s="1557"/>
      <c r="B3" s="1557"/>
      <c r="C3" s="1557"/>
      <c r="D3" s="1557"/>
      <c r="E3" s="1557"/>
      <c r="F3" s="1557"/>
      <c r="G3" s="1557"/>
      <c r="H3" s="1557"/>
      <c r="I3" s="1557"/>
      <c r="J3" s="32"/>
    </row>
    <row r="4" spans="1:13" s="431" customFormat="1" ht="59.25" customHeight="1">
      <c r="A4" s="1045" t="s">
        <v>543</v>
      </c>
      <c r="B4" s="1046" t="s">
        <v>785</v>
      </c>
      <c r="C4" s="1046" t="s">
        <v>786</v>
      </c>
      <c r="D4" s="1046" t="s">
        <v>787</v>
      </c>
      <c r="E4" s="1047" t="s">
        <v>788</v>
      </c>
      <c r="G4" s="16"/>
    </row>
    <row r="5" spans="1:13" ht="16.5" customHeight="1">
      <c r="A5" s="500">
        <v>2008</v>
      </c>
      <c r="B5" s="501">
        <v>68371.91</v>
      </c>
      <c r="C5" s="501">
        <v>0</v>
      </c>
      <c r="D5" s="501">
        <v>1661642.6804877073</v>
      </c>
      <c r="E5" s="502">
        <f t="shared" ref="E5:E12" si="0">B5/D5</f>
        <v>4.1147179717321791E-2</v>
      </c>
      <c r="G5"/>
      <c r="H5" s="43"/>
      <c r="M5" s="14"/>
    </row>
    <row r="6" spans="1:13" ht="16.5" customHeight="1">
      <c r="A6" s="500">
        <v>2009</v>
      </c>
      <c r="B6" s="501">
        <v>94318.74</v>
      </c>
      <c r="C6" s="503">
        <f t="shared" ref="C6:C11" si="1">B6/B5-1</f>
        <v>0.37949546824127034</v>
      </c>
      <c r="D6" s="501">
        <v>1736041.0636671539</v>
      </c>
      <c r="E6" s="502">
        <f t="shared" si="0"/>
        <v>5.4329786301692835E-2</v>
      </c>
      <c r="G6"/>
      <c r="M6" s="14"/>
    </row>
    <row r="7" spans="1:13" ht="16.5" customHeight="1">
      <c r="A7" s="500">
        <v>2010</v>
      </c>
      <c r="B7" s="501">
        <v>120339.19</v>
      </c>
      <c r="C7" s="503">
        <f t="shared" si="1"/>
        <v>0.27587783721453452</v>
      </c>
      <c r="D7" s="501">
        <v>1983201.6822193242</v>
      </c>
      <c r="E7" s="502">
        <f t="shared" si="0"/>
        <v>6.0679249659234394E-2</v>
      </c>
      <c r="G7"/>
      <c r="L7" s="99"/>
      <c r="M7" s="14"/>
    </row>
    <row r="8" spans="1:13" customFormat="1" ht="16.5" customHeight="1">
      <c r="A8" s="500">
        <v>2011</v>
      </c>
      <c r="B8" s="501">
        <v>154672.16</v>
      </c>
      <c r="C8" s="503">
        <f t="shared" si="1"/>
        <v>0.28530165443194355</v>
      </c>
      <c r="D8" s="501">
        <v>2210213.9344516792</v>
      </c>
      <c r="E8" s="502">
        <f t="shared" si="0"/>
        <v>6.9980628385809096E-2</v>
      </c>
      <c r="F8" s="33"/>
      <c r="H8" s="21"/>
      <c r="K8" s="21"/>
      <c r="L8" s="99"/>
      <c r="M8" s="14"/>
    </row>
    <row r="9" spans="1:13" customFormat="1" ht="16.5" customHeight="1">
      <c r="A9" s="500">
        <v>2012</v>
      </c>
      <c r="B9" s="501">
        <v>198249.65</v>
      </c>
      <c r="C9" s="503">
        <f t="shared" si="1"/>
        <v>0.28174100626770837</v>
      </c>
      <c r="D9" s="501">
        <v>2386016.246957059</v>
      </c>
      <c r="E9" s="502">
        <f t="shared" si="0"/>
        <v>8.308813917458957E-2</v>
      </c>
      <c r="F9" s="33"/>
      <c r="H9" s="21"/>
      <c r="K9" s="21"/>
      <c r="L9" s="99"/>
      <c r="M9" s="14"/>
    </row>
    <row r="10" spans="1:13" customFormat="1" ht="16.5" customHeight="1">
      <c r="A10" s="500">
        <v>2013</v>
      </c>
      <c r="B10" s="501">
        <v>248516.38566900001</v>
      </c>
      <c r="C10" s="503">
        <f t="shared" si="1"/>
        <v>0.25355270825951015</v>
      </c>
      <c r="D10" s="501">
        <v>2619769.6965127527</v>
      </c>
      <c r="E10" s="502">
        <f t="shared" si="0"/>
        <v>9.486192087793327E-2</v>
      </c>
      <c r="F10" s="33"/>
      <c r="H10" s="21"/>
      <c r="K10" s="21"/>
      <c r="L10" s="99"/>
      <c r="M10" s="14"/>
    </row>
    <row r="11" spans="1:13" customFormat="1" ht="16.5" customHeight="1">
      <c r="A11" s="500">
        <v>2014</v>
      </c>
      <c r="B11" s="501">
        <v>305297.32352799998</v>
      </c>
      <c r="C11" s="503">
        <f t="shared" si="1"/>
        <v>0.2284796541932117</v>
      </c>
      <c r="D11" s="501">
        <v>2925665.101870168</v>
      </c>
      <c r="E11" s="502">
        <f t="shared" si="0"/>
        <v>0.1043514253674644</v>
      </c>
      <c r="F11" s="33"/>
      <c r="H11" s="21"/>
      <c r="K11" s="21"/>
      <c r="L11" s="99"/>
      <c r="M11" s="14"/>
    </row>
    <row r="12" spans="1:13" customFormat="1" ht="16.5" customHeight="1">
      <c r="A12" s="500">
        <v>2015</v>
      </c>
      <c r="B12" s="501">
        <v>367708.87092800002</v>
      </c>
      <c r="C12" s="503">
        <f>B12/B11-1</f>
        <v>0.20442874073960238</v>
      </c>
      <c r="D12" s="501">
        <v>3205655.1361474036</v>
      </c>
      <c r="E12" s="502">
        <f t="shared" si="0"/>
        <v>0.11470630972797564</v>
      </c>
      <c r="F12" s="33"/>
      <c r="H12" s="21"/>
      <c r="K12" s="21"/>
      <c r="L12" s="99"/>
      <c r="M12" s="14"/>
    </row>
    <row r="13" spans="1:13" customFormat="1" ht="16.5" customHeight="1">
      <c r="A13" s="500">
        <v>2016</v>
      </c>
      <c r="B13" s="501">
        <v>436929.96823200001</v>
      </c>
      <c r="C13" s="503">
        <v>0.18824973444155502</v>
      </c>
      <c r="D13" s="501">
        <v>3487292.5127027496</v>
      </c>
      <c r="E13" s="502">
        <v>0.13300480292241038</v>
      </c>
      <c r="F13" s="119"/>
      <c r="H13" s="21"/>
      <c r="K13" s="21"/>
      <c r="L13" s="99"/>
      <c r="M13" s="14"/>
    </row>
    <row r="14" spans="1:13" customFormat="1" ht="16.5" customHeight="1">
      <c r="A14" s="500">
        <v>2017</v>
      </c>
      <c r="B14" s="501">
        <f>520077015573/1000000</f>
        <v>520077.01557300001</v>
      </c>
      <c r="C14" s="503">
        <f t="shared" ref="C14:C21" si="2">B14/B13-1</f>
        <v>0.19029833929095652</v>
      </c>
      <c r="D14" s="501">
        <v>3802655.7724425402</v>
      </c>
      <c r="E14" s="502">
        <f t="shared" ref="E14:E21" si="3">B14/D14</f>
        <v>0.13676678792278418</v>
      </c>
      <c r="F14" s="119"/>
      <c r="H14" s="21"/>
      <c r="L14" s="84"/>
      <c r="M14" s="14"/>
    </row>
    <row r="15" spans="1:13" customFormat="1" ht="16.5" customHeight="1">
      <c r="A15" s="500">
        <v>2018</v>
      </c>
      <c r="B15" s="501">
        <v>599976.12957899994</v>
      </c>
      <c r="C15" s="503">
        <f t="shared" si="2"/>
        <v>0.15362938875114551</v>
      </c>
      <c r="D15" s="501">
        <v>4235846.7669485277</v>
      </c>
      <c r="E15" s="502">
        <f t="shared" si="3"/>
        <v>0.14164254813476604</v>
      </c>
      <c r="F15" s="119"/>
      <c r="H15" s="21"/>
      <c r="L15" s="84"/>
      <c r="M15" s="14"/>
    </row>
    <row r="16" spans="1:13" customFormat="1" ht="16.5" customHeight="1">
      <c r="A16" s="500">
        <v>2019</v>
      </c>
      <c r="B16" s="501">
        <f>707666437209/1000000</f>
        <v>707666.437209</v>
      </c>
      <c r="C16" s="503">
        <f t="shared" si="2"/>
        <v>0.1794909869257062</v>
      </c>
      <c r="D16" s="501">
        <v>4562235.0757361948</v>
      </c>
      <c r="E16" s="502">
        <f t="shared" si="3"/>
        <v>0.1551139793240062</v>
      </c>
      <c r="F16" s="119"/>
      <c r="H16" s="21"/>
      <c r="L16" s="84"/>
      <c r="M16" s="14"/>
    </row>
    <row r="17" spans="1:13" customFormat="1" ht="16.5" customHeight="1">
      <c r="A17" s="500">
        <v>2020</v>
      </c>
      <c r="B17" s="501">
        <v>820942.24981800001</v>
      </c>
      <c r="C17" s="503">
        <f t="shared" si="2"/>
        <v>0.16006949977132434</v>
      </c>
      <c r="D17" s="501">
        <v>4456657.3767522685</v>
      </c>
      <c r="E17" s="502">
        <f t="shared" si="3"/>
        <v>0.18420582522236678</v>
      </c>
      <c r="F17" s="119"/>
      <c r="H17" s="21"/>
      <c r="L17" s="84"/>
      <c r="M17" s="14"/>
    </row>
    <row r="18" spans="1:13" customFormat="1" ht="16.5" customHeight="1">
      <c r="A18" s="504">
        <v>2021</v>
      </c>
      <c r="B18" s="501">
        <v>960567.11641200003</v>
      </c>
      <c r="C18" s="503">
        <f t="shared" si="2"/>
        <v>0.17007879253985814</v>
      </c>
      <c r="D18" s="501">
        <v>5392714.1020838208</v>
      </c>
      <c r="E18" s="502">
        <f t="shared" si="3"/>
        <v>0.17812313025102208</v>
      </c>
      <c r="F18" s="119"/>
      <c r="H18" s="21"/>
      <c r="L18" s="84"/>
      <c r="M18" s="14"/>
    </row>
    <row r="19" spans="1:13" ht="15.75">
      <c r="A19" s="505">
        <v>2022</v>
      </c>
      <c r="B19" s="506">
        <v>1062302.305562</v>
      </c>
      <c r="C19" s="503">
        <f t="shared" si="2"/>
        <v>0.10591158848952764</v>
      </c>
      <c r="D19" s="506">
        <v>6260564.0185964201</v>
      </c>
      <c r="E19" s="502">
        <f t="shared" si="3"/>
        <v>0.1696815658152413</v>
      </c>
      <c r="F19" s="33"/>
      <c r="G19"/>
      <c r="I19"/>
      <c r="K19" s="14"/>
      <c r="M19" s="14"/>
    </row>
    <row r="20" spans="1:13" ht="15.75">
      <c r="A20" s="505">
        <v>2023</v>
      </c>
      <c r="B20" s="506">
        <v>1213344.006122</v>
      </c>
      <c r="C20" s="503">
        <f t="shared" si="2"/>
        <v>0.14218335003998028</v>
      </c>
      <c r="D20" s="506">
        <v>6820019.2599957138</v>
      </c>
      <c r="E20" s="502">
        <f t="shared" si="3"/>
        <v>0.17790917589326025</v>
      </c>
      <c r="F20" s="33"/>
      <c r="G20"/>
      <c r="I20"/>
      <c r="K20" s="14"/>
      <c r="M20" s="14"/>
    </row>
    <row r="21" spans="1:13" ht="15.75">
      <c r="A21" s="505" t="str">
        <f>+'Resumen '!O5</f>
        <v>Ene-Sep.24</v>
      </c>
      <c r="B21" s="506">
        <f>+'Resumen '!B59/1000000</f>
        <v>1341442.861519</v>
      </c>
      <c r="C21" s="503">
        <f t="shared" si="2"/>
        <v>0.1055750510577953</v>
      </c>
      <c r="D21" s="506">
        <f>+'Resumen '!B60/1000000</f>
        <v>6820019.2599957138</v>
      </c>
      <c r="E21" s="502">
        <f t="shared" si="3"/>
        <v>0.19669194622184147</v>
      </c>
      <c r="F21" s="33"/>
      <c r="K21" s="14"/>
    </row>
    <row r="22" spans="1:13" ht="29.25" customHeight="1">
      <c r="A22" s="1558" t="s">
        <v>789</v>
      </c>
      <c r="B22" s="1559"/>
      <c r="C22" s="1559"/>
      <c r="D22" s="1559"/>
      <c r="E22" s="1559"/>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3"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249977111117893"/>
    <pageSetUpPr fitToPage="1"/>
  </sheetPr>
  <dimension ref="A1:G89"/>
  <sheetViews>
    <sheetView showGridLines="0" view="pageBreakPreview" zoomScale="85" zoomScaleNormal="100" zoomScaleSheetLayoutView="85" workbookViewId="0">
      <selection activeCell="H26" sqref="H26"/>
    </sheetView>
  </sheetViews>
  <sheetFormatPr defaultColWidth="11.42578125" defaultRowHeight="15"/>
  <cols>
    <col min="1" max="1" width="51.7109375" style="64" customWidth="1"/>
    <col min="2" max="2" width="36.140625" style="64" customWidth="1"/>
    <col min="3" max="5" width="26.5703125" style="64" customWidth="1"/>
    <col min="6" max="16384" width="11.42578125" style="64"/>
  </cols>
  <sheetData>
    <row r="1" spans="1:7" s="459" customFormat="1" ht="57.75" customHeight="1">
      <c r="A1" s="1562" t="s">
        <v>790</v>
      </c>
      <c r="B1" s="1562"/>
      <c r="C1" s="1562"/>
      <c r="D1" s="1562"/>
      <c r="E1" s="1562"/>
    </row>
    <row r="2" spans="1:7" s="459" customFormat="1" ht="25.5" customHeight="1">
      <c r="A2" s="1434" t="s">
        <v>791</v>
      </c>
      <c r="B2" s="1434"/>
      <c r="C2" s="1434"/>
      <c r="D2" s="1434"/>
      <c r="E2" s="1434"/>
    </row>
    <row r="3" spans="1:7" ht="12.75" customHeight="1"/>
    <row r="4" spans="1:7" s="433" customFormat="1" ht="24" customHeight="1">
      <c r="A4" s="923" t="s">
        <v>792</v>
      </c>
      <c r="B4" s="924" t="s">
        <v>793</v>
      </c>
      <c r="C4" s="923" t="s">
        <v>794</v>
      </c>
      <c r="D4" s="432"/>
      <c r="E4" s="432"/>
    </row>
    <row r="5" spans="1:7" ht="13.5" customHeight="1">
      <c r="A5" s="1139" t="s">
        <v>335</v>
      </c>
      <c r="B5" s="1140">
        <v>650845986044.08997</v>
      </c>
      <c r="C5" s="1141">
        <f>+Tabla4112[[#This Row],[Inversión ]]/$B$13</f>
        <v>0.67643633584597695</v>
      </c>
      <c r="D5" s="1118"/>
      <c r="E5" s="1118"/>
    </row>
    <row r="6" spans="1:7" ht="13.5" customHeight="1">
      <c r="A6" s="1139" t="s">
        <v>795</v>
      </c>
      <c r="B6" s="1140">
        <v>182597854223.36002</v>
      </c>
      <c r="C6" s="1141">
        <f>+Tabla4112[[#This Row],[Inversión ]]/$B$13</f>
        <v>0.18977734532086402</v>
      </c>
      <c r="D6" s="1118"/>
      <c r="E6" s="1118"/>
    </row>
    <row r="7" spans="1:7" ht="13.5" customHeight="1">
      <c r="A7" s="1139" t="s">
        <v>796</v>
      </c>
      <c r="B7" s="1140">
        <v>91655211016.38002</v>
      </c>
      <c r="C7" s="1141">
        <f>+Tabla4112[[#This Row],[Inversión ]]/$B$13</f>
        <v>9.5258965147723848E-2</v>
      </c>
      <c r="D7" s="1118"/>
      <c r="E7" s="1118"/>
    </row>
    <row r="8" spans="1:7" ht="13.5" customHeight="1">
      <c r="A8" s="1139" t="s">
        <v>797</v>
      </c>
      <c r="B8" s="1140">
        <v>6558623199.21</v>
      </c>
      <c r="C8" s="1141">
        <f>+Tabla4112[[#This Row],[Inversión ]]/$B$13</f>
        <v>6.816499049235117E-3</v>
      </c>
      <c r="D8" s="1118"/>
      <c r="E8" s="1118"/>
    </row>
    <row r="9" spans="1:7" ht="13.5" customHeight="1">
      <c r="A9" s="1139" t="s">
        <v>798</v>
      </c>
      <c r="B9" s="1140">
        <v>25740411.25</v>
      </c>
      <c r="C9" s="1141">
        <f>+Tabla4112[[#This Row],[Inversión ]]/$B$13</f>
        <v>2.6752488057810726E-5</v>
      </c>
      <c r="D9" s="1118"/>
      <c r="E9" s="1118"/>
    </row>
    <row r="10" spans="1:7" ht="13.5" customHeight="1">
      <c r="A10" s="1139" t="s">
        <v>799</v>
      </c>
      <c r="B10" s="1140">
        <v>2836395521.3600001</v>
      </c>
      <c r="C10" s="1141">
        <f>+Tabla4112[[#This Row],[Inversión ]]/$B$13</f>
        <v>2.9479186084259332E-3</v>
      </c>
      <c r="D10" s="1118"/>
      <c r="E10" s="1118"/>
    </row>
    <row r="11" spans="1:7" ht="13.5" customHeight="1">
      <c r="A11" s="1139" t="s">
        <v>800</v>
      </c>
      <c r="B11" s="1140">
        <v>7590920338.7800007</v>
      </c>
      <c r="C11" s="1141">
        <f>+Tabla4112[[#This Row],[Inversión ]]/$B$13</f>
        <v>7.889384662065355E-3</v>
      </c>
      <c r="D11" s="1118"/>
      <c r="E11" s="1118"/>
    </row>
    <row r="12" spans="1:7" ht="13.5" customHeight="1">
      <c r="A12" s="1142" t="s">
        <v>801</v>
      </c>
      <c r="B12" s="1140">
        <v>20058140954.860001</v>
      </c>
      <c r="C12" s="1141">
        <f>+Tabla4112[[#This Row],[Inversión ]]/$B$13</f>
        <v>2.0846798877651049E-2</v>
      </c>
      <c r="D12" s="1118"/>
      <c r="E12" s="1118"/>
    </row>
    <row r="13" spans="1:7" s="127" customFormat="1" ht="13.5" customHeight="1">
      <c r="A13" s="1143" t="s">
        <v>187</v>
      </c>
      <c r="B13" s="1144">
        <f>SUM(B5:B12)</f>
        <v>962168871709.28992</v>
      </c>
      <c r="C13" s="1141">
        <f>+Tabla4112[[#This Row],[Inversión ]]/$B$13</f>
        <v>1</v>
      </c>
      <c r="D13" s="1118"/>
      <c r="E13" s="1118"/>
      <c r="G13" s="64"/>
    </row>
    <row r="14" spans="1:7" s="127" customFormat="1" ht="13.5" customHeight="1">
      <c r="A14" s="1145"/>
      <c r="B14" s="1146"/>
      <c r="C14" s="1146"/>
      <c r="D14" s="64"/>
      <c r="E14" s="64"/>
      <c r="G14" s="64"/>
    </row>
    <row r="15" spans="1:7" ht="15.75">
      <c r="A15" s="1297" t="s">
        <v>802</v>
      </c>
      <c r="B15" s="1298"/>
      <c r="C15" s="1143"/>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6">
    <tabColor theme="8" tint="-0.249977111117893"/>
    <pageSetUpPr fitToPage="1"/>
  </sheetPr>
  <dimension ref="A1:R51"/>
  <sheetViews>
    <sheetView showGridLines="0" view="pageBreakPreview" zoomScale="55" zoomScaleNormal="100" zoomScaleSheetLayoutView="55" workbookViewId="0">
      <selection activeCell="L33" sqref="L33"/>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8"/>
    <col min="10" max="10" width="22" style="138" customWidth="1"/>
    <col min="11" max="11" width="25.42578125" style="138" customWidth="1"/>
    <col min="12" max="12" width="18.7109375" style="138" customWidth="1"/>
    <col min="13" max="17" width="17.140625" style="138" customWidth="1"/>
    <col min="18" max="18" width="11.42578125" style="138"/>
    <col min="19" max="16384" width="11.42578125" style="23"/>
  </cols>
  <sheetData>
    <row r="1" spans="1:18" s="462" customFormat="1" ht="81.75" customHeight="1">
      <c r="A1" s="1545" t="s">
        <v>803</v>
      </c>
      <c r="B1" s="1545"/>
      <c r="C1" s="1545"/>
      <c r="D1" s="1545"/>
      <c r="E1" s="1545"/>
      <c r="F1" s="1545"/>
      <c r="G1" s="1545"/>
      <c r="H1" s="1545"/>
      <c r="I1" s="1545"/>
      <c r="J1" s="1545"/>
      <c r="K1" s="1545"/>
      <c r="L1" s="1545"/>
      <c r="M1" s="1545"/>
      <c r="N1" s="1545"/>
      <c r="O1" s="1545"/>
      <c r="P1" s="1545"/>
      <c r="Q1" s="1545"/>
      <c r="R1" s="461"/>
    </row>
    <row r="2" spans="1:18" s="462" customFormat="1" ht="32.25" customHeight="1">
      <c r="A2" s="1483" t="str">
        <f>+'Resumen '!O4</f>
        <v>Período:  Diciembre 2008 - Septiembre  2024</v>
      </c>
      <c r="B2" s="1483"/>
      <c r="C2" s="1483"/>
      <c r="D2" s="1483"/>
      <c r="E2" s="1483"/>
      <c r="F2" s="1483"/>
      <c r="G2" s="1483"/>
      <c r="H2" s="1483"/>
      <c r="I2" s="1483"/>
      <c r="J2" s="1483"/>
      <c r="K2" s="1483"/>
      <c r="L2" s="1483"/>
      <c r="M2" s="1483"/>
      <c r="N2" s="1483"/>
      <c r="O2" s="1483"/>
      <c r="P2" s="1483"/>
      <c r="Q2" s="1483"/>
      <c r="R2" s="461"/>
    </row>
    <row r="3" spans="1:18" ht="34.5" customHeight="1">
      <c r="A3" s="1564" t="s">
        <v>804</v>
      </c>
      <c r="B3" s="1564"/>
      <c r="C3" s="1564"/>
      <c r="D3" s="1564"/>
      <c r="E3" s="1564"/>
      <c r="F3" s="1564"/>
      <c r="G3" s="1564"/>
      <c r="H3" s="1564"/>
      <c r="I3" s="1564"/>
      <c r="J3" s="1564"/>
      <c r="K3" s="1564"/>
      <c r="L3" s="1564"/>
      <c r="M3" s="1564"/>
      <c r="N3" s="1564"/>
      <c r="O3" s="1564"/>
      <c r="P3" s="1564"/>
      <c r="Q3" s="1564"/>
    </row>
    <row r="4" spans="1:18" ht="42.75" customHeight="1">
      <c r="A4" s="1563" t="s">
        <v>805</v>
      </c>
      <c r="B4" s="1563"/>
      <c r="C4" s="1563"/>
      <c r="D4" s="442"/>
    </row>
    <row r="5" spans="1:18" ht="30" customHeight="1">
      <c r="A5" s="872" t="s">
        <v>543</v>
      </c>
      <c r="B5" s="873" t="s">
        <v>806</v>
      </c>
      <c r="C5" s="874" t="s">
        <v>807</v>
      </c>
      <c r="D5" s="443"/>
      <c r="G5" s="68"/>
      <c r="H5" s="68"/>
      <c r="I5" s="139"/>
      <c r="J5" s="140"/>
      <c r="K5" s="140"/>
      <c r="L5" s="141"/>
      <c r="M5" s="141"/>
      <c r="N5" s="141"/>
      <c r="O5" s="141"/>
      <c r="P5" s="141"/>
      <c r="Q5" s="141"/>
    </row>
    <row r="6" spans="1:18" ht="26.25" hidden="1">
      <c r="A6" s="602">
        <v>37956</v>
      </c>
      <c r="B6" s="601">
        <v>0.24099999999999999</v>
      </c>
      <c r="C6" s="603">
        <v>0.23569999999999999</v>
      </c>
      <c r="D6" s="443"/>
      <c r="G6" s="68"/>
      <c r="H6" s="68"/>
      <c r="I6" s="139"/>
      <c r="J6" s="140"/>
      <c r="K6" s="140"/>
      <c r="L6" s="141"/>
      <c r="M6" s="141"/>
      <c r="N6" s="141"/>
      <c r="O6" s="141"/>
      <c r="P6" s="141"/>
      <c r="Q6" s="141"/>
    </row>
    <row r="7" spans="1:18" ht="26.25" hidden="1">
      <c r="A7" s="602">
        <v>38139</v>
      </c>
      <c r="B7" s="601">
        <v>0.25175884853706698</v>
      </c>
      <c r="C7" s="603">
        <v>0.24867163477509091</v>
      </c>
      <c r="D7" s="443"/>
      <c r="G7" s="68"/>
      <c r="H7" s="68"/>
      <c r="I7" s="139"/>
      <c r="L7" s="141"/>
      <c r="M7" s="141"/>
      <c r="N7" s="141"/>
      <c r="O7" s="141"/>
      <c r="P7" s="141"/>
      <c r="Q7" s="141"/>
    </row>
    <row r="8" spans="1:18" ht="26.25" hidden="1">
      <c r="A8" s="602">
        <v>38322</v>
      </c>
      <c r="B8" s="601">
        <v>0.22987130488506399</v>
      </c>
      <c r="C8" s="603">
        <v>0.238433752130429</v>
      </c>
      <c r="D8" s="443"/>
      <c r="G8" s="68"/>
      <c r="H8" s="68"/>
      <c r="I8" s="139"/>
      <c r="L8" s="141"/>
      <c r="M8" s="141"/>
      <c r="N8" s="141"/>
      <c r="O8" s="141"/>
      <c r="P8" s="141"/>
      <c r="Q8" s="141"/>
    </row>
    <row r="9" spans="1:18" ht="26.25" hidden="1">
      <c r="A9" s="602">
        <v>38504</v>
      </c>
      <c r="B9" s="601">
        <v>0.1992410770624177</v>
      </c>
      <c r="C9" s="603">
        <v>0.20409561690347056</v>
      </c>
      <c r="D9" s="443"/>
      <c r="G9" s="68"/>
      <c r="H9" s="68"/>
      <c r="I9" s="139"/>
      <c r="L9" s="141"/>
      <c r="M9" s="141"/>
      <c r="N9" s="141"/>
      <c r="O9" s="141"/>
      <c r="P9" s="141"/>
      <c r="Q9" s="141"/>
    </row>
    <row r="10" spans="1:18" ht="26.25" hidden="1">
      <c r="A10" s="602">
        <v>38687</v>
      </c>
      <c r="B10" s="601">
        <v>0.17089695553831788</v>
      </c>
      <c r="C10" s="603">
        <v>0.16964146990989265</v>
      </c>
      <c r="D10" s="443"/>
      <c r="G10" s="68"/>
      <c r="H10" s="68"/>
      <c r="I10" s="139"/>
      <c r="L10" s="141"/>
      <c r="M10" s="141"/>
      <c r="N10" s="141"/>
      <c r="O10" s="141"/>
      <c r="P10" s="141"/>
      <c r="Q10" s="141"/>
    </row>
    <row r="11" spans="1:18" ht="26.25" hidden="1">
      <c r="A11" s="602">
        <v>38869</v>
      </c>
      <c r="B11" s="601">
        <v>0.13300480636525761</v>
      </c>
      <c r="C11" s="603">
        <v>0.13468173812691406</v>
      </c>
      <c r="D11" s="443"/>
      <c r="G11" s="68"/>
      <c r="H11" s="68"/>
      <c r="I11" s="139"/>
      <c r="L11" s="141"/>
      <c r="M11" s="141"/>
      <c r="N11" s="141"/>
      <c r="O11" s="141"/>
      <c r="P11" s="141"/>
      <c r="Q11" s="141"/>
    </row>
    <row r="12" spans="1:18" ht="26.25" hidden="1">
      <c r="A12" s="602">
        <v>39052</v>
      </c>
      <c r="B12" s="601">
        <v>0.11468843642102869</v>
      </c>
      <c r="C12" s="603">
        <v>0.11484584318471436</v>
      </c>
      <c r="D12" s="443"/>
      <c r="G12" s="68"/>
      <c r="H12" s="68"/>
      <c r="I12" s="139"/>
      <c r="L12" s="141"/>
      <c r="M12" s="141"/>
      <c r="N12" s="141"/>
      <c r="O12" s="141"/>
      <c r="P12" s="141"/>
      <c r="Q12" s="141"/>
    </row>
    <row r="13" spans="1:18" ht="26.25" hidden="1">
      <c r="A13" s="602">
        <v>39234</v>
      </c>
      <c r="B13" s="601">
        <v>9.4391360756030912E-2</v>
      </c>
      <c r="C13" s="603">
        <v>9.4204840251650449E-2</v>
      </c>
      <c r="D13" s="443"/>
      <c r="G13" s="68"/>
      <c r="H13" s="68"/>
      <c r="I13" s="139"/>
      <c r="L13" s="141"/>
      <c r="M13" s="141"/>
      <c r="N13" s="141"/>
      <c r="O13" s="141"/>
      <c r="P13" s="141"/>
      <c r="Q13" s="141"/>
    </row>
    <row r="14" spans="1:18" ht="26.25" hidden="1">
      <c r="A14" s="602">
        <v>39417</v>
      </c>
      <c r="B14" s="601">
        <v>8.4768885030462301E-2</v>
      </c>
      <c r="C14" s="603">
        <v>8.4401489702688598E-2</v>
      </c>
      <c r="D14" s="443"/>
      <c r="G14" s="68"/>
      <c r="H14" s="68"/>
      <c r="I14" s="139"/>
      <c r="L14" s="141"/>
      <c r="M14" s="141"/>
      <c r="N14" s="141"/>
      <c r="O14" s="141"/>
      <c r="P14" s="141"/>
      <c r="Q14" s="141"/>
    </row>
    <row r="15" spans="1:18" ht="26.25" hidden="1">
      <c r="A15" s="602">
        <v>39600</v>
      </c>
      <c r="B15" s="601">
        <v>8.6699999999999999E-2</v>
      </c>
      <c r="C15" s="603">
        <v>9.06E-2</v>
      </c>
      <c r="D15" s="443"/>
      <c r="L15" s="141"/>
      <c r="M15" s="141"/>
      <c r="N15" s="141"/>
      <c r="O15" s="141"/>
      <c r="P15" s="141"/>
      <c r="Q15" s="141"/>
    </row>
    <row r="16" spans="1:18" ht="26.25" hidden="1">
      <c r="A16" s="602">
        <v>39783</v>
      </c>
      <c r="B16" s="601">
        <v>0.1208</v>
      </c>
      <c r="C16" s="603">
        <v>0.1326</v>
      </c>
      <c r="D16" s="443"/>
      <c r="L16" s="141"/>
      <c r="M16" s="141"/>
      <c r="N16" s="141"/>
      <c r="O16" s="141"/>
      <c r="P16" s="141"/>
      <c r="Q16" s="141"/>
    </row>
    <row r="17" spans="1:18" customFormat="1" ht="26.25" hidden="1">
      <c r="A17" s="602">
        <v>39965</v>
      </c>
      <c r="B17" s="601">
        <v>0.15529999999999999</v>
      </c>
      <c r="C17" s="603">
        <v>0.161</v>
      </c>
      <c r="D17" s="444"/>
      <c r="I17" s="49"/>
      <c r="L17" s="142"/>
      <c r="M17" s="142"/>
      <c r="N17" s="142"/>
      <c r="O17" s="141"/>
      <c r="P17" s="142"/>
      <c r="Q17" s="142"/>
      <c r="R17" s="49"/>
    </row>
    <row r="18" spans="1:18" ht="26.25" hidden="1">
      <c r="A18" s="602">
        <v>40148</v>
      </c>
      <c r="B18" s="601">
        <v>0.1404</v>
      </c>
      <c r="C18" s="603">
        <v>0.14330000000000001</v>
      </c>
      <c r="D18" s="443"/>
      <c r="L18" s="141"/>
      <c r="M18" s="141"/>
      <c r="N18" s="141"/>
      <c r="O18" s="141"/>
      <c r="P18" s="141"/>
      <c r="Q18" s="141"/>
    </row>
    <row r="19" spans="1:18" ht="26.25" hidden="1">
      <c r="A19" s="602">
        <v>40330</v>
      </c>
      <c r="B19" s="601">
        <v>0.11609999999999999</v>
      </c>
      <c r="C19" s="603">
        <v>0.1183</v>
      </c>
      <c r="D19" s="444"/>
      <c r="E19"/>
      <c r="F19"/>
      <c r="G19"/>
      <c r="H19"/>
      <c r="I19" s="49"/>
      <c r="L19" s="142"/>
      <c r="M19" s="142"/>
      <c r="N19" s="142"/>
      <c r="O19" s="142"/>
      <c r="P19" s="141"/>
      <c r="Q19" s="141"/>
    </row>
    <row r="20" spans="1:18" ht="26.25">
      <c r="A20" s="602">
        <v>40513</v>
      </c>
      <c r="B20" s="601">
        <v>0.108409960162953</v>
      </c>
      <c r="C20" s="603">
        <v>0.110547250717437</v>
      </c>
      <c r="D20" s="443"/>
      <c r="L20" s="141"/>
      <c r="M20" s="141"/>
      <c r="N20" s="141"/>
      <c r="O20" s="141"/>
      <c r="P20" s="141"/>
      <c r="Q20" s="141"/>
    </row>
    <row r="21" spans="1:18" ht="26.25">
      <c r="A21" s="602">
        <v>40695</v>
      </c>
      <c r="B21" s="601">
        <v>0.113957126516463</v>
      </c>
      <c r="C21" s="603">
        <v>0.115288967128472</v>
      </c>
      <c r="D21" s="443"/>
      <c r="L21" s="141"/>
      <c r="M21" s="141"/>
      <c r="N21" s="141"/>
      <c r="O21" s="141"/>
      <c r="P21" s="141"/>
      <c r="Q21" s="141"/>
    </row>
    <row r="22" spans="1:18" ht="26.25">
      <c r="A22" s="602">
        <v>40878</v>
      </c>
      <c r="B22" s="601">
        <v>0.124824699343822</v>
      </c>
      <c r="C22" s="603">
        <v>0.12663965470126301</v>
      </c>
      <c r="D22" s="443"/>
      <c r="L22" s="141"/>
      <c r="M22" s="141"/>
      <c r="N22" s="141"/>
      <c r="O22" s="141"/>
      <c r="P22" s="141"/>
      <c r="Q22" s="141"/>
    </row>
    <row r="23" spans="1:18" ht="26.25">
      <c r="A23" s="602">
        <v>41061</v>
      </c>
      <c r="B23" s="601">
        <v>0.13097785101096041</v>
      </c>
      <c r="C23" s="603">
        <v>0.13425247806895432</v>
      </c>
      <c r="D23" s="443"/>
      <c r="L23" s="141"/>
      <c r="M23" s="141"/>
      <c r="N23" s="141"/>
      <c r="O23" s="141"/>
      <c r="P23" s="141"/>
      <c r="Q23" s="141"/>
    </row>
    <row r="24" spans="1:18" ht="26.25">
      <c r="A24" s="602">
        <v>41244</v>
      </c>
      <c r="B24" s="601">
        <v>0.14269999999999999</v>
      </c>
      <c r="C24" s="603">
        <v>0.1454</v>
      </c>
      <c r="D24" s="443"/>
      <c r="J24" s="141"/>
      <c r="K24" s="141"/>
      <c r="L24" s="141"/>
      <c r="M24" s="141"/>
      <c r="N24" s="141"/>
      <c r="O24" s="141"/>
      <c r="P24" s="141"/>
      <c r="Q24" s="141"/>
    </row>
    <row r="25" spans="1:18" ht="26.25">
      <c r="A25" s="602">
        <v>41426</v>
      </c>
      <c r="B25" s="601">
        <v>0.15329999999999999</v>
      </c>
      <c r="C25" s="603">
        <v>0.15759999999999999</v>
      </c>
      <c r="D25" s="443"/>
      <c r="J25" s="141"/>
      <c r="K25" s="141"/>
      <c r="L25" s="141"/>
      <c r="M25" s="141"/>
      <c r="N25" s="141"/>
      <c r="O25" s="141"/>
      <c r="P25" s="141"/>
      <c r="Q25" s="141"/>
    </row>
    <row r="26" spans="1:18" ht="26.25">
      <c r="A26" s="602">
        <v>41609</v>
      </c>
      <c r="B26" s="601">
        <v>0.132289709655253</v>
      </c>
      <c r="C26" s="603">
        <v>0.133732017269869</v>
      </c>
      <c r="D26" s="443"/>
      <c r="J26" s="141"/>
      <c r="K26" s="141"/>
      <c r="L26" s="141"/>
      <c r="M26" s="141"/>
      <c r="N26" s="141"/>
      <c r="O26" s="141"/>
      <c r="P26" s="141"/>
      <c r="Q26" s="141"/>
    </row>
    <row r="27" spans="1:18" ht="26.25">
      <c r="A27" s="602">
        <v>41791</v>
      </c>
      <c r="B27" s="601">
        <v>0.116663916655663</v>
      </c>
      <c r="C27" s="603">
        <v>0.117645839774349</v>
      </c>
      <c r="D27" s="443"/>
      <c r="J27" s="141"/>
      <c r="K27" s="141"/>
      <c r="L27" s="141"/>
      <c r="M27" s="141"/>
      <c r="N27" s="141"/>
      <c r="O27" s="141"/>
      <c r="P27" s="141"/>
      <c r="Q27" s="141"/>
    </row>
    <row r="28" spans="1:18" ht="26.25">
      <c r="A28" s="602">
        <v>41974</v>
      </c>
      <c r="B28" s="601">
        <v>0.12024802064232901</v>
      </c>
      <c r="C28" s="603">
        <v>0.124785116569871</v>
      </c>
      <c r="D28" s="443"/>
      <c r="J28" s="141"/>
      <c r="K28" s="141"/>
      <c r="L28" s="141"/>
      <c r="M28" s="141"/>
      <c r="N28" s="141"/>
      <c r="O28" s="141"/>
      <c r="P28" s="141"/>
      <c r="Q28" s="141"/>
    </row>
    <row r="29" spans="1:18" ht="26.25">
      <c r="A29" s="602">
        <v>42156</v>
      </c>
      <c r="B29" s="601">
        <v>0.119904812700729</v>
      </c>
      <c r="C29" s="603">
        <v>0.12382087974788</v>
      </c>
      <c r="D29" s="443"/>
      <c r="J29" s="141"/>
      <c r="K29" s="141"/>
      <c r="L29" s="141"/>
      <c r="M29" s="141"/>
      <c r="N29" s="141"/>
      <c r="O29" s="141"/>
      <c r="P29" s="141"/>
      <c r="Q29" s="141"/>
    </row>
    <row r="30" spans="1:18" ht="26.25">
      <c r="A30" s="602">
        <v>42339</v>
      </c>
      <c r="B30" s="601">
        <v>0.10699132529452618</v>
      </c>
      <c r="C30" s="603">
        <v>0.11080081164274938</v>
      </c>
      <c r="D30" s="443"/>
    </row>
    <row r="31" spans="1:18" ht="26.25">
      <c r="A31" s="602">
        <v>42522</v>
      </c>
      <c r="B31" s="601">
        <v>9.4724611591017208E-2</v>
      </c>
      <c r="C31" s="603">
        <v>9.923979479437206E-2</v>
      </c>
      <c r="D31" s="443"/>
    </row>
    <row r="32" spans="1:18" ht="26.25">
      <c r="A32" s="602">
        <v>42705</v>
      </c>
      <c r="B32" s="601">
        <v>9.8297349429762718E-2</v>
      </c>
      <c r="C32" s="603">
        <v>0.10235589284546419</v>
      </c>
      <c r="D32" s="443"/>
    </row>
    <row r="33" spans="1:4" ht="26.25">
      <c r="A33" s="602">
        <v>43070</v>
      </c>
      <c r="B33" s="601">
        <v>0.1082</v>
      </c>
      <c r="C33" s="603">
        <v>0.11070000000000001</v>
      </c>
      <c r="D33" s="443"/>
    </row>
    <row r="34" spans="1:4" ht="26.25">
      <c r="A34" s="602">
        <v>43435</v>
      </c>
      <c r="B34" s="601">
        <v>7.7600000000000002E-2</v>
      </c>
      <c r="C34" s="603">
        <v>8.2600000000000007E-2</v>
      </c>
      <c r="D34" s="443"/>
    </row>
    <row r="35" spans="1:4" ht="26.25">
      <c r="A35" s="602">
        <v>43800</v>
      </c>
      <c r="B35" s="601">
        <v>0.10809646211624585</v>
      </c>
      <c r="C35" s="603">
        <v>0.10823910973861361</v>
      </c>
      <c r="D35" s="443"/>
    </row>
    <row r="36" spans="1:4" ht="26.25">
      <c r="A36" s="602">
        <v>44166</v>
      </c>
      <c r="B36" s="601">
        <v>0.1028</v>
      </c>
      <c r="C36" s="603">
        <v>0.1021</v>
      </c>
      <c r="D36" s="443"/>
    </row>
    <row r="37" spans="1:4" ht="26.25">
      <c r="A37" s="602">
        <v>44531</v>
      </c>
      <c r="B37" s="601">
        <v>0.1215</v>
      </c>
      <c r="C37" s="603">
        <v>0.12</v>
      </c>
      <c r="D37" s="443"/>
    </row>
    <row r="38" spans="1:4" ht="26.25">
      <c r="A38" s="604">
        <v>44896</v>
      </c>
      <c r="B38" s="605">
        <v>5.5199999999999999E-2</v>
      </c>
      <c r="C38" s="606">
        <v>6.0999999999999999E-2</v>
      </c>
      <c r="D38" s="445"/>
    </row>
    <row r="39" spans="1:4" ht="26.25">
      <c r="A39" s="604">
        <v>45261</v>
      </c>
      <c r="B39" s="605">
        <v>8.7400000000000005E-2</v>
      </c>
      <c r="C39" s="606">
        <v>8.8999999999999996E-2</v>
      </c>
    </row>
    <row r="40" spans="1:4" ht="26.25">
      <c r="A40" s="604" t="str">
        <f>+'Resumen '!O9</f>
        <v>Septiembre.24</v>
      </c>
      <c r="B40" s="605">
        <f>+'Resumen '!B49</f>
        <v>9.5399999999999999E-2</v>
      </c>
      <c r="C40" s="606">
        <f>+'Resumen '!B50</f>
        <v>9.6100000000000005E-2</v>
      </c>
    </row>
    <row r="49" ht="39.75" customHeight="1"/>
    <row r="50" ht="39.75" customHeight="1"/>
    <row r="51" ht="39.75" customHeight="1"/>
  </sheetData>
  <mergeCells count="4">
    <mergeCell ref="A1:Q1"/>
    <mergeCell ref="A4:C4"/>
    <mergeCell ref="A3:Q3"/>
    <mergeCell ref="A2:Q2"/>
  </mergeCells>
  <conditionalFormatting sqref="B40:C40">
    <cfRule type="cellIs" dxfId="195"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7">
    <tabColor theme="8" tint="-0.249977111117893"/>
    <pageSetUpPr fitToPage="1"/>
  </sheetPr>
  <dimension ref="A1:P39"/>
  <sheetViews>
    <sheetView showGridLines="0" view="pageBreakPreview" zoomScale="70" zoomScaleNormal="100" zoomScaleSheetLayoutView="70" workbookViewId="0">
      <selection activeCell="L21" sqref="L21"/>
    </sheetView>
  </sheetViews>
  <sheetFormatPr defaultColWidth="11.42578125" defaultRowHeight="15"/>
  <cols>
    <col min="1" max="1" width="23.710937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60" customFormat="1" ht="72.75" customHeight="1">
      <c r="A1" s="1565" t="s">
        <v>808</v>
      </c>
      <c r="B1" s="1565"/>
      <c r="C1" s="1565"/>
      <c r="D1" s="1565"/>
      <c r="E1" s="1565"/>
      <c r="F1" s="1565"/>
      <c r="G1" s="1565"/>
      <c r="H1" s="1565"/>
      <c r="I1" s="1565"/>
      <c r="J1" s="1565"/>
      <c r="K1" s="1565"/>
      <c r="L1" s="1565"/>
      <c r="M1" s="1565"/>
      <c r="N1" s="1565"/>
    </row>
    <row r="2" spans="1:14" s="460" customFormat="1" ht="40.5" customHeight="1">
      <c r="A2" s="1570" t="str">
        <f>+'Resumen '!O4</f>
        <v>Período:  Diciembre 2008 - Septiembre  2024</v>
      </c>
      <c r="B2" s="1570"/>
      <c r="C2" s="1570"/>
      <c r="D2" s="1570"/>
      <c r="E2" s="1570"/>
      <c r="F2" s="1570"/>
      <c r="G2" s="1570"/>
      <c r="H2" s="1570"/>
      <c r="I2" s="1570"/>
      <c r="J2" s="1570"/>
      <c r="K2" s="1570"/>
      <c r="L2" s="1570"/>
      <c r="M2" s="1570"/>
      <c r="N2" s="1570"/>
    </row>
    <row r="3" spans="1:14" ht="9" customHeight="1">
      <c r="A3" s="1566"/>
      <c r="B3" s="1566"/>
      <c r="C3" s="1566"/>
      <c r="D3" s="1566"/>
      <c r="E3" s="1566"/>
      <c r="F3" s="1566"/>
      <c r="G3" s="1566"/>
      <c r="H3" s="1566"/>
      <c r="I3" s="1566"/>
      <c r="J3" s="1566"/>
      <c r="K3" s="1566"/>
      <c r="L3" s="1566"/>
      <c r="M3" s="1566"/>
    </row>
    <row r="4" spans="1:14" ht="30" customHeight="1">
      <c r="A4" s="1567" t="s">
        <v>809</v>
      </c>
      <c r="B4" s="1568"/>
      <c r="C4" s="1568"/>
      <c r="D4" s="1569"/>
    </row>
    <row r="5" spans="1:14" ht="64.5" customHeight="1">
      <c r="A5" s="521" t="s">
        <v>543</v>
      </c>
      <c r="B5" s="522" t="s">
        <v>810</v>
      </c>
      <c r="C5" s="522" t="s">
        <v>811</v>
      </c>
      <c r="D5" s="523" t="s">
        <v>812</v>
      </c>
      <c r="G5" s="85"/>
      <c r="I5" s="85"/>
      <c r="J5" s="85"/>
    </row>
    <row r="6" spans="1:14" ht="18.75">
      <c r="A6" s="1010">
        <v>39783</v>
      </c>
      <c r="B6" s="1011">
        <v>0.1326</v>
      </c>
      <c r="C6" s="1011">
        <v>4.517248281844255E-2</v>
      </c>
      <c r="D6" s="1012">
        <f t="shared" ref="D6:D20" si="0">B6-C6</f>
        <v>8.7427517181557446E-2</v>
      </c>
      <c r="G6" s="85"/>
      <c r="I6" s="85"/>
      <c r="J6" s="85"/>
    </row>
    <row r="7" spans="1:14" ht="18.75">
      <c r="A7" s="1010">
        <v>40148</v>
      </c>
      <c r="B7" s="1011">
        <v>0.14330000000000001</v>
      </c>
      <c r="C7" s="1011">
        <v>5.7648110316649515E-2</v>
      </c>
      <c r="D7" s="1012">
        <f t="shared" si="0"/>
        <v>8.5651889683350496E-2</v>
      </c>
      <c r="G7" s="85"/>
      <c r="I7" s="85"/>
      <c r="J7" s="85"/>
    </row>
    <row r="8" spans="1:14" s="57" customFormat="1" ht="18.75">
      <c r="A8" s="1010">
        <v>40513</v>
      </c>
      <c r="B8" s="1011">
        <v>0.110547250717437</v>
      </c>
      <c r="C8" s="1011">
        <v>6.2383050642844218E-2</v>
      </c>
      <c r="D8" s="1012">
        <f t="shared" si="0"/>
        <v>4.8164200074592781E-2</v>
      </c>
      <c r="G8" s="85"/>
      <c r="I8" s="85"/>
      <c r="J8" s="85"/>
    </row>
    <row r="9" spans="1:14" ht="18.75">
      <c r="A9" s="1010">
        <v>40878</v>
      </c>
      <c r="B9" s="1011">
        <v>0.12663965470126301</v>
      </c>
      <c r="C9" s="1011">
        <v>7.7600000000000002E-2</v>
      </c>
      <c r="D9" s="1012">
        <f t="shared" si="0"/>
        <v>4.9039654701263008E-2</v>
      </c>
      <c r="E9" s="57"/>
      <c r="F9" s="57"/>
      <c r="G9" s="85"/>
      <c r="H9" s="57"/>
      <c r="I9" s="85"/>
      <c r="J9" s="85"/>
      <c r="K9" s="57"/>
      <c r="L9" s="57"/>
      <c r="M9" s="57"/>
    </row>
    <row r="10" spans="1:14" ht="18.75">
      <c r="A10" s="1010">
        <v>41244</v>
      </c>
      <c r="B10" s="1011">
        <v>0.1454</v>
      </c>
      <c r="C10" s="1011">
        <v>3.9100000000000003E-2</v>
      </c>
      <c r="D10" s="1012">
        <f t="shared" si="0"/>
        <v>0.10630000000000001</v>
      </c>
      <c r="G10" s="85"/>
      <c r="I10" s="85"/>
      <c r="J10" s="85"/>
    </row>
    <row r="11" spans="1:14" ht="18.75">
      <c r="A11" s="1010">
        <v>41609</v>
      </c>
      <c r="B11" s="1011">
        <v>0.133732017269869</v>
      </c>
      <c r="C11" s="1011">
        <v>3.8800000000000001E-2</v>
      </c>
      <c r="D11" s="1012">
        <f t="shared" si="0"/>
        <v>9.4932017269868996E-2</v>
      </c>
      <c r="G11" s="85"/>
      <c r="I11" s="85"/>
      <c r="J11" s="85"/>
    </row>
    <row r="12" spans="1:14" ht="18.75">
      <c r="A12" s="1010">
        <v>41974</v>
      </c>
      <c r="B12" s="1011">
        <v>0.124785116569871</v>
      </c>
      <c r="C12" s="1011">
        <v>1.5800000000000002E-2</v>
      </c>
      <c r="D12" s="1012">
        <f t="shared" si="0"/>
        <v>0.108985116569871</v>
      </c>
      <c r="G12" s="85"/>
      <c r="I12" s="85"/>
      <c r="J12" s="85"/>
    </row>
    <row r="13" spans="1:14" ht="18">
      <c r="A13" s="1010">
        <v>42339</v>
      </c>
      <c r="B13" s="1011">
        <v>0.1108</v>
      </c>
      <c r="C13" s="1011">
        <v>2.3400000000000001E-2</v>
      </c>
      <c r="D13" s="1012">
        <f t="shared" si="0"/>
        <v>8.7399999999999992E-2</v>
      </c>
    </row>
    <row r="14" spans="1:14" ht="18">
      <c r="A14" s="1010" t="s">
        <v>813</v>
      </c>
      <c r="B14" s="1011">
        <v>0.1024</v>
      </c>
      <c r="C14" s="1011">
        <v>1.7000000000000001E-2</v>
      </c>
      <c r="D14" s="1012">
        <f t="shared" si="0"/>
        <v>8.5400000000000004E-2</v>
      </c>
    </row>
    <row r="15" spans="1:14" ht="18">
      <c r="A15" s="1010">
        <v>43086</v>
      </c>
      <c r="B15" s="1011">
        <v>0.1082</v>
      </c>
      <c r="C15" s="1011">
        <v>4.2000000000000003E-2</v>
      </c>
      <c r="D15" s="1012">
        <f t="shared" si="0"/>
        <v>6.6200000000000009E-2</v>
      </c>
    </row>
    <row r="16" spans="1:14" ht="18">
      <c r="A16" s="1010" t="s">
        <v>814</v>
      </c>
      <c r="B16" s="1011">
        <v>8.7800000000000003E-2</v>
      </c>
      <c r="C16" s="1011">
        <v>2.3699999999999999E-2</v>
      </c>
      <c r="D16" s="1012">
        <f t="shared" si="0"/>
        <v>6.4100000000000004E-2</v>
      </c>
    </row>
    <row r="17" spans="1:16" ht="18">
      <c r="A17" s="1010">
        <v>43800</v>
      </c>
      <c r="B17" s="1011">
        <v>0.10809646211624585</v>
      </c>
      <c r="C17" s="1011">
        <v>3.6600000000000001E-2</v>
      </c>
      <c r="D17" s="1012">
        <f t="shared" si="0"/>
        <v>7.1496462116245857E-2</v>
      </c>
    </row>
    <row r="18" spans="1:16" ht="18">
      <c r="A18" s="1010">
        <v>44166</v>
      </c>
      <c r="B18" s="1011">
        <v>0.1028</v>
      </c>
      <c r="C18" s="1011">
        <v>5.5500000000000001E-2</v>
      </c>
      <c r="D18" s="1012">
        <f t="shared" si="0"/>
        <v>4.7300000000000002E-2</v>
      </c>
    </row>
    <row r="19" spans="1:16" ht="18">
      <c r="A19" s="1010" t="s">
        <v>815</v>
      </c>
      <c r="B19" s="1011">
        <v>0.1215</v>
      </c>
      <c r="C19" s="1011">
        <v>8.5000000000000006E-2</v>
      </c>
      <c r="D19" s="1012">
        <f t="shared" si="0"/>
        <v>3.6499999999999991E-2</v>
      </c>
    </row>
    <row r="20" spans="1:16" ht="18">
      <c r="A20" s="1010" t="s">
        <v>816</v>
      </c>
      <c r="B20" s="1011">
        <v>5.5199999999999999E-2</v>
      </c>
      <c r="C20" s="1011">
        <v>7.8299999999999995E-2</v>
      </c>
      <c r="D20" s="1012">
        <f t="shared" si="0"/>
        <v>-2.3099999999999996E-2</v>
      </c>
    </row>
    <row r="21" spans="1:16" ht="18">
      <c r="A21" s="1010" t="s">
        <v>817</v>
      </c>
      <c r="B21" s="1011">
        <v>8.8999999999999996E-2</v>
      </c>
      <c r="C21" s="1011">
        <v>3.5700000000000003E-2</v>
      </c>
      <c r="D21" s="1012">
        <v>5.3299999999999993E-2</v>
      </c>
    </row>
    <row r="22" spans="1:16" ht="18">
      <c r="A22" s="1010" t="str">
        <f>+'Resumen '!O9</f>
        <v>Septiembre.24</v>
      </c>
      <c r="B22" s="1011">
        <f>+'IV.3.7. Rent. nom. de los FP'!C40</f>
        <v>9.6100000000000005E-2</v>
      </c>
      <c r="C22" s="1011">
        <f>+'Resumen '!B51</f>
        <v>3.2899999999999999E-2</v>
      </c>
      <c r="D22" s="1012">
        <f>B22-C22</f>
        <v>6.3200000000000006E-2</v>
      </c>
    </row>
    <row r="28" spans="1:16">
      <c r="P28" s="65"/>
    </row>
    <row r="29" spans="1:16">
      <c r="P29" s="65"/>
    </row>
    <row r="30" spans="1:16">
      <c r="P30" s="65"/>
    </row>
    <row r="31" spans="1:16">
      <c r="P31" s="65"/>
    </row>
    <row r="32" spans="1:16">
      <c r="P32" s="65"/>
    </row>
    <row r="33" spans="16:16">
      <c r="P33" s="65"/>
    </row>
    <row r="34" spans="16:16">
      <c r="P34" s="66"/>
    </row>
    <row r="35" spans="16:16">
      <c r="P35" s="66"/>
    </row>
    <row r="36" spans="16:16">
      <c r="P36" s="66"/>
    </row>
    <row r="37" spans="16:16">
      <c r="P37" s="66"/>
    </row>
    <row r="38" spans="16:16">
      <c r="P38" s="67"/>
    </row>
    <row r="39" spans="16:16">
      <c r="P39"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249977111117893"/>
    <pageSetUpPr fitToPage="1"/>
  </sheetPr>
  <dimension ref="A1:H12"/>
  <sheetViews>
    <sheetView showGridLines="0" view="pageBreakPreview" zoomScale="70" zoomScaleNormal="85" zoomScaleSheetLayoutView="70" workbookViewId="0">
      <selection activeCell="I33" sqref="I33"/>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63" bestFit="1" customWidth="1"/>
    <col min="7" max="16384" width="11.42578125" style="18"/>
  </cols>
  <sheetData>
    <row r="1" spans="1:8" ht="68.25" customHeight="1">
      <c r="A1" s="1400" t="s">
        <v>818</v>
      </c>
      <c r="B1" s="1400"/>
      <c r="C1" s="1400"/>
      <c r="D1" s="1400"/>
    </row>
    <row r="2" spans="1:8" ht="28.5" customHeight="1">
      <c r="A2" s="1401" t="str">
        <f>+'Resumen '!O3</f>
        <v>Período: Septiembre 2024</v>
      </c>
      <c r="B2" s="1401"/>
      <c r="C2" s="1401"/>
      <c r="D2" s="1401"/>
    </row>
    <row r="3" spans="1:8" ht="16.5" customHeight="1">
      <c r="A3" s="1399"/>
      <c r="B3" s="1399"/>
      <c r="C3" s="1399"/>
      <c r="D3" s="1399"/>
    </row>
    <row r="4" spans="1:8" s="61" customFormat="1" ht="36.75" customHeight="1">
      <c r="A4" s="626" t="s">
        <v>819</v>
      </c>
      <c r="B4" s="627" t="s">
        <v>187</v>
      </c>
      <c r="C4" s="1210" t="s">
        <v>223</v>
      </c>
      <c r="D4" s="59"/>
      <c r="E4" s="59"/>
      <c r="F4" s="59"/>
      <c r="G4" s="59"/>
      <c r="H4" s="59"/>
    </row>
    <row r="5" spans="1:8" ht="19.5" customHeight="1">
      <c r="A5" s="629" t="str">
        <f>+'Resumen '!A86</f>
        <v>Cuentas de Capitalización Individual</v>
      </c>
      <c r="B5" s="1119">
        <f>+'Resumen '!B86</f>
        <v>1064621917011</v>
      </c>
      <c r="C5" s="1211">
        <f>+Tabla318[[#This Row],[Total]]/$B$10</f>
        <v>0.79363940690359469</v>
      </c>
      <c r="D5" s="31"/>
      <c r="E5" s="31"/>
      <c r="F5" s="31"/>
      <c r="G5" s="31"/>
      <c r="H5" s="31"/>
    </row>
    <row r="6" spans="1:8" ht="19.5" customHeight="1">
      <c r="A6" s="629" t="str">
        <f>+'Resumen '!A90</f>
        <v>INABIMA</v>
      </c>
      <c r="B6" s="1119">
        <f>+'Resumen '!B90</f>
        <v>149217403131</v>
      </c>
      <c r="C6" s="1211">
        <f>+Tabla318[[#This Row],[Total]]/$B$10</f>
        <v>0.11123649572523109</v>
      </c>
      <c r="E6" s="52"/>
    </row>
    <row r="7" spans="1:8" ht="19.5" customHeight="1">
      <c r="A7" s="629" t="str">
        <f>+'Resumen '!A87</f>
        <v>Fondo de Solidaridad Social</v>
      </c>
      <c r="B7" s="1119">
        <f>+'Resumen '!B87</f>
        <v>78099477028</v>
      </c>
      <c r="C7" s="1211">
        <f>+Tabla318[[#This Row],[Total]]/$B$10</f>
        <v>5.8220502168510595E-2</v>
      </c>
      <c r="D7" s="53"/>
      <c r="E7" s="52"/>
    </row>
    <row r="8" spans="1:8" ht="19.5" customHeight="1">
      <c r="A8" s="629" t="str">
        <f>+'Resumen '!A88</f>
        <v>Fondos de Reparto Individualizado*</v>
      </c>
      <c r="B8" s="1119">
        <f>+'Resumen '!B88</f>
        <v>49413130838</v>
      </c>
      <c r="C8" s="1211">
        <f>+Tabla318[[#This Row],[Total]]/$B$10</f>
        <v>3.6835807364949118E-2</v>
      </c>
      <c r="D8" s="54"/>
      <c r="E8" s="52"/>
    </row>
    <row r="9" spans="1:8" ht="22.5" customHeight="1">
      <c r="A9" s="1147" t="str">
        <f>+'Resumen '!A89</f>
        <v>Fondos Complementarios</v>
      </c>
      <c r="B9" s="1119">
        <f>+'Resumen '!B89</f>
        <v>90933511</v>
      </c>
      <c r="C9" s="1211">
        <f>+Tabla318[[#This Row],[Total]]/$B$10</f>
        <v>6.7787837714556299E-5</v>
      </c>
      <c r="E9" s="52"/>
    </row>
    <row r="10" spans="1:8" ht="22.5" customHeight="1">
      <c r="A10" s="1148" t="s">
        <v>187</v>
      </c>
      <c r="B10" s="1149">
        <f>SUM(B5:B9)</f>
        <v>1341442861519</v>
      </c>
      <c r="C10" s="1212">
        <f>+Tabla318[[#This Row],[Total]]/$B$10</f>
        <v>1</v>
      </c>
      <c r="E10" s="52"/>
    </row>
    <row r="11" spans="1:8" ht="23.25">
      <c r="A11" s="1299" t="s">
        <v>820</v>
      </c>
      <c r="B11" s="1300"/>
      <c r="C11" s="1301">
        <f>+Tabla318[[#This Row],[Total]]/$B$10</f>
        <v>0</v>
      </c>
    </row>
    <row r="12" spans="1:8" ht="23.25"/>
  </sheetData>
  <mergeCells count="3">
    <mergeCell ref="A1:D1"/>
    <mergeCell ref="A2:D2"/>
    <mergeCell ref="A3:D3"/>
  </mergeCells>
  <conditionalFormatting sqref="B5:B11">
    <cfRule type="cellIs" dxfId="177" priority="8" operator="equal">
      <formula>0</formula>
    </cfRule>
  </conditionalFormatting>
  <conditionalFormatting sqref="A4:B11">
    <cfRule type="cellIs" dxfId="176" priority="7" operator="equal">
      <formula>0</formula>
    </cfRule>
  </conditionalFormatting>
  <conditionalFormatting sqref="A10">
    <cfRule type="cellIs" dxfId="175" priority="3" operator="equal">
      <formula>0</formula>
    </cfRule>
  </conditionalFormatting>
  <conditionalFormatting sqref="C10">
    <cfRule type="cellIs" dxfId="174" priority="2" operator="equal">
      <formula>0</formula>
    </cfRule>
  </conditionalFormatting>
  <conditionalFormatting sqref="C10">
    <cfRule type="cellIs" dxfId="173" priority="1"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8">
    <tabColor rgb="FF00B0F0"/>
    <pageSetUpPr fitToPage="1"/>
  </sheetPr>
  <dimension ref="A6:H60"/>
  <sheetViews>
    <sheetView showGridLines="0" view="pageBreakPreview" zoomScale="130" zoomScaleNormal="100" zoomScaleSheetLayoutView="130" workbookViewId="0">
      <selection activeCell="J1" sqref="J1:P1048576"/>
    </sheetView>
  </sheetViews>
  <sheetFormatPr defaultColWidth="11.42578125" defaultRowHeight="15"/>
  <cols>
    <col min="1" max="5" width="11.42578125" style="18"/>
    <col min="6" max="6" width="15" style="18" customWidth="1"/>
    <col min="7" max="7" width="21.85546875" style="18" customWidth="1"/>
    <col min="8" max="8" width="14.42578125" style="338" customWidth="1"/>
    <col min="9" max="9" width="7.28515625" customWidth="1"/>
  </cols>
  <sheetData>
    <row r="6" spans="1:8" ht="60.75" customHeight="1">
      <c r="A6" s="1445" t="s">
        <v>821</v>
      </c>
      <c r="B6" s="1445"/>
      <c r="C6" s="1445"/>
      <c r="D6" s="1445"/>
      <c r="E6" s="1445"/>
      <c r="F6" s="1445"/>
      <c r="G6" s="1445"/>
      <c r="H6" s="1445"/>
    </row>
    <row r="7" spans="1:8">
      <c r="A7" s="1445"/>
      <c r="B7" s="1445"/>
      <c r="C7" s="1445"/>
      <c r="D7" s="1445"/>
      <c r="E7" s="1445"/>
      <c r="F7" s="1445"/>
      <c r="G7" s="1445"/>
      <c r="H7" s="1445"/>
    </row>
    <row r="8" spans="1:8">
      <c r="A8" s="1445"/>
      <c r="B8" s="1445"/>
      <c r="C8" s="1445"/>
      <c r="D8" s="1445"/>
      <c r="E8" s="1445"/>
      <c r="F8" s="1445"/>
      <c r="G8" s="1445"/>
      <c r="H8" s="1445"/>
    </row>
    <row r="9" spans="1:8">
      <c r="A9" s="1445"/>
      <c r="B9" s="1445"/>
      <c r="C9" s="1445"/>
      <c r="D9" s="1445"/>
      <c r="E9" s="1445"/>
      <c r="F9" s="1445"/>
      <c r="G9" s="1445"/>
      <c r="H9" s="1445"/>
    </row>
    <row r="10" spans="1:8">
      <c r="A10" s="1445"/>
      <c r="B10" s="1445"/>
      <c r="C10" s="1445"/>
      <c r="D10" s="1445"/>
      <c r="E10" s="1445"/>
      <c r="F10" s="1445"/>
      <c r="G10" s="1445"/>
      <c r="H10" s="1445"/>
    </row>
    <row r="11" spans="1:8">
      <c r="A11" s="1445"/>
      <c r="B11" s="1445"/>
      <c r="C11" s="1445"/>
      <c r="D11" s="1445"/>
      <c r="E11" s="1445"/>
      <c r="F11" s="1445"/>
      <c r="G11" s="1445"/>
      <c r="H11" s="1445"/>
    </row>
    <row r="12" spans="1:8">
      <c r="A12" s="1445"/>
      <c r="B12" s="1445"/>
      <c r="C12" s="1445"/>
      <c r="D12" s="1445"/>
      <c r="E12" s="1445"/>
      <c r="F12" s="1445"/>
      <c r="G12" s="1445"/>
      <c r="H12" s="1445"/>
    </row>
    <row r="13" spans="1:8">
      <c r="A13" s="1445"/>
      <c r="B13" s="1445"/>
      <c r="C13" s="1445"/>
      <c r="D13" s="1445"/>
      <c r="E13" s="1445"/>
      <c r="F13" s="1445"/>
      <c r="G13" s="1445"/>
      <c r="H13" s="1445"/>
    </row>
    <row r="14" spans="1:8">
      <c r="A14" s="1445"/>
      <c r="B14" s="1445"/>
      <c r="C14" s="1445"/>
      <c r="D14" s="1445"/>
      <c r="E14" s="1445"/>
      <c r="F14" s="1445"/>
      <c r="G14" s="1445"/>
      <c r="H14" s="1445"/>
    </row>
    <row r="15" spans="1:8">
      <c r="A15" s="1445"/>
      <c r="B15" s="1445"/>
      <c r="C15" s="1445"/>
      <c r="D15" s="1445"/>
      <c r="E15" s="1445"/>
      <c r="F15" s="1445"/>
      <c r="G15" s="1445"/>
      <c r="H15" s="1445"/>
    </row>
    <row r="16" spans="1:8">
      <c r="A16" s="1445"/>
      <c r="B16" s="1445"/>
      <c r="C16" s="1445"/>
      <c r="D16" s="1445"/>
      <c r="E16" s="1445"/>
      <c r="F16" s="1445"/>
      <c r="G16" s="1445"/>
      <c r="H16" s="1445"/>
    </row>
    <row r="17" spans="1:8">
      <c r="A17" s="1445"/>
      <c r="B17" s="1445"/>
      <c r="C17" s="1445"/>
      <c r="D17" s="1445"/>
      <c r="E17" s="1445"/>
      <c r="F17" s="1445"/>
      <c r="G17" s="1445"/>
      <c r="H17" s="1445"/>
    </row>
    <row r="18" spans="1:8">
      <c r="A18" s="1445"/>
      <c r="B18" s="1445"/>
      <c r="C18" s="1445"/>
      <c r="D18" s="1445"/>
      <c r="E18" s="1445"/>
      <c r="F18" s="1445"/>
      <c r="G18" s="1445"/>
      <c r="H18" s="1445"/>
    </row>
    <row r="19" spans="1:8" ht="54.75" customHeight="1">
      <c r="A19" s="1445"/>
      <c r="B19" s="1445"/>
      <c r="C19" s="1445"/>
      <c r="D19" s="1445"/>
      <c r="E19" s="1445"/>
      <c r="F19" s="1445"/>
      <c r="G19" s="1445"/>
      <c r="H19" s="1445"/>
    </row>
    <row r="31" spans="1:8">
      <c r="F31" s="339"/>
      <c r="G31" s="340"/>
      <c r="H31" s="18"/>
    </row>
    <row r="32" spans="1:8">
      <c r="F32" s="339"/>
      <c r="G32" s="340"/>
      <c r="H32" s="18"/>
    </row>
    <row r="33" spans="6:8">
      <c r="F33" s="339"/>
      <c r="G33" s="340"/>
      <c r="H33" s="18"/>
    </row>
    <row r="34" spans="6:8">
      <c r="F34" s="339"/>
      <c r="G34" s="340"/>
      <c r="H34" s="18"/>
    </row>
    <row r="35" spans="6:8">
      <c r="F35" s="339"/>
      <c r="G35" s="340"/>
      <c r="H35" s="18"/>
    </row>
    <row r="36" spans="6:8">
      <c r="F36" s="341"/>
      <c r="G36" s="342"/>
      <c r="H36" s="18"/>
    </row>
    <row r="37" spans="6:8">
      <c r="F37" s="343"/>
      <c r="G37" s="344"/>
      <c r="H37" s="18"/>
    </row>
    <row r="38" spans="6:8">
      <c r="F38" s="343"/>
      <c r="G38" s="344"/>
      <c r="H38" s="18"/>
    </row>
    <row r="39" spans="6:8">
      <c r="F39" s="343"/>
      <c r="G39" s="344"/>
      <c r="H39" s="18"/>
    </row>
    <row r="40" spans="6:8">
      <c r="F40" s="343"/>
      <c r="G40" s="344"/>
      <c r="H40" s="18"/>
    </row>
    <row r="41" spans="6:8">
      <c r="F41" s="343"/>
      <c r="G41" s="344"/>
      <c r="H41" s="18"/>
    </row>
    <row r="42" spans="6:8">
      <c r="F42" s="343"/>
      <c r="G42" s="344"/>
      <c r="H42" s="18"/>
    </row>
    <row r="43" spans="6:8">
      <c r="F43" s="343"/>
      <c r="G43" s="344"/>
      <c r="H43" s="18"/>
    </row>
    <row r="44" spans="6:8">
      <c r="F44" s="343"/>
      <c r="G44" s="344"/>
      <c r="H44" s="18"/>
    </row>
    <row r="45" spans="6:8">
      <c r="F45" s="343"/>
      <c r="G45" s="344"/>
      <c r="H45" s="18"/>
    </row>
    <row r="46" spans="6:8">
      <c r="F46" s="343"/>
      <c r="G46" s="344"/>
      <c r="H46" s="18"/>
    </row>
    <row r="47" spans="6:8">
      <c r="F47" s="343"/>
      <c r="G47" s="344"/>
      <c r="H47" s="18"/>
    </row>
    <row r="48" spans="6:8">
      <c r="F48" s="343"/>
      <c r="G48" s="344"/>
      <c r="H48" s="18"/>
    </row>
    <row r="49" spans="6:8">
      <c r="F49" s="343"/>
      <c r="G49" s="344"/>
      <c r="H49" s="18"/>
    </row>
    <row r="50" spans="6:8">
      <c r="F50" s="343"/>
      <c r="G50" s="344"/>
      <c r="H50" s="18"/>
    </row>
    <row r="51" spans="6:8">
      <c r="F51" s="343"/>
      <c r="G51" s="344"/>
      <c r="H51" s="18"/>
    </row>
    <row r="52" spans="6:8">
      <c r="F52" s="343"/>
      <c r="G52" s="344"/>
      <c r="H52" s="18"/>
    </row>
    <row r="53" spans="6:8">
      <c r="F53" s="343"/>
      <c r="G53" s="344"/>
      <c r="H53" s="18"/>
    </row>
    <row r="54" spans="6:8">
      <c r="F54" s="343"/>
      <c r="G54" s="344"/>
      <c r="H54" s="18"/>
    </row>
    <row r="55" spans="6:8">
      <c r="F55" s="343"/>
      <c r="G55" s="344"/>
      <c r="H55" s="18"/>
    </row>
    <row r="56" spans="6:8">
      <c r="F56" s="343"/>
      <c r="G56" s="344"/>
      <c r="H56" s="18"/>
    </row>
    <row r="57" spans="6:8">
      <c r="F57" s="343"/>
      <c r="G57" s="344"/>
      <c r="H57" s="18"/>
    </row>
    <row r="58" spans="6:8">
      <c r="F58" s="343"/>
      <c r="G58" s="344"/>
      <c r="H58" s="18"/>
    </row>
    <row r="59" spans="6:8">
      <c r="F59" s="343"/>
      <c r="G59" s="344"/>
      <c r="H59" s="18"/>
    </row>
    <row r="60" spans="6:8">
      <c r="F60" s="343"/>
      <c r="G60" s="344"/>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4" customWidth="1"/>
    <col min="2" max="7" width="45.7109375" style="254" customWidth="1"/>
    <col min="8" max="8" width="14.85546875" style="254" customWidth="1"/>
    <col min="9" max="9" width="22.42578125" style="254" customWidth="1"/>
    <col min="10" max="10" width="47.855468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16384" width="11.42578125" style="254"/>
  </cols>
  <sheetData>
    <row r="1" spans="1:11" s="366" customFormat="1" ht="117" customHeight="1">
      <c r="A1" s="1384"/>
      <c r="B1" s="1384"/>
      <c r="C1" s="1384"/>
      <c r="D1" s="1384"/>
      <c r="E1" s="1384"/>
      <c r="F1" s="1384"/>
      <c r="G1" s="1384"/>
      <c r="H1" s="1384"/>
      <c r="I1" s="1384"/>
      <c r="J1" s="1384"/>
      <c r="K1" s="1384"/>
    </row>
    <row r="2" spans="1:11" s="366" customFormat="1" ht="90.75" customHeight="1">
      <c r="A2" s="1385" t="s">
        <v>395</v>
      </c>
      <c r="B2" s="1386"/>
      <c r="C2" s="1386"/>
      <c r="D2" s="1386"/>
      <c r="E2" s="1386"/>
      <c r="F2" s="1386"/>
      <c r="G2" s="1386"/>
      <c r="H2" s="1386"/>
      <c r="I2" s="1386"/>
      <c r="J2" s="1386"/>
      <c r="K2" s="1386"/>
    </row>
    <row r="3" spans="1:11" s="366" customFormat="1" ht="90.75" customHeight="1">
      <c r="A3" s="1386"/>
      <c r="B3" s="1386"/>
      <c r="C3" s="1386"/>
      <c r="D3" s="1386"/>
      <c r="E3" s="1386"/>
      <c r="F3" s="1386"/>
      <c r="G3" s="1386"/>
      <c r="H3" s="1386"/>
      <c r="I3" s="1386"/>
      <c r="J3" s="1386"/>
      <c r="K3" s="1386"/>
    </row>
    <row r="4" spans="1:11" s="366" customFormat="1" ht="90.75" customHeight="1">
      <c r="A4" s="1386"/>
      <c r="B4" s="1386"/>
      <c r="C4" s="1386"/>
      <c r="D4" s="1386"/>
      <c r="E4" s="1386"/>
      <c r="F4" s="1386"/>
      <c r="G4" s="1386"/>
      <c r="H4" s="1386"/>
      <c r="I4" s="1386"/>
      <c r="J4" s="1386"/>
      <c r="K4" s="1386"/>
    </row>
    <row r="5" spans="1:11" s="366" customFormat="1" ht="90.75" customHeight="1">
      <c r="A5" s="1386"/>
      <c r="B5" s="1386"/>
      <c r="C5" s="1386"/>
      <c r="D5" s="1386"/>
      <c r="E5" s="1386"/>
      <c r="F5" s="1386"/>
      <c r="G5" s="1386"/>
      <c r="H5" s="1386"/>
      <c r="I5" s="1386"/>
      <c r="J5" s="1386"/>
      <c r="K5" s="1386"/>
    </row>
    <row r="6" spans="1:11" s="366" customFormat="1" ht="90.75" customHeight="1">
      <c r="A6" s="1386"/>
      <c r="B6" s="1386"/>
      <c r="C6" s="1386"/>
      <c r="D6" s="1386"/>
      <c r="E6" s="1386"/>
      <c r="F6" s="1386"/>
      <c r="G6" s="1386"/>
      <c r="H6" s="1386"/>
      <c r="I6" s="1386"/>
      <c r="J6" s="1386"/>
      <c r="K6" s="1386"/>
    </row>
    <row r="7" spans="1:11" s="366" customFormat="1" ht="90.75" customHeight="1">
      <c r="A7" s="1386"/>
      <c r="B7" s="1386"/>
      <c r="C7" s="1386"/>
      <c r="D7" s="1386"/>
      <c r="E7" s="1386"/>
      <c r="F7" s="1386"/>
      <c r="G7" s="1386"/>
      <c r="H7" s="1386"/>
      <c r="I7" s="1386"/>
      <c r="J7" s="1386"/>
      <c r="K7" s="1386"/>
    </row>
    <row r="8" spans="1:11" s="366" customFormat="1" ht="90.75" customHeight="1">
      <c r="A8" s="1386"/>
      <c r="B8" s="1386"/>
      <c r="C8" s="1386"/>
      <c r="D8" s="1386"/>
      <c r="E8" s="1386"/>
      <c r="F8" s="1386"/>
      <c r="G8" s="1386"/>
      <c r="H8" s="1386"/>
      <c r="I8" s="1386"/>
      <c r="J8" s="1386"/>
      <c r="K8" s="1386"/>
    </row>
    <row r="9" spans="1:11" s="366" customFormat="1" ht="90.75" customHeight="1">
      <c r="A9" s="1386"/>
      <c r="B9" s="1386"/>
      <c r="C9" s="1386"/>
      <c r="D9" s="1386"/>
      <c r="E9" s="1386"/>
      <c r="F9" s="1386"/>
      <c r="G9" s="1386"/>
      <c r="H9" s="1386"/>
      <c r="I9" s="1386"/>
      <c r="J9" s="1386"/>
      <c r="K9" s="1386"/>
    </row>
    <row r="10" spans="1:11" s="366" customFormat="1" ht="90.75" customHeight="1">
      <c r="A10" s="1386"/>
      <c r="B10" s="1386"/>
      <c r="C10" s="1386"/>
      <c r="D10" s="1386"/>
      <c r="E10" s="1386"/>
      <c r="F10" s="1386"/>
      <c r="G10" s="1386"/>
      <c r="H10" s="1386"/>
      <c r="I10" s="1386"/>
      <c r="J10" s="1386"/>
      <c r="K10" s="1386"/>
    </row>
    <row r="11" spans="1:11" s="366" customFormat="1" ht="90.75" customHeight="1">
      <c r="A11" s="1386"/>
      <c r="B11" s="1386"/>
      <c r="C11" s="1386"/>
      <c r="D11" s="1386"/>
      <c r="E11" s="1386"/>
      <c r="F11" s="1386"/>
      <c r="G11" s="1386"/>
      <c r="H11" s="1386"/>
      <c r="I11" s="1386"/>
      <c r="J11" s="1386"/>
      <c r="K11" s="1386"/>
    </row>
    <row r="12" spans="1:11" s="366" customFormat="1" ht="90.75" customHeight="1">
      <c r="A12" s="1386"/>
      <c r="B12" s="1386"/>
      <c r="C12" s="1386"/>
      <c r="D12" s="1386"/>
      <c r="E12" s="1386"/>
      <c r="F12" s="1386"/>
      <c r="G12" s="1386"/>
      <c r="H12" s="1386"/>
      <c r="I12" s="1386"/>
      <c r="J12" s="1386"/>
      <c r="K12" s="1386"/>
    </row>
    <row r="13" spans="1:11" s="366" customFormat="1" ht="90.75" customHeight="1">
      <c r="A13" s="1386"/>
      <c r="B13" s="1386"/>
      <c r="C13" s="1386"/>
      <c r="D13" s="1386"/>
      <c r="E13" s="1386"/>
      <c r="F13" s="1386"/>
      <c r="G13" s="1386"/>
      <c r="H13" s="1386"/>
      <c r="I13" s="1386"/>
      <c r="J13" s="1386"/>
      <c r="K13" s="1386"/>
    </row>
    <row r="14" spans="1:11" s="366" customFormat="1" ht="90.75" customHeight="1">
      <c r="A14" s="1386"/>
      <c r="B14" s="1386"/>
      <c r="C14" s="1386"/>
      <c r="D14" s="1386"/>
      <c r="E14" s="1386"/>
      <c r="F14" s="1386"/>
      <c r="G14" s="1386"/>
      <c r="H14" s="1386"/>
      <c r="I14" s="1386"/>
      <c r="J14" s="1386"/>
      <c r="K14" s="1386"/>
    </row>
    <row r="15" spans="1:11" s="366" customFormat="1" ht="90.75" customHeight="1">
      <c r="A15" s="1386"/>
      <c r="B15" s="1386"/>
      <c r="C15" s="1386"/>
      <c r="D15" s="1386"/>
      <c r="E15" s="1386"/>
      <c r="F15" s="1386"/>
      <c r="G15" s="1386"/>
      <c r="H15" s="1386"/>
      <c r="I15" s="1386"/>
      <c r="J15" s="1386"/>
      <c r="K15" s="1386"/>
    </row>
    <row r="16" spans="1:11" s="366" customFormat="1" ht="90.75" customHeight="1">
      <c r="A16" s="1386"/>
      <c r="B16" s="1386"/>
      <c r="C16" s="1386"/>
      <c r="D16" s="1386"/>
      <c r="E16" s="1386"/>
      <c r="F16" s="1386"/>
      <c r="G16" s="1386"/>
      <c r="H16" s="1386"/>
      <c r="I16" s="1386"/>
      <c r="J16" s="1386"/>
      <c r="K16" s="1386"/>
    </row>
    <row r="17" spans="1:17" s="366" customFormat="1" ht="90.75" customHeight="1">
      <c r="A17" s="1386"/>
      <c r="B17" s="1386"/>
      <c r="C17" s="1386"/>
      <c r="D17" s="1386"/>
      <c r="E17" s="1386"/>
      <c r="F17" s="1386"/>
      <c r="G17" s="1386"/>
      <c r="H17" s="1386"/>
      <c r="I17" s="1386"/>
      <c r="J17" s="1386"/>
      <c r="K17" s="1386"/>
    </row>
    <row r="18" spans="1:17" s="366" customFormat="1" ht="90.75" customHeight="1">
      <c r="A18" s="1386"/>
      <c r="B18" s="1386"/>
      <c r="C18" s="1386"/>
      <c r="D18" s="1386"/>
      <c r="E18" s="1386"/>
      <c r="F18" s="1386"/>
      <c r="G18" s="1386"/>
      <c r="H18" s="1386"/>
      <c r="I18" s="1386"/>
      <c r="J18" s="1386"/>
      <c r="K18" s="1386"/>
    </row>
    <row r="19" spans="1:17" s="366" customFormat="1" ht="90.75" customHeight="1">
      <c r="A19" s="1386"/>
      <c r="B19" s="1386"/>
      <c r="C19" s="1386"/>
      <c r="D19" s="1386"/>
      <c r="E19" s="1386"/>
      <c r="F19" s="1386"/>
      <c r="G19" s="1386"/>
      <c r="H19" s="1386"/>
      <c r="I19" s="1386"/>
      <c r="J19" s="1386"/>
      <c r="K19" s="1386"/>
    </row>
    <row r="20" spans="1:17" s="366" customFormat="1" ht="169.5" customHeight="1">
      <c r="A20" s="1386"/>
      <c r="B20" s="1386"/>
      <c r="C20" s="1386"/>
      <c r="D20" s="1386"/>
      <c r="E20" s="1386"/>
      <c r="F20" s="1386"/>
      <c r="G20" s="1386"/>
      <c r="H20" s="1386"/>
      <c r="I20" s="1386"/>
      <c r="J20" s="1386"/>
      <c r="K20" s="1386"/>
    </row>
    <row r="21" spans="1:17" ht="357.75" customHeight="1">
      <c r="L21" s="270"/>
      <c r="M21" s="270"/>
      <c r="N21" s="272"/>
      <c r="O21" s="272"/>
      <c r="P21" s="272"/>
      <c r="Q21" s="272"/>
    </row>
    <row r="22" spans="1:17" ht="408.75" customHeight="1">
      <c r="L22" s="270"/>
      <c r="M22" s="270"/>
      <c r="N22" s="272"/>
      <c r="O22" s="272"/>
      <c r="P22" s="272"/>
      <c r="Q22" s="272"/>
    </row>
    <row r="23" spans="1:17" ht="361.5" customHeight="1">
      <c r="L23" s="270"/>
      <c r="M23" s="270"/>
      <c r="N23" s="272"/>
      <c r="O23" s="272"/>
      <c r="P23" s="272"/>
      <c r="Q23" s="272"/>
    </row>
    <row r="24" spans="1:17" ht="60.75" customHeight="1">
      <c r="A24" s="1387"/>
      <c r="B24" s="1387"/>
      <c r="C24" s="1387"/>
      <c r="D24" s="1387"/>
      <c r="E24" s="1387"/>
      <c r="F24" s="1387"/>
      <c r="G24" s="1387"/>
      <c r="H24" s="1387"/>
      <c r="I24" s="1387"/>
      <c r="J24" s="1387"/>
      <c r="K24" s="1387"/>
      <c r="L24" s="270"/>
      <c r="M24" s="270"/>
      <c r="N24" s="272"/>
      <c r="O24" s="272"/>
      <c r="P24" s="272"/>
      <c r="Q24" s="272"/>
    </row>
    <row r="25" spans="1:17" ht="25.5" customHeight="1">
      <c r="L25" s="270"/>
      <c r="M25" s="270"/>
      <c r="N25" s="272"/>
      <c r="O25" s="272"/>
      <c r="P25" s="272"/>
      <c r="Q25" s="272"/>
    </row>
    <row r="26" spans="1:17" ht="25.5" customHeight="1">
      <c r="L26" s="270"/>
      <c r="M26" s="270"/>
      <c r="N26" s="272"/>
      <c r="O26" s="272"/>
      <c r="P26" s="272"/>
      <c r="Q26" s="272"/>
    </row>
    <row r="27" spans="1:17" ht="25.5" customHeight="1">
      <c r="L27" s="270"/>
      <c r="M27" s="270"/>
      <c r="N27" s="272"/>
      <c r="O27" s="272"/>
      <c r="P27" s="272"/>
      <c r="Q27" s="272"/>
    </row>
    <row r="28" spans="1:17" ht="25.5" customHeight="1">
      <c r="L28" s="270"/>
      <c r="M28" s="270"/>
      <c r="N28" s="272"/>
      <c r="O28" s="272"/>
      <c r="P28" s="272"/>
      <c r="Q28" s="272"/>
    </row>
    <row r="29" spans="1:17" ht="25.5" customHeight="1">
      <c r="L29" s="270"/>
      <c r="M29" s="270"/>
      <c r="N29" s="272"/>
      <c r="O29" s="272"/>
      <c r="P29" s="272"/>
      <c r="Q29" s="272"/>
    </row>
    <row r="30" spans="1:17" ht="25.5" customHeight="1">
      <c r="L30" s="270"/>
      <c r="M30" s="270"/>
      <c r="N30" s="272"/>
      <c r="O30" s="272"/>
      <c r="P30" s="272"/>
      <c r="Q30" s="272"/>
    </row>
    <row r="31" spans="1:17" ht="23.25" customHeight="1">
      <c r="L31" s="270"/>
      <c r="M31" s="270"/>
      <c r="N31" s="272"/>
      <c r="O31" s="272"/>
      <c r="P31" s="272"/>
      <c r="Q31" s="272"/>
    </row>
    <row r="32" spans="1:17" ht="25.5" customHeight="1">
      <c r="A32" s="306"/>
      <c r="B32" s="306"/>
      <c r="C32" s="306"/>
      <c r="D32" s="306"/>
      <c r="E32" s="306"/>
      <c r="F32" s="306"/>
      <c r="G32" s="306"/>
      <c r="H32" s="306"/>
      <c r="I32" s="306"/>
      <c r="J32" s="306"/>
      <c r="K32" s="306"/>
      <c r="M32" s="270"/>
      <c r="N32" s="272"/>
      <c r="O32" s="272"/>
      <c r="P32" s="272"/>
      <c r="Q32" s="272"/>
    </row>
    <row r="33" spans="1:18" ht="25.5" customHeight="1">
      <c r="A33" s="306"/>
      <c r="B33" s="306"/>
      <c r="C33" s="306"/>
      <c r="D33" s="306"/>
      <c r="E33" s="306"/>
      <c r="F33" s="306"/>
      <c r="G33" s="306"/>
      <c r="H33" s="306"/>
      <c r="I33" s="306"/>
      <c r="J33" s="306"/>
      <c r="K33" s="306"/>
      <c r="L33" s="306"/>
      <c r="M33" s="306"/>
      <c r="N33" s="306"/>
      <c r="O33" s="306"/>
      <c r="P33" s="306"/>
      <c r="Q33" s="306"/>
    </row>
    <row r="34" spans="1:18" ht="25.5" customHeight="1">
      <c r="A34" s="306"/>
      <c r="B34" s="306"/>
      <c r="C34" s="306"/>
      <c r="D34" s="306"/>
      <c r="E34" s="306"/>
      <c r="F34" s="306"/>
      <c r="G34" s="306"/>
      <c r="H34" s="306"/>
      <c r="I34" s="306"/>
      <c r="J34" s="306"/>
      <c r="K34" s="306"/>
      <c r="L34" s="306"/>
      <c r="M34" s="306"/>
      <c r="N34" s="306"/>
      <c r="O34" s="306"/>
      <c r="P34" s="306"/>
      <c r="Q34" s="306"/>
    </row>
    <row r="35" spans="1:18" ht="25.5" customHeight="1">
      <c r="A35" s="306"/>
      <c r="B35" s="306"/>
      <c r="C35" s="306"/>
      <c r="D35" s="306"/>
      <c r="E35" s="306"/>
      <c r="F35" s="306"/>
      <c r="G35" s="306"/>
      <c r="H35" s="306"/>
      <c r="I35" s="306"/>
      <c r="J35" s="306"/>
      <c r="K35" s="306"/>
      <c r="L35" s="306"/>
      <c r="M35" s="306"/>
      <c r="N35" s="306"/>
      <c r="O35" s="306"/>
      <c r="P35" s="306"/>
      <c r="Q35" s="306"/>
    </row>
    <row r="36" spans="1:18" ht="25.5" customHeight="1">
      <c r="A36" s="306"/>
      <c r="B36" s="306"/>
      <c r="C36" s="306"/>
      <c r="D36" s="306"/>
      <c r="E36" s="306"/>
      <c r="F36" s="306"/>
      <c r="G36" s="306"/>
      <c r="H36" s="306"/>
      <c r="I36" s="306"/>
      <c r="J36" s="306"/>
      <c r="K36" s="306"/>
      <c r="L36" s="306"/>
      <c r="M36" s="306"/>
      <c r="N36" s="306"/>
      <c r="O36" s="306"/>
      <c r="P36" s="306"/>
      <c r="Q36" s="306"/>
    </row>
    <row r="37" spans="1:18" ht="25.5" customHeight="1">
      <c r="A37" s="306"/>
      <c r="B37" s="306"/>
      <c r="C37" s="306"/>
      <c r="D37" s="306"/>
      <c r="E37" s="306"/>
      <c r="F37" s="306"/>
      <c r="G37" s="306"/>
      <c r="H37" s="306"/>
      <c r="I37" s="306"/>
      <c r="J37" s="306"/>
      <c r="K37" s="306"/>
      <c r="L37" s="306"/>
      <c r="M37" s="306"/>
      <c r="N37" s="306"/>
      <c r="O37" s="306"/>
      <c r="P37" s="306"/>
      <c r="Q37" s="306"/>
    </row>
    <row r="38" spans="1:18" ht="25.5" customHeight="1">
      <c r="A38" s="306"/>
      <c r="B38" s="306"/>
      <c r="C38" s="306"/>
      <c r="D38" s="306"/>
      <c r="E38" s="306"/>
      <c r="F38" s="306"/>
      <c r="G38" s="306"/>
      <c r="H38" s="306"/>
      <c r="I38" s="306"/>
      <c r="J38" s="306"/>
      <c r="K38" s="306"/>
      <c r="L38" s="306"/>
      <c r="M38" s="306"/>
      <c r="N38" s="306"/>
      <c r="O38" s="306"/>
      <c r="P38" s="306"/>
      <c r="Q38" s="306"/>
    </row>
    <row r="39" spans="1:18" ht="25.5" customHeight="1">
      <c r="A39" s="306"/>
      <c r="B39" s="306"/>
      <c r="C39" s="306"/>
      <c r="D39" s="306"/>
      <c r="E39" s="306"/>
      <c r="F39" s="306"/>
      <c r="G39" s="306"/>
      <c r="H39" s="306"/>
      <c r="I39" s="306"/>
      <c r="J39" s="306"/>
      <c r="K39" s="306"/>
      <c r="L39" s="306"/>
      <c r="M39" s="306"/>
      <c r="N39" s="306"/>
      <c r="O39" s="306"/>
      <c r="P39" s="306"/>
      <c r="Q39" s="306"/>
    </row>
    <row r="40" spans="1:18" ht="25.5" customHeight="1">
      <c r="A40" s="306"/>
      <c r="B40" s="306"/>
      <c r="C40" s="306"/>
      <c r="D40" s="306"/>
      <c r="E40" s="306"/>
      <c r="F40" s="306"/>
      <c r="G40" s="306"/>
      <c r="H40" s="306"/>
      <c r="I40" s="306"/>
      <c r="J40" s="306"/>
      <c r="K40" s="306"/>
      <c r="L40" s="306"/>
      <c r="M40" s="306"/>
      <c r="N40" s="306"/>
      <c r="O40" s="306"/>
      <c r="P40" s="306"/>
      <c r="Q40" s="306"/>
    </row>
    <row r="41" spans="1:18" ht="25.5" customHeight="1">
      <c r="A41" s="306"/>
      <c r="B41" s="306"/>
      <c r="C41" s="306"/>
      <c r="D41" s="306"/>
      <c r="E41" s="306"/>
      <c r="F41" s="306"/>
      <c r="G41" s="306"/>
      <c r="H41" s="306"/>
      <c r="I41" s="306"/>
      <c r="J41" s="306"/>
      <c r="K41" s="306"/>
      <c r="L41" s="306"/>
      <c r="M41" s="306"/>
      <c r="N41" s="306"/>
      <c r="O41" s="306"/>
      <c r="P41" s="306"/>
      <c r="Q41" s="306"/>
    </row>
    <row r="42" spans="1:18" ht="25.5" customHeight="1">
      <c r="A42" s="306"/>
      <c r="B42" s="306"/>
      <c r="C42" s="306"/>
      <c r="D42" s="306"/>
      <c r="E42" s="306"/>
      <c r="F42" s="306"/>
      <c r="G42" s="306"/>
      <c r="H42" s="306"/>
      <c r="I42" s="306"/>
      <c r="J42" s="306"/>
      <c r="K42" s="306"/>
      <c r="L42" s="306"/>
      <c r="M42" s="306"/>
      <c r="N42" s="306"/>
      <c r="O42" s="306"/>
      <c r="P42" s="306"/>
      <c r="Q42" s="306"/>
    </row>
    <row r="43" spans="1:18" ht="25.5" customHeight="1">
      <c r="A43" s="306"/>
      <c r="B43" s="306"/>
      <c r="C43" s="306"/>
      <c r="D43" s="306"/>
      <c r="E43" s="306"/>
      <c r="F43" s="306"/>
      <c r="G43" s="306"/>
      <c r="H43" s="306"/>
      <c r="I43" s="306"/>
      <c r="J43" s="306"/>
      <c r="K43" s="306"/>
      <c r="L43" s="306"/>
      <c r="M43" s="306"/>
      <c r="N43" s="306"/>
      <c r="O43" s="306"/>
      <c r="P43" s="306"/>
      <c r="Q43" s="306"/>
    </row>
    <row r="44" spans="1:18" ht="25.5" customHeight="1">
      <c r="A44" s="306"/>
      <c r="B44" s="306"/>
      <c r="C44" s="306"/>
      <c r="D44" s="306"/>
      <c r="E44" s="306"/>
      <c r="F44" s="306"/>
      <c r="G44" s="306"/>
      <c r="H44" s="306"/>
      <c r="I44" s="306"/>
      <c r="J44" s="306"/>
      <c r="K44" s="306"/>
      <c r="L44" s="306"/>
      <c r="M44" s="306"/>
      <c r="N44" s="306"/>
      <c r="O44" s="306"/>
      <c r="P44" s="306"/>
      <c r="Q44" s="306"/>
    </row>
    <row r="45" spans="1:18" ht="25.5" customHeight="1">
      <c r="A45" s="306"/>
      <c r="B45" s="306"/>
      <c r="C45" s="306"/>
      <c r="D45" s="306"/>
      <c r="E45" s="306"/>
      <c r="F45" s="306"/>
      <c r="G45" s="306"/>
      <c r="H45" s="306"/>
      <c r="I45" s="306"/>
      <c r="J45" s="306"/>
      <c r="K45" s="306"/>
      <c r="L45" s="306"/>
      <c r="M45" s="306"/>
      <c r="N45" s="306"/>
      <c r="O45" s="306"/>
      <c r="P45" s="306"/>
      <c r="Q45" s="306"/>
    </row>
    <row r="46" spans="1:18" ht="25.5" customHeight="1">
      <c r="A46" s="306"/>
      <c r="B46" s="306"/>
      <c r="C46" s="306"/>
      <c r="D46" s="306"/>
      <c r="E46" s="306"/>
      <c r="F46" s="306"/>
      <c r="G46" s="306"/>
      <c r="H46" s="306"/>
      <c r="I46" s="306"/>
      <c r="J46" s="306"/>
      <c r="K46" s="306"/>
      <c r="L46" s="306"/>
      <c r="M46" s="306"/>
      <c r="N46" s="306"/>
      <c r="O46" s="306"/>
      <c r="P46" s="306"/>
      <c r="Q46" s="306"/>
      <c r="R46" s="254" t="s">
        <v>0</v>
      </c>
    </row>
    <row r="47" spans="1:18" ht="25.5" customHeight="1">
      <c r="A47" s="306"/>
      <c r="B47" s="306"/>
      <c r="C47" s="306"/>
      <c r="D47" s="306"/>
      <c r="E47" s="306"/>
      <c r="F47" s="306"/>
      <c r="G47" s="306"/>
      <c r="H47" s="306"/>
      <c r="I47" s="306"/>
      <c r="J47" s="306"/>
      <c r="K47" s="306"/>
      <c r="L47" s="306"/>
      <c r="M47" s="306"/>
      <c r="N47" s="306"/>
      <c r="O47" s="306"/>
      <c r="P47" s="306"/>
      <c r="Q47" s="306"/>
    </row>
    <row r="48" spans="1:18" ht="25.5" customHeight="1">
      <c r="A48" s="306"/>
      <c r="B48" s="306"/>
      <c r="C48" s="306"/>
      <c r="D48" s="306"/>
      <c r="E48" s="306"/>
      <c r="F48" s="306"/>
      <c r="G48" s="306"/>
      <c r="H48" s="306"/>
      <c r="I48" s="306"/>
      <c r="J48" s="306"/>
      <c r="K48" s="306"/>
      <c r="L48" s="306"/>
      <c r="M48" s="306"/>
      <c r="N48" s="306"/>
      <c r="O48" s="306"/>
      <c r="P48" s="306"/>
      <c r="Q48" s="306"/>
    </row>
    <row r="49" spans="1:19" ht="25.5" customHeight="1">
      <c r="A49" s="306"/>
      <c r="B49" s="306"/>
      <c r="C49" s="306"/>
      <c r="D49" s="306"/>
      <c r="E49" s="306"/>
      <c r="F49" s="306"/>
      <c r="G49" s="306"/>
      <c r="H49" s="306"/>
      <c r="I49" s="306"/>
      <c r="J49" s="306"/>
      <c r="K49" s="306"/>
      <c r="L49" s="306"/>
      <c r="M49" s="306"/>
      <c r="N49" s="306"/>
      <c r="O49" s="306"/>
      <c r="P49" s="306"/>
      <c r="Q49" s="306"/>
    </row>
    <row r="50" spans="1:19" ht="25.5" customHeight="1">
      <c r="A50" s="306"/>
      <c r="B50" s="306"/>
      <c r="C50" s="306"/>
      <c r="D50" s="306"/>
      <c r="E50" s="306"/>
      <c r="F50" s="306"/>
      <c r="G50" s="306"/>
      <c r="H50" s="306"/>
      <c r="I50" s="306"/>
      <c r="J50" s="306"/>
      <c r="K50" s="306"/>
      <c r="L50" s="306"/>
      <c r="M50" s="306"/>
      <c r="N50" s="306"/>
      <c r="O50" s="306"/>
      <c r="P50" s="306"/>
      <c r="Q50" s="306"/>
    </row>
    <row r="51" spans="1:19" ht="25.5" customHeight="1">
      <c r="A51" s="306"/>
      <c r="B51" s="306"/>
      <c r="C51" s="306"/>
      <c r="D51" s="306"/>
      <c r="E51" s="306"/>
      <c r="F51" s="306"/>
      <c r="G51" s="306"/>
      <c r="H51" s="306"/>
      <c r="I51" s="306"/>
      <c r="J51" s="306"/>
      <c r="K51" s="306"/>
      <c r="L51" s="306"/>
      <c r="M51" s="306"/>
      <c r="N51" s="306"/>
      <c r="O51" s="306"/>
      <c r="P51" s="306"/>
      <c r="Q51" s="306"/>
    </row>
    <row r="52" spans="1:19" ht="25.5" customHeight="1">
      <c r="A52" s="306"/>
      <c r="B52" s="306"/>
      <c r="C52" s="306"/>
      <c r="D52" s="306"/>
      <c r="E52" s="306"/>
      <c r="F52" s="306"/>
      <c r="G52" s="306"/>
      <c r="H52" s="306"/>
      <c r="I52" s="306"/>
      <c r="J52" s="306"/>
      <c r="K52" s="306"/>
      <c r="L52" s="306"/>
      <c r="M52" s="306"/>
      <c r="N52" s="306"/>
      <c r="O52" s="306"/>
      <c r="P52" s="306"/>
      <c r="Q52" s="306"/>
    </row>
    <row r="53" spans="1:19" ht="25.5" customHeight="1">
      <c r="A53" s="306"/>
      <c r="B53" s="306"/>
      <c r="C53" s="306"/>
      <c r="D53" s="306"/>
      <c r="E53" s="306"/>
      <c r="F53" s="306"/>
      <c r="G53" s="306"/>
      <c r="H53" s="306"/>
      <c r="I53" s="306"/>
      <c r="J53" s="306"/>
      <c r="K53" s="306"/>
      <c r="L53" s="306"/>
      <c r="M53" s="306"/>
      <c r="N53" s="306"/>
      <c r="O53" s="306"/>
      <c r="P53" s="306"/>
      <c r="Q53" s="306"/>
    </row>
    <row r="58" spans="1:19" ht="51" customHeight="1"/>
    <row r="59" spans="1:19" ht="78" customHeight="1">
      <c r="A59" s="1381"/>
      <c r="B59" s="1381"/>
      <c r="C59" s="1381"/>
      <c r="D59" s="1381"/>
      <c r="E59" s="1381"/>
      <c r="F59" s="1381"/>
      <c r="G59" s="1381"/>
      <c r="H59" s="1381"/>
      <c r="I59" s="1381"/>
      <c r="J59" s="1381"/>
      <c r="K59" s="1381"/>
      <c r="L59" s="1381"/>
      <c r="M59" s="1381"/>
      <c r="N59" s="1381"/>
      <c r="O59" s="1381"/>
      <c r="P59" s="1381"/>
      <c r="Q59" s="1381"/>
      <c r="R59" s="1381"/>
      <c r="S59" s="1381"/>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7">
    <tabColor rgb="FF00B0F0"/>
    <pageSetUpPr fitToPage="1"/>
  </sheetPr>
  <dimension ref="A1:N54"/>
  <sheetViews>
    <sheetView showGridLines="0" view="pageBreakPreview" zoomScale="70" zoomScaleNormal="100" zoomScaleSheetLayoutView="70" workbookViewId="0">
      <selection activeCell="B23" sqref="B23"/>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71" t="s">
        <v>822</v>
      </c>
      <c r="B1" s="1571"/>
      <c r="C1" s="1571"/>
      <c r="D1" s="1571"/>
      <c r="E1" s="1571"/>
      <c r="F1" s="1571"/>
      <c r="G1" s="1571"/>
      <c r="H1" s="1571"/>
      <c r="I1" s="1571"/>
      <c r="J1" s="1571"/>
      <c r="K1" s="1571"/>
    </row>
    <row r="2" spans="1:13" s="446" customFormat="1" ht="44.25" customHeight="1">
      <c r="A2" s="1575" t="str">
        <f>+'Resumen '!O2</f>
        <v>Período:  Diciembre 2007 - Septiembre 2024</v>
      </c>
      <c r="B2" s="1575"/>
      <c r="C2" s="1575"/>
      <c r="D2" s="1575"/>
      <c r="E2" s="1575"/>
      <c r="F2" s="1575"/>
      <c r="G2" s="1575"/>
      <c r="H2" s="1575"/>
      <c r="I2" s="1575"/>
      <c r="J2" s="1575"/>
      <c r="K2" s="1575"/>
    </row>
    <row r="3" spans="1:13" ht="12" customHeight="1">
      <c r="A3" s="155"/>
      <c r="B3" s="155"/>
      <c r="C3" s="155"/>
      <c r="D3" s="155"/>
      <c r="E3" s="155"/>
      <c r="F3" s="155"/>
      <c r="G3" s="155"/>
      <c r="H3" s="155"/>
      <c r="I3" s="155"/>
      <c r="J3" s="155"/>
      <c r="K3" s="155"/>
    </row>
    <row r="4" spans="1:13" ht="33" customHeight="1">
      <c r="B4" s="1572" t="s">
        <v>823</v>
      </c>
      <c r="C4" s="1573"/>
      <c r="D4" s="1573"/>
      <c r="E4" s="1573"/>
      <c r="F4" s="1573"/>
      <c r="G4" s="1573"/>
      <c r="H4" s="1574"/>
      <c r="L4" s="143"/>
    </row>
    <row r="5" spans="1:13" s="106" customFormat="1" ht="60" customHeight="1">
      <c r="A5" s="533" t="s">
        <v>824</v>
      </c>
      <c r="B5" s="534" t="s">
        <v>825</v>
      </c>
      <c r="C5" s="534" t="s">
        <v>826</v>
      </c>
      <c r="D5" s="534" t="s">
        <v>371</v>
      </c>
      <c r="E5" s="534" t="s">
        <v>827</v>
      </c>
      <c r="F5" s="535" t="s">
        <v>387</v>
      </c>
      <c r="G5" s="534" t="s">
        <v>828</v>
      </c>
      <c r="H5" s="536" t="s">
        <v>829</v>
      </c>
      <c r="I5" s="434"/>
      <c r="J5" s="434"/>
      <c r="K5" s="434"/>
      <c r="L5" s="434"/>
    </row>
    <row r="6" spans="1:13" s="78" customFormat="1" ht="18" customHeight="1">
      <c r="A6" s="524">
        <v>2007</v>
      </c>
      <c r="B6" s="525">
        <v>1635826213.1600001</v>
      </c>
      <c r="C6" s="526">
        <f>B6/H6</f>
        <v>0.94578819961072813</v>
      </c>
      <c r="D6" s="525">
        <v>70883463.600000009</v>
      </c>
      <c r="E6" s="526">
        <f t="shared" ref="E6:E24" si="0">D6/H6</f>
        <v>4.0982802990368349E-2</v>
      </c>
      <c r="F6" s="527">
        <v>22880747.219999999</v>
      </c>
      <c r="G6" s="526">
        <f t="shared" ref="G6:G23" si="1">F6/H6</f>
        <v>1.3228997398903602E-2</v>
      </c>
      <c r="H6" s="528">
        <f t="shared" ref="H6:H18" si="2">B6+D6+F6</f>
        <v>1729590423.98</v>
      </c>
      <c r="I6" s="163"/>
      <c r="J6" s="164"/>
      <c r="K6" s="166"/>
      <c r="L6" s="165"/>
      <c r="M6" s="103"/>
    </row>
    <row r="7" spans="1:13" s="78" customFormat="1" ht="18" customHeight="1">
      <c r="A7" s="524">
        <v>2008</v>
      </c>
      <c r="B7" s="527">
        <v>1581393650.8599999</v>
      </c>
      <c r="C7" s="526">
        <f>B7/H7</f>
        <v>0.94890566872483018</v>
      </c>
      <c r="D7" s="527">
        <v>68964104.809999987</v>
      </c>
      <c r="E7" s="526">
        <f t="shared" si="0"/>
        <v>4.1381492809936499E-2</v>
      </c>
      <c r="F7" s="527">
        <v>16186878.83</v>
      </c>
      <c r="G7" s="526">
        <f t="shared" si="1"/>
        <v>9.7128384652334383E-3</v>
      </c>
      <c r="H7" s="528">
        <f t="shared" si="2"/>
        <v>1666544634.4999998</v>
      </c>
      <c r="I7" s="163" t="s">
        <v>0</v>
      </c>
      <c r="J7" s="164"/>
      <c r="K7" s="166"/>
      <c r="L7" s="165"/>
      <c r="M7" s="103"/>
    </row>
    <row r="8" spans="1:13" s="78" customFormat="1" ht="18" customHeight="1">
      <c r="A8" s="524">
        <v>2009</v>
      </c>
      <c r="B8" s="525">
        <v>1687099942.1400001</v>
      </c>
      <c r="C8" s="526">
        <f>B8/H8</f>
        <v>0.95230043356878247</v>
      </c>
      <c r="D8" s="525">
        <v>73407508.640000001</v>
      </c>
      <c r="E8" s="526">
        <f t="shared" si="0"/>
        <v>4.1435602336873975E-2</v>
      </c>
      <c r="F8" s="527">
        <v>11097268.350000001</v>
      </c>
      <c r="G8" s="526">
        <f t="shared" si="1"/>
        <v>6.263964094343601E-3</v>
      </c>
      <c r="H8" s="528">
        <f t="shared" si="2"/>
        <v>1771604719.1300001</v>
      </c>
      <c r="I8" s="163"/>
      <c r="J8" s="164"/>
      <c r="K8" s="167"/>
      <c r="L8" s="165"/>
      <c r="M8" s="103"/>
    </row>
    <row r="9" spans="1:13" s="78" customFormat="1" ht="18" customHeight="1">
      <c r="A9" s="524">
        <v>2010</v>
      </c>
      <c r="B9" s="525">
        <v>1922473262.4300001</v>
      </c>
      <c r="C9" s="526">
        <f>B9/H9</f>
        <v>0.95304420065592299</v>
      </c>
      <c r="D9" s="525">
        <v>83809693.36999999</v>
      </c>
      <c r="E9" s="526">
        <f t="shared" si="0"/>
        <v>4.1547699926951773E-2</v>
      </c>
      <c r="F9" s="527">
        <v>10909175.590000002</v>
      </c>
      <c r="G9" s="526">
        <f t="shared" si="1"/>
        <v>5.4080994171253009E-3</v>
      </c>
      <c r="H9" s="528">
        <f t="shared" si="2"/>
        <v>2017192131.3899999</v>
      </c>
      <c r="I9" s="168"/>
      <c r="J9" s="164"/>
      <c r="K9" s="168"/>
      <c r="L9" s="165"/>
      <c r="M9" s="120"/>
    </row>
    <row r="10" spans="1:13" s="78" customFormat="1" ht="18" customHeight="1">
      <c r="A10" s="524">
        <v>2011</v>
      </c>
      <c r="B10" s="525">
        <v>2175109581.8400002</v>
      </c>
      <c r="C10" s="526">
        <f t="shared" ref="C10:C24" si="3">B10/H10</f>
        <v>0.95103367657376847</v>
      </c>
      <c r="D10" s="525">
        <v>94554070.570000008</v>
      </c>
      <c r="E10" s="526">
        <f t="shared" si="0"/>
        <v>4.1342333333446481E-2</v>
      </c>
      <c r="F10" s="527">
        <v>17436831.43</v>
      </c>
      <c r="G10" s="526">
        <f t="shared" si="1"/>
        <v>7.623990092785026E-3</v>
      </c>
      <c r="H10" s="528">
        <f t="shared" si="2"/>
        <v>2287100483.8400002</v>
      </c>
      <c r="I10" s="168"/>
      <c r="J10" s="164"/>
      <c r="K10" s="168"/>
      <c r="L10" s="165"/>
    </row>
    <row r="11" spans="1:13" s="78" customFormat="1" ht="18" customHeight="1">
      <c r="A11" s="524">
        <v>2012</v>
      </c>
      <c r="B11" s="525">
        <v>2411674911.5</v>
      </c>
      <c r="C11" s="526">
        <f t="shared" si="3"/>
        <v>0.95211214546597178</v>
      </c>
      <c r="D11" s="525">
        <v>104789518.08999999</v>
      </c>
      <c r="E11" s="526">
        <f t="shared" si="0"/>
        <v>4.1370158314148531E-2</v>
      </c>
      <c r="F11" s="527">
        <v>16509152.34</v>
      </c>
      <c r="G11" s="526">
        <f t="shared" si="1"/>
        <v>6.5176962198795789E-3</v>
      </c>
      <c r="H11" s="528">
        <f>B11+D11+F11</f>
        <v>2532973581.9300003</v>
      </c>
      <c r="I11" s="169"/>
      <c r="K11" s="168"/>
      <c r="L11" s="165"/>
    </row>
    <row r="12" spans="1:13" s="78" customFormat="1" ht="18" customHeight="1">
      <c r="A12" s="524">
        <v>2013</v>
      </c>
      <c r="B12" s="525">
        <v>2663186569.8199997</v>
      </c>
      <c r="C12" s="526">
        <f t="shared" si="3"/>
        <v>0.95177416884053523</v>
      </c>
      <c r="D12" s="525">
        <v>115834844.37000003</v>
      </c>
      <c r="E12" s="526">
        <f t="shared" si="0"/>
        <v>4.1397254691953878E-2</v>
      </c>
      <c r="F12" s="527">
        <v>19107235.449999999</v>
      </c>
      <c r="G12" s="526">
        <f t="shared" si="1"/>
        <v>6.8285764675109885E-3</v>
      </c>
      <c r="H12" s="528">
        <f t="shared" si="2"/>
        <v>2798128649.6399994</v>
      </c>
      <c r="K12" s="168"/>
      <c r="L12" s="165"/>
    </row>
    <row r="13" spans="1:13" s="78" customFormat="1" ht="18" customHeight="1">
      <c r="A13" s="524">
        <v>2014</v>
      </c>
      <c r="B13" s="525">
        <v>3005088863.5</v>
      </c>
      <c r="C13" s="526">
        <f t="shared" si="3"/>
        <v>0.95169285075746779</v>
      </c>
      <c r="D13" s="525">
        <v>131454109.10000002</v>
      </c>
      <c r="E13" s="526">
        <f t="shared" si="0"/>
        <v>4.1630694304146058E-2</v>
      </c>
      <c r="F13" s="527">
        <v>21081739.099999998</v>
      </c>
      <c r="G13" s="526">
        <f t="shared" si="1"/>
        <v>6.6764549383862741E-3</v>
      </c>
      <c r="H13" s="528">
        <f t="shared" si="2"/>
        <v>3157624711.6999998</v>
      </c>
      <c r="K13" s="168"/>
      <c r="L13" s="165"/>
    </row>
    <row r="14" spans="1:13" s="78" customFormat="1" ht="18" customHeight="1">
      <c r="A14" s="524">
        <v>2015</v>
      </c>
      <c r="B14" s="525">
        <v>3382710516.6399999</v>
      </c>
      <c r="C14" s="526">
        <f t="shared" si="3"/>
        <v>0.95338904993406337</v>
      </c>
      <c r="D14" s="525">
        <v>147262666.77000001</v>
      </c>
      <c r="E14" s="526">
        <f t="shared" si="0"/>
        <v>4.1504767632928548E-2</v>
      </c>
      <c r="F14" s="527">
        <v>18117196.77</v>
      </c>
      <c r="G14" s="526">
        <f t="shared" si="1"/>
        <v>5.106182433008059E-3</v>
      </c>
      <c r="H14" s="528">
        <f>B14+D14+F14</f>
        <v>3548090380.1799998</v>
      </c>
      <c r="I14" s="123"/>
      <c r="J14" s="164"/>
      <c r="K14" s="168"/>
      <c r="L14" s="165"/>
    </row>
    <row r="15" spans="1:13" s="78" customFormat="1" ht="18" customHeight="1">
      <c r="A15" s="524">
        <v>2016</v>
      </c>
      <c r="B15" s="525">
        <v>3862688790.9599996</v>
      </c>
      <c r="C15" s="526">
        <f t="shared" si="3"/>
        <v>0.95416022594621486</v>
      </c>
      <c r="D15" s="525">
        <v>168521814.59</v>
      </c>
      <c r="E15" s="526">
        <f t="shared" si="0"/>
        <v>4.1628208066458665E-2</v>
      </c>
      <c r="F15" s="527">
        <v>17049514.629999999</v>
      </c>
      <c r="G15" s="526">
        <f t="shared" si="1"/>
        <v>4.2115659873264068E-3</v>
      </c>
      <c r="H15" s="528">
        <f t="shared" si="2"/>
        <v>4048260120.1799998</v>
      </c>
      <c r="J15" s="164"/>
      <c r="K15" s="170"/>
      <c r="L15" s="165"/>
    </row>
    <row r="16" spans="1:13" s="78" customFormat="1" ht="18" customHeight="1">
      <c r="A16" s="524">
        <v>2017</v>
      </c>
      <c r="B16" s="525">
        <v>4365095869.0900002</v>
      </c>
      <c r="C16" s="526">
        <f t="shared" si="3"/>
        <v>0.95451833422211996</v>
      </c>
      <c r="D16" s="525">
        <v>189049670.72999999</v>
      </c>
      <c r="E16" s="526">
        <f t="shared" si="0"/>
        <v>4.1339613653905587E-2</v>
      </c>
      <c r="F16" s="527">
        <v>18941966.82</v>
      </c>
      <c r="G16" s="526">
        <f t="shared" si="1"/>
        <v>4.1420521239746181E-3</v>
      </c>
      <c r="H16" s="528">
        <f t="shared" si="2"/>
        <v>4573087506.6399994</v>
      </c>
      <c r="I16" s="109"/>
      <c r="J16" s="109"/>
      <c r="K16" s="109"/>
      <c r="L16" s="165"/>
      <c r="M16" s="109"/>
    </row>
    <row r="17" spans="1:14" s="78" customFormat="1" ht="18" customHeight="1">
      <c r="A17" s="524">
        <v>2018</v>
      </c>
      <c r="B17" s="525">
        <v>4960308050.1199999</v>
      </c>
      <c r="C17" s="526">
        <f t="shared" si="3"/>
        <v>0.95442170562015738</v>
      </c>
      <c r="D17" s="525">
        <v>216582431.09999999</v>
      </c>
      <c r="E17" s="526">
        <f t="shared" si="0"/>
        <v>4.1673011274535959E-2</v>
      </c>
      <c r="F17" s="527">
        <v>20296486.460000001</v>
      </c>
      <c r="G17" s="526">
        <f t="shared" si="1"/>
        <v>3.9052831053065342E-3</v>
      </c>
      <c r="H17" s="528">
        <f t="shared" si="2"/>
        <v>5197186967.6800003</v>
      </c>
      <c r="I17" s="109"/>
      <c r="J17" s="109"/>
      <c r="K17" s="109"/>
      <c r="L17" s="165"/>
      <c r="M17" s="109"/>
    </row>
    <row r="18" spans="1:14" s="78" customFormat="1" ht="18" customHeight="1">
      <c r="A18" s="524">
        <v>2019</v>
      </c>
      <c r="B18" s="525">
        <v>5454398175.96</v>
      </c>
      <c r="C18" s="526">
        <f t="shared" si="3"/>
        <v>0.95509227720429402</v>
      </c>
      <c r="D18" s="525">
        <v>236137407.19999999</v>
      </c>
      <c r="E18" s="526">
        <f t="shared" si="0"/>
        <v>4.13488356918627E-2</v>
      </c>
      <c r="F18" s="527">
        <v>20324305.609999999</v>
      </c>
      <c r="G18" s="526">
        <f t="shared" si="1"/>
        <v>3.5588871038433815E-3</v>
      </c>
      <c r="H18" s="528">
        <f t="shared" si="2"/>
        <v>5710859888.7699995</v>
      </c>
      <c r="I18" s="109"/>
      <c r="J18" s="109"/>
      <c r="K18" s="109"/>
      <c r="L18" s="165"/>
      <c r="M18" s="109"/>
    </row>
    <row r="19" spans="1:14" s="78" customFormat="1" ht="18" customHeight="1">
      <c r="A19" s="524">
        <v>2020</v>
      </c>
      <c r="B19" s="525">
        <v>5371768693.4499998</v>
      </c>
      <c r="C19" s="526">
        <f t="shared" si="3"/>
        <v>0.95732388446010375</v>
      </c>
      <c r="D19" s="525">
        <v>233752220.31999999</v>
      </c>
      <c r="E19" s="526">
        <f t="shared" si="0"/>
        <v>4.1657896370477683E-2</v>
      </c>
      <c r="F19" s="527">
        <v>5713466.4100000001</v>
      </c>
      <c r="G19" s="526">
        <f t="shared" si="1"/>
        <v>1.0182191694186051E-3</v>
      </c>
      <c r="H19" s="528">
        <f>B19+D19+F19</f>
        <v>5611234380.1799994</v>
      </c>
      <c r="I19" s="109"/>
      <c r="J19" s="109"/>
      <c r="K19" s="109"/>
      <c r="L19" s="171"/>
      <c r="M19" s="109"/>
    </row>
    <row r="20" spans="1:14" s="78" customFormat="1" ht="18" customHeight="1">
      <c r="A20" s="524">
        <v>2021</v>
      </c>
      <c r="B20" s="525">
        <v>6220465761.29</v>
      </c>
      <c r="C20" s="526">
        <f>B20/H20</f>
        <v>0.95737338828337348</v>
      </c>
      <c r="D20" s="525">
        <v>270679156.31999999</v>
      </c>
      <c r="E20" s="526">
        <f t="shared" si="0"/>
        <v>4.1659424063773424E-2</v>
      </c>
      <c r="F20" s="527">
        <v>6284233.25</v>
      </c>
      <c r="G20" s="526">
        <f t="shared" si="1"/>
        <v>9.6718765285316258E-4</v>
      </c>
      <c r="H20" s="528">
        <f>B20+D20+F20</f>
        <v>6497429150.8599997</v>
      </c>
      <c r="I20" s="109"/>
      <c r="J20" s="109"/>
      <c r="K20" s="109"/>
      <c r="L20" s="109"/>
      <c r="M20" s="109"/>
    </row>
    <row r="21" spans="1:14" s="78" customFormat="1" ht="18" customHeight="1">
      <c r="A21" s="524">
        <v>2022</v>
      </c>
      <c r="B21" s="525">
        <v>7563778550.6599998</v>
      </c>
      <c r="C21" s="526">
        <v>0.95758727755140161</v>
      </c>
      <c r="D21" s="525">
        <v>329129862.10000002</v>
      </c>
      <c r="E21" s="526">
        <f t="shared" si="0"/>
        <v>4.1668402439109763E-2</v>
      </c>
      <c r="F21" s="527">
        <v>5879225.6900000004</v>
      </c>
      <c r="G21" s="526">
        <f t="shared" si="1"/>
        <v>7.4432000948865826E-4</v>
      </c>
      <c r="H21" s="528">
        <v>7898787638.4499998</v>
      </c>
      <c r="I21" s="109"/>
      <c r="J21" s="109"/>
      <c r="K21" s="109"/>
      <c r="L21" s="109"/>
      <c r="M21" s="109"/>
      <c r="N21" s="78" t="s">
        <v>830</v>
      </c>
    </row>
    <row r="22" spans="1:14" s="78" customFormat="1" ht="18" customHeight="1">
      <c r="A22" s="524">
        <v>2023</v>
      </c>
      <c r="B22" s="525">
        <v>8660987464.0699997</v>
      </c>
      <c r="C22" s="526">
        <f>B22/H22</f>
        <v>0.95764504708886067</v>
      </c>
      <c r="D22" s="525">
        <v>376868065.86000001</v>
      </c>
      <c r="E22" s="526">
        <f t="shared" si="0"/>
        <v>4.1670287386282569E-2</v>
      </c>
      <c r="F22" s="527">
        <v>6192147.6500000004</v>
      </c>
      <c r="G22" s="526">
        <f t="shared" si="1"/>
        <v>6.8466552485677424E-4</v>
      </c>
      <c r="H22" s="528">
        <v>9044047677.5799999</v>
      </c>
      <c r="I22" s="109"/>
      <c r="J22" s="109"/>
      <c r="K22" s="109"/>
      <c r="L22" s="109"/>
      <c r="M22" s="109"/>
    </row>
    <row r="23" spans="1:14" s="79" customFormat="1" ht="18.75">
      <c r="A23" s="524" t="str">
        <f>+'Resumen '!O5</f>
        <v>Ene-Sep.24</v>
      </c>
      <c r="B23" s="1073">
        <f>+'Resumen '!H97</f>
        <v>7206773464.6999998</v>
      </c>
      <c r="C23" s="1074">
        <f>B23/H23</f>
        <v>0.95763339895706445</v>
      </c>
      <c r="D23" s="1073">
        <f>+'Resumen '!H98</f>
        <v>313594606.80000001</v>
      </c>
      <c r="E23" s="526">
        <f t="shared" si="0"/>
        <v>4.1670335646798257E-2</v>
      </c>
      <c r="F23" s="1075">
        <f>+'Resumen '!H99</f>
        <v>5239820.3600000003</v>
      </c>
      <c r="G23" s="526">
        <f t="shared" si="1"/>
        <v>6.962653961373142E-4</v>
      </c>
      <c r="H23" s="1076">
        <f>B23+D23+F23</f>
        <v>7525607891.8599997</v>
      </c>
      <c r="I23" s="110"/>
      <c r="J23" s="110"/>
      <c r="K23" s="110"/>
      <c r="L23" s="109">
        <f>+Tabla42[[#This Row],[Total por Año]]-'Resumen '!H100</f>
        <v>0</v>
      </c>
      <c r="M23" s="109"/>
    </row>
    <row r="24" spans="1:14" ht="18.75" customHeight="1">
      <c r="A24" s="529" t="s">
        <v>187</v>
      </c>
      <c r="B24" s="530">
        <f>SUM(B6:B23)</f>
        <v>74130828332.190002</v>
      </c>
      <c r="C24" s="531">
        <f t="shared" si="3"/>
        <v>0.95510523930940583</v>
      </c>
      <c r="D24" s="530">
        <f>SUM(D6:D23)</f>
        <v>3225275214.3400002</v>
      </c>
      <c r="E24" s="531">
        <f t="shared" si="0"/>
        <v>4.1554604538166999E-2</v>
      </c>
      <c r="F24" s="530">
        <f>SUM(F6:F23)</f>
        <v>259247391.96000004</v>
      </c>
      <c r="G24" s="531">
        <f>F24/H24</f>
        <v>3.340156152427283E-3</v>
      </c>
      <c r="H24" s="532">
        <f>SUM(H6:H23)</f>
        <v>77615350938.48999</v>
      </c>
      <c r="I24" s="8"/>
      <c r="J24" s="8"/>
      <c r="K24" s="8"/>
      <c r="L24" s="109"/>
      <c r="M24" s="109"/>
    </row>
    <row r="25" spans="1:14" ht="18.75">
      <c r="A25" t="s">
        <v>716</v>
      </c>
      <c r="B25" s="7"/>
      <c r="C25" s="7"/>
      <c r="D25" s="7"/>
      <c r="E25" s="7"/>
      <c r="F25" s="7"/>
      <c r="G25" s="8"/>
      <c r="H25" s="8"/>
      <c r="I25" s="8"/>
      <c r="J25" s="8"/>
      <c r="K25" s="8"/>
      <c r="L25" s="110"/>
      <c r="M25" s="110"/>
    </row>
    <row r="26" spans="1:14">
      <c r="B26" s="40"/>
      <c r="C26" s="40"/>
      <c r="D26" s="40"/>
      <c r="E26" s="40"/>
      <c r="F26" s="40"/>
      <c r="G26" s="8"/>
      <c r="H26" s="8"/>
      <c r="I26" s="8"/>
      <c r="J26" s="8"/>
      <c r="K26" s="8"/>
      <c r="L26" s="144"/>
      <c r="M26" s="8"/>
    </row>
    <row r="27" spans="1:14">
      <c r="C27" s="8"/>
      <c r="D27" s="8"/>
      <c r="E27" s="8"/>
      <c r="F27" s="8"/>
      <c r="G27" s="8"/>
      <c r="H27" s="8"/>
      <c r="I27" s="8"/>
      <c r="J27" s="8"/>
      <c r="K27" s="8"/>
      <c r="L27" s="144"/>
      <c r="M27" s="8"/>
    </row>
    <row r="28" spans="1:14">
      <c r="C28" s="8"/>
      <c r="D28" s="8"/>
      <c r="E28" s="8"/>
      <c r="F28" s="8"/>
      <c r="G28" s="8"/>
      <c r="H28" s="8"/>
      <c r="I28" s="8"/>
      <c r="J28" s="8"/>
      <c r="K28" s="8"/>
      <c r="L28" s="145"/>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4"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54"/>
    <col min="7" max="7" width="9.42578125" style="254" customWidth="1"/>
    <col min="8" max="11" width="11.42578125" style="254"/>
    <col min="12" max="12" width="19.28515625" style="254" customWidth="1"/>
    <col min="13" max="13" width="11.42578125" style="254"/>
    <col min="14" max="14" width="30.140625" style="254" customWidth="1"/>
    <col min="15" max="16384" width="11.42578125" style="254"/>
  </cols>
  <sheetData>
    <row r="3" spans="1:15" ht="25.5" customHeight="1"/>
    <row r="4" spans="1:15" ht="24" customHeight="1"/>
    <row r="5" spans="1:15" ht="22.5" customHeight="1">
      <c r="A5" s="1488" t="s">
        <v>831</v>
      </c>
      <c r="B5" s="1488"/>
      <c r="C5" s="1488"/>
      <c r="D5" s="1488"/>
      <c r="E5" s="1488"/>
      <c r="F5" s="1488"/>
      <c r="G5" s="1488"/>
      <c r="H5" s="1488"/>
      <c r="I5" s="1488"/>
      <c r="J5" s="1488"/>
      <c r="K5" s="1488"/>
      <c r="L5" s="1488"/>
      <c r="M5" s="1488"/>
      <c r="N5" s="1488"/>
      <c r="O5" s="1488"/>
    </row>
    <row r="6" spans="1:15" ht="17.25" customHeight="1">
      <c r="A6" s="1488"/>
      <c r="B6" s="1488"/>
      <c r="C6" s="1488"/>
      <c r="D6" s="1488"/>
      <c r="E6" s="1488"/>
      <c r="F6" s="1488"/>
      <c r="G6" s="1488"/>
      <c r="H6" s="1488"/>
      <c r="I6" s="1488"/>
      <c r="J6" s="1488"/>
      <c r="K6" s="1488"/>
      <c r="L6" s="1488"/>
      <c r="M6" s="1488"/>
      <c r="N6" s="1488"/>
      <c r="O6" s="1488"/>
    </row>
    <row r="7" spans="1:15" ht="14.25" customHeight="1">
      <c r="A7" s="1488"/>
      <c r="B7" s="1488"/>
      <c r="C7" s="1488"/>
      <c r="D7" s="1488"/>
      <c r="E7" s="1488"/>
      <c r="F7" s="1488"/>
      <c r="G7" s="1488"/>
      <c r="H7" s="1488"/>
      <c r="I7" s="1488"/>
      <c r="J7" s="1488"/>
      <c r="K7" s="1488"/>
      <c r="L7" s="1488"/>
      <c r="M7" s="1488"/>
      <c r="N7" s="1488"/>
      <c r="O7" s="1488"/>
    </row>
    <row r="8" spans="1:15" ht="14.25" customHeight="1">
      <c r="A8" s="1488"/>
      <c r="B8" s="1488"/>
      <c r="C8" s="1488"/>
      <c r="D8" s="1488"/>
      <c r="E8" s="1488"/>
      <c r="F8" s="1488"/>
      <c r="G8" s="1488"/>
      <c r="H8" s="1488"/>
      <c r="I8" s="1488"/>
      <c r="J8" s="1488"/>
      <c r="K8" s="1488"/>
      <c r="L8" s="1488"/>
      <c r="M8" s="1488"/>
      <c r="N8" s="1488"/>
      <c r="O8" s="1488"/>
    </row>
    <row r="9" spans="1:15" ht="14.25" customHeight="1">
      <c r="A9" s="1488"/>
      <c r="B9" s="1488"/>
      <c r="C9" s="1488"/>
      <c r="D9" s="1488"/>
      <c r="E9" s="1488"/>
      <c r="F9" s="1488"/>
      <c r="G9" s="1488"/>
      <c r="H9" s="1488"/>
      <c r="I9" s="1488"/>
      <c r="J9" s="1488"/>
      <c r="K9" s="1488"/>
      <c r="L9" s="1488"/>
      <c r="M9" s="1488"/>
      <c r="N9" s="1488"/>
      <c r="O9" s="1488"/>
    </row>
    <row r="10" spans="1:15" ht="14.25" customHeight="1">
      <c r="A10" s="1488"/>
      <c r="B10" s="1488"/>
      <c r="C10" s="1488"/>
      <c r="D10" s="1488"/>
      <c r="E10" s="1488"/>
      <c r="F10" s="1488"/>
      <c r="G10" s="1488"/>
      <c r="H10" s="1488"/>
      <c r="I10" s="1488"/>
      <c r="J10" s="1488"/>
      <c r="K10" s="1488"/>
      <c r="L10" s="1488"/>
      <c r="M10" s="1488"/>
      <c r="N10" s="1488"/>
      <c r="O10" s="1488"/>
    </row>
    <row r="11" spans="1:15" ht="14.25" customHeight="1">
      <c r="A11" s="1488"/>
      <c r="B11" s="1488"/>
      <c r="C11" s="1488"/>
      <c r="D11" s="1488"/>
      <c r="E11" s="1488"/>
      <c r="F11" s="1488"/>
      <c r="G11" s="1488"/>
      <c r="H11" s="1488"/>
      <c r="I11" s="1488"/>
      <c r="J11" s="1488"/>
      <c r="K11" s="1488"/>
      <c r="L11" s="1488"/>
      <c r="M11" s="1488"/>
      <c r="N11" s="1488"/>
      <c r="O11" s="1488"/>
    </row>
    <row r="12" spans="1:15" ht="14.25" customHeight="1">
      <c r="A12" s="1488"/>
      <c r="B12" s="1488"/>
      <c r="C12" s="1488"/>
      <c r="D12" s="1488"/>
      <c r="E12" s="1488"/>
      <c r="F12" s="1488"/>
      <c r="G12" s="1488"/>
      <c r="H12" s="1488"/>
      <c r="I12" s="1488"/>
      <c r="J12" s="1488"/>
      <c r="K12" s="1488"/>
      <c r="L12" s="1488"/>
      <c r="M12" s="1488"/>
      <c r="N12" s="1488"/>
      <c r="O12" s="1488"/>
    </row>
    <row r="13" spans="1:15" ht="14.25" customHeight="1">
      <c r="A13" s="1488"/>
      <c r="B13" s="1488"/>
      <c r="C13" s="1488"/>
      <c r="D13" s="1488"/>
      <c r="E13" s="1488"/>
      <c r="F13" s="1488"/>
      <c r="G13" s="1488"/>
      <c r="H13" s="1488"/>
      <c r="I13" s="1488"/>
      <c r="J13" s="1488"/>
      <c r="K13" s="1488"/>
      <c r="L13" s="1488"/>
      <c r="M13" s="1488"/>
      <c r="N13" s="1488"/>
      <c r="O13" s="1488"/>
    </row>
    <row r="14" spans="1:15" ht="14.25" customHeight="1">
      <c r="A14" s="1488"/>
      <c r="B14" s="1488"/>
      <c r="C14" s="1488"/>
      <c r="D14" s="1488"/>
      <c r="E14" s="1488"/>
      <c r="F14" s="1488"/>
      <c r="G14" s="1488"/>
      <c r="H14" s="1488"/>
      <c r="I14" s="1488"/>
      <c r="J14" s="1488"/>
      <c r="K14" s="1488"/>
      <c r="L14" s="1488"/>
      <c r="M14" s="1488"/>
      <c r="N14" s="1488"/>
      <c r="O14" s="1488"/>
    </row>
    <row r="15" spans="1:15" ht="14.25" customHeight="1">
      <c r="A15" s="1488"/>
      <c r="B15" s="1488"/>
      <c r="C15" s="1488"/>
      <c r="D15" s="1488"/>
      <c r="E15" s="1488"/>
      <c r="F15" s="1488"/>
      <c r="G15" s="1488"/>
      <c r="H15" s="1488"/>
      <c r="I15" s="1488"/>
      <c r="J15" s="1488"/>
      <c r="K15" s="1488"/>
      <c r="L15" s="1488"/>
      <c r="M15" s="1488"/>
      <c r="N15" s="1488"/>
      <c r="O15" s="1488"/>
    </row>
    <row r="16" spans="1:15" ht="14.25" customHeight="1">
      <c r="A16" s="1488"/>
      <c r="B16" s="1488"/>
      <c r="C16" s="1488"/>
      <c r="D16" s="1488"/>
      <c r="E16" s="1488"/>
      <c r="F16" s="1488"/>
      <c r="G16" s="1488"/>
      <c r="H16" s="1488"/>
      <c r="I16" s="1488"/>
      <c r="J16" s="1488"/>
      <c r="K16" s="1488"/>
      <c r="L16" s="1488"/>
      <c r="M16" s="1488"/>
      <c r="N16" s="1488"/>
      <c r="O16" s="1488"/>
    </row>
    <row r="17" spans="1:17" ht="14.25" customHeight="1">
      <c r="A17" s="1488"/>
      <c r="B17" s="1488"/>
      <c r="C17" s="1488"/>
      <c r="D17" s="1488"/>
      <c r="E17" s="1488"/>
      <c r="F17" s="1488"/>
      <c r="G17" s="1488"/>
      <c r="H17" s="1488"/>
      <c r="I17" s="1488"/>
      <c r="J17" s="1488"/>
      <c r="K17" s="1488"/>
      <c r="L17" s="1488"/>
      <c r="M17" s="1488"/>
      <c r="N17" s="1488"/>
      <c r="O17" s="1488"/>
    </row>
    <row r="18" spans="1:17" ht="14.25" customHeight="1">
      <c r="A18" s="1488"/>
      <c r="B18" s="1488"/>
      <c r="C18" s="1488"/>
      <c r="D18" s="1488"/>
      <c r="E18" s="1488"/>
      <c r="F18" s="1488"/>
      <c r="G18" s="1488"/>
      <c r="H18" s="1488"/>
      <c r="I18" s="1488"/>
      <c r="J18" s="1488"/>
      <c r="K18" s="1488"/>
      <c r="L18" s="1488"/>
      <c r="M18" s="1488"/>
      <c r="N18" s="1488"/>
      <c r="O18" s="1488"/>
    </row>
    <row r="19" spans="1:17" ht="14.25" customHeight="1">
      <c r="A19" s="1488"/>
      <c r="B19" s="1488"/>
      <c r="C19" s="1488"/>
      <c r="D19" s="1488"/>
      <c r="E19" s="1488"/>
      <c r="F19" s="1488"/>
      <c r="G19" s="1488"/>
      <c r="H19" s="1488"/>
      <c r="I19" s="1488"/>
      <c r="J19" s="1488"/>
      <c r="K19" s="1488"/>
      <c r="L19" s="1488"/>
      <c r="M19" s="1488"/>
      <c r="N19" s="1488"/>
      <c r="O19" s="1488"/>
    </row>
    <row r="20" spans="1:17" ht="14.25" customHeight="1">
      <c r="A20" s="1488"/>
      <c r="B20" s="1488"/>
      <c r="C20" s="1488"/>
      <c r="D20" s="1488"/>
      <c r="E20" s="1488"/>
      <c r="F20" s="1488"/>
      <c r="G20" s="1488"/>
      <c r="H20" s="1488"/>
      <c r="I20" s="1488"/>
      <c r="J20" s="1488"/>
      <c r="K20" s="1488"/>
      <c r="L20" s="1488"/>
      <c r="M20" s="1488"/>
      <c r="N20" s="1488"/>
      <c r="O20" s="1488"/>
      <c r="Q20" s="285"/>
    </row>
    <row r="21" spans="1:17" ht="14.25" customHeight="1">
      <c r="A21" s="1488"/>
      <c r="B21" s="1488"/>
      <c r="C21" s="1488"/>
      <c r="D21" s="1488"/>
      <c r="E21" s="1488"/>
      <c r="F21" s="1488"/>
      <c r="G21" s="1488"/>
      <c r="H21" s="1488"/>
      <c r="I21" s="1488"/>
      <c r="J21" s="1488"/>
      <c r="K21" s="1488"/>
      <c r="L21" s="1488"/>
      <c r="M21" s="1488"/>
      <c r="N21" s="1488"/>
      <c r="O21" s="1488"/>
      <c r="Q21" s="285"/>
    </row>
    <row r="22" spans="1:17" ht="14.25" customHeight="1">
      <c r="A22" s="1488"/>
      <c r="B22" s="1488"/>
      <c r="C22" s="1488"/>
      <c r="D22" s="1488"/>
      <c r="E22" s="1488"/>
      <c r="F22" s="1488"/>
      <c r="G22" s="1488"/>
      <c r="H22" s="1488"/>
      <c r="I22" s="1488"/>
      <c r="J22" s="1488"/>
      <c r="K22" s="1488"/>
      <c r="L22" s="1488"/>
      <c r="M22" s="1488"/>
      <c r="N22" s="1488"/>
      <c r="O22" s="1488"/>
      <c r="Q22" s="285"/>
    </row>
    <row r="23" spans="1:17" ht="14.25" customHeight="1">
      <c r="A23" s="1488"/>
      <c r="B23" s="1488"/>
      <c r="C23" s="1488"/>
      <c r="D23" s="1488"/>
      <c r="E23" s="1488"/>
      <c r="F23" s="1488"/>
      <c r="G23" s="1488"/>
      <c r="H23" s="1488"/>
      <c r="I23" s="1488"/>
      <c r="J23" s="1488"/>
      <c r="K23" s="1488"/>
      <c r="L23" s="1488"/>
      <c r="M23" s="1488"/>
      <c r="N23" s="1488"/>
      <c r="O23" s="1488"/>
    </row>
    <row r="24" spans="1:17" ht="14.25" customHeight="1">
      <c r="A24" s="1488"/>
      <c r="B24" s="1488"/>
      <c r="C24" s="1488"/>
      <c r="D24" s="1488"/>
      <c r="E24" s="1488"/>
      <c r="F24" s="1488"/>
      <c r="G24" s="1488"/>
      <c r="H24" s="1488"/>
      <c r="I24" s="1488"/>
      <c r="J24" s="1488"/>
      <c r="K24" s="1488"/>
      <c r="L24" s="1488"/>
      <c r="M24" s="1488"/>
      <c r="N24" s="1488"/>
      <c r="O24" s="1488"/>
    </row>
    <row r="25" spans="1:17" ht="14.25" customHeight="1">
      <c r="A25" s="1488"/>
      <c r="B25" s="1488"/>
      <c r="C25" s="1488"/>
      <c r="D25" s="1488"/>
      <c r="E25" s="1488"/>
      <c r="F25" s="1488"/>
      <c r="G25" s="1488"/>
      <c r="H25" s="1488"/>
      <c r="I25" s="1488"/>
      <c r="J25" s="1488"/>
      <c r="K25" s="1488"/>
      <c r="L25" s="1488"/>
      <c r="M25" s="1488"/>
      <c r="N25" s="1488"/>
      <c r="O25" s="1488"/>
    </row>
    <row r="26" spans="1:17" ht="14.25" customHeight="1">
      <c r="A26" s="1488"/>
      <c r="B26" s="1488"/>
      <c r="C26" s="1488"/>
      <c r="D26" s="1488"/>
      <c r="E26" s="1488"/>
      <c r="F26" s="1488"/>
      <c r="G26" s="1488"/>
      <c r="H26" s="1488"/>
      <c r="I26" s="1488"/>
      <c r="J26" s="1488"/>
      <c r="K26" s="1488"/>
      <c r="L26" s="1488"/>
      <c r="M26" s="1488"/>
      <c r="N26" s="1488"/>
      <c r="O26" s="1488"/>
    </row>
    <row r="27" spans="1:17" ht="14.25" customHeight="1">
      <c r="A27" s="1488"/>
      <c r="B27" s="1488"/>
      <c r="C27" s="1488"/>
      <c r="D27" s="1488"/>
      <c r="E27" s="1488"/>
      <c r="F27" s="1488"/>
      <c r="G27" s="1488"/>
      <c r="H27" s="1488"/>
      <c r="I27" s="1488"/>
      <c r="J27" s="1488"/>
      <c r="K27" s="1488"/>
      <c r="L27" s="1488"/>
      <c r="M27" s="1488"/>
      <c r="N27" s="1488"/>
      <c r="O27" s="1488"/>
    </row>
    <row r="28" spans="1:17" ht="14.25" customHeight="1">
      <c r="A28" s="1488"/>
      <c r="B28" s="1488"/>
      <c r="C28" s="1488"/>
      <c r="D28" s="1488"/>
      <c r="E28" s="1488"/>
      <c r="F28" s="1488"/>
      <c r="G28" s="1488"/>
      <c r="H28" s="1488"/>
      <c r="I28" s="1488"/>
      <c r="J28" s="1488"/>
      <c r="K28" s="1488"/>
      <c r="L28" s="1488"/>
      <c r="M28" s="1488"/>
      <c r="N28" s="1488"/>
      <c r="O28" s="1488"/>
    </row>
    <row r="29" spans="1:17" ht="14.25" customHeight="1">
      <c r="A29" s="1488"/>
      <c r="B29" s="1488"/>
      <c r="C29" s="1488"/>
      <c r="D29" s="1488"/>
      <c r="E29" s="1488"/>
      <c r="F29" s="1488"/>
      <c r="G29" s="1488"/>
      <c r="H29" s="1488"/>
      <c r="I29" s="1488"/>
      <c r="J29" s="1488"/>
      <c r="K29" s="1488"/>
      <c r="L29" s="1488"/>
      <c r="M29" s="1488"/>
      <c r="N29" s="1488"/>
      <c r="O29" s="1488"/>
    </row>
    <row r="30" spans="1:17" ht="14.25" customHeight="1">
      <c r="A30" s="1488"/>
      <c r="B30" s="1488"/>
      <c r="C30" s="1488"/>
      <c r="D30" s="1488"/>
      <c r="E30" s="1488"/>
      <c r="F30" s="1488"/>
      <c r="G30" s="1488"/>
      <c r="H30" s="1488"/>
      <c r="I30" s="1488"/>
      <c r="J30" s="1488"/>
      <c r="K30" s="1488"/>
      <c r="L30" s="1488"/>
      <c r="M30" s="1488"/>
      <c r="N30" s="1488"/>
      <c r="O30" s="1488"/>
    </row>
    <row r="31" spans="1:17" ht="14.25" customHeight="1">
      <c r="A31" s="1488"/>
      <c r="B31" s="1488"/>
      <c r="C31" s="1488"/>
      <c r="D31" s="1488"/>
      <c r="E31" s="1488"/>
      <c r="F31" s="1488"/>
      <c r="G31" s="1488"/>
      <c r="H31" s="1488"/>
      <c r="I31" s="1488"/>
      <c r="J31" s="1488"/>
      <c r="K31" s="1488"/>
      <c r="L31" s="1488"/>
      <c r="M31" s="1488"/>
      <c r="N31" s="1488"/>
      <c r="O31" s="1488"/>
    </row>
    <row r="32" spans="1:17" ht="14.25" customHeight="1">
      <c r="A32" s="1488"/>
      <c r="B32" s="1488"/>
      <c r="C32" s="1488"/>
      <c r="D32" s="1488"/>
      <c r="E32" s="1488"/>
      <c r="F32" s="1488"/>
      <c r="G32" s="1488"/>
      <c r="H32" s="1488"/>
      <c r="I32" s="1488"/>
      <c r="J32" s="1488"/>
      <c r="K32" s="1488"/>
      <c r="L32" s="1488"/>
      <c r="M32" s="1488"/>
      <c r="N32" s="1488"/>
      <c r="O32" s="1488"/>
    </row>
    <row r="33" spans="1:17" ht="14.25" customHeight="1">
      <c r="A33" s="1488"/>
      <c r="B33" s="1488"/>
      <c r="C33" s="1488"/>
      <c r="D33" s="1488"/>
      <c r="E33" s="1488"/>
      <c r="F33" s="1488"/>
      <c r="G33" s="1488"/>
      <c r="H33" s="1488"/>
      <c r="I33" s="1488"/>
      <c r="J33" s="1488"/>
      <c r="K33" s="1488"/>
      <c r="L33" s="1488"/>
      <c r="M33" s="1488"/>
      <c r="N33" s="1488"/>
      <c r="O33" s="1488"/>
    </row>
    <row r="34" spans="1:17" ht="14.25" customHeight="1">
      <c r="A34" s="1488"/>
      <c r="B34" s="1488"/>
      <c r="C34" s="1488"/>
      <c r="D34" s="1488"/>
      <c r="E34" s="1488"/>
      <c r="F34" s="1488"/>
      <c r="G34" s="1488"/>
      <c r="H34" s="1488"/>
      <c r="I34" s="1488"/>
      <c r="J34" s="1488"/>
      <c r="K34" s="1488"/>
      <c r="L34" s="1488"/>
      <c r="M34" s="1488"/>
      <c r="N34" s="1488"/>
      <c r="O34" s="1488"/>
    </row>
    <row r="35" spans="1:17" ht="14.25" customHeight="1">
      <c r="A35" s="1488"/>
      <c r="B35" s="1488"/>
      <c r="C35" s="1488"/>
      <c r="D35" s="1488"/>
      <c r="E35" s="1488"/>
      <c r="F35" s="1488"/>
      <c r="G35" s="1488"/>
      <c r="H35" s="1488"/>
      <c r="I35" s="1488"/>
      <c r="J35" s="1488"/>
      <c r="K35" s="1488"/>
      <c r="L35" s="1488"/>
      <c r="M35" s="1488"/>
      <c r="N35" s="1488"/>
      <c r="O35" s="1488"/>
    </row>
    <row r="36" spans="1:17" ht="14.25" customHeight="1">
      <c r="A36" s="1488"/>
      <c r="B36" s="1488"/>
      <c r="C36" s="1488"/>
      <c r="D36" s="1488"/>
      <c r="E36" s="1488"/>
      <c r="F36" s="1488"/>
      <c r="G36" s="1488"/>
      <c r="H36" s="1488"/>
      <c r="I36" s="1488"/>
      <c r="J36" s="1488"/>
      <c r="K36" s="1488"/>
      <c r="L36" s="1488"/>
      <c r="M36" s="1488"/>
      <c r="N36" s="1488"/>
      <c r="O36" s="1488"/>
    </row>
    <row r="37" spans="1:17" ht="14.25" customHeight="1">
      <c r="A37" s="1488"/>
      <c r="B37" s="1488"/>
      <c r="C37" s="1488"/>
      <c r="D37" s="1488"/>
      <c r="E37" s="1488"/>
      <c r="F37" s="1488"/>
      <c r="G37" s="1488"/>
      <c r="H37" s="1488"/>
      <c r="I37" s="1488"/>
      <c r="J37" s="1488"/>
      <c r="K37" s="1488"/>
      <c r="L37" s="1488"/>
      <c r="M37" s="1488"/>
      <c r="N37" s="1488"/>
      <c r="O37" s="1488"/>
    </row>
    <row r="38" spans="1:17" ht="14.25" customHeight="1">
      <c r="A38" s="1488"/>
      <c r="B38" s="1488"/>
      <c r="C38" s="1488"/>
      <c r="D38" s="1488"/>
      <c r="E38" s="1488"/>
      <c r="F38" s="1488"/>
      <c r="G38" s="1488"/>
      <c r="H38" s="1488"/>
      <c r="I38" s="1488"/>
      <c r="J38" s="1488"/>
      <c r="K38" s="1488"/>
      <c r="L38" s="1488"/>
      <c r="M38" s="1488"/>
      <c r="N38" s="1488"/>
      <c r="O38" s="1488"/>
    </row>
    <row r="39" spans="1:17" ht="14.25" customHeight="1">
      <c r="A39" s="1488"/>
      <c r="B39" s="1488"/>
      <c r="C39" s="1488"/>
      <c r="D39" s="1488"/>
      <c r="E39" s="1488"/>
      <c r="F39" s="1488"/>
      <c r="G39" s="1488"/>
      <c r="H39" s="1488"/>
      <c r="I39" s="1488"/>
      <c r="J39" s="1488"/>
      <c r="K39" s="1488"/>
      <c r="L39" s="1488"/>
      <c r="M39" s="1488"/>
      <c r="N39" s="1488"/>
      <c r="O39" s="1488"/>
    </row>
    <row r="40" spans="1:17" ht="14.25" customHeight="1">
      <c r="A40" s="1488"/>
      <c r="B40" s="1488"/>
      <c r="C40" s="1488"/>
      <c r="D40" s="1488"/>
      <c r="E40" s="1488"/>
      <c r="F40" s="1488"/>
      <c r="G40" s="1488"/>
      <c r="H40" s="1488"/>
      <c r="I40" s="1488"/>
      <c r="J40" s="1488"/>
      <c r="K40" s="1488"/>
      <c r="L40" s="1488"/>
      <c r="M40" s="1488"/>
      <c r="N40" s="1488"/>
      <c r="O40" s="1488"/>
    </row>
    <row r="41" spans="1:17" ht="14.25" customHeight="1">
      <c r="A41" s="1488"/>
      <c r="B41" s="1488"/>
      <c r="C41" s="1488"/>
      <c r="D41" s="1488"/>
      <c r="E41" s="1488"/>
      <c r="F41" s="1488"/>
      <c r="G41" s="1488"/>
      <c r="H41" s="1488"/>
      <c r="I41" s="1488"/>
      <c r="J41" s="1488"/>
      <c r="K41" s="1488"/>
      <c r="L41" s="1488"/>
      <c r="M41" s="1488"/>
      <c r="N41" s="1488"/>
      <c r="O41" s="1488"/>
    </row>
    <row r="42" spans="1:17" ht="14.25" customHeight="1">
      <c r="A42" s="1488"/>
      <c r="B42" s="1488"/>
      <c r="C42" s="1488"/>
      <c r="D42" s="1488"/>
      <c r="E42" s="1488"/>
      <c r="F42" s="1488"/>
      <c r="G42" s="1488"/>
      <c r="H42" s="1488"/>
      <c r="I42" s="1488"/>
      <c r="J42" s="1488"/>
      <c r="K42" s="1488"/>
      <c r="L42" s="1488"/>
      <c r="M42" s="1488"/>
      <c r="N42" s="1488"/>
      <c r="O42" s="1488"/>
    </row>
    <row r="43" spans="1:17" ht="14.25" customHeight="1">
      <c r="A43" s="1488"/>
      <c r="B43" s="1488"/>
      <c r="C43" s="1488"/>
      <c r="D43" s="1488"/>
      <c r="E43" s="1488"/>
      <c r="F43" s="1488"/>
      <c r="G43" s="1488"/>
      <c r="H43" s="1488"/>
      <c r="I43" s="1488"/>
      <c r="J43" s="1488"/>
      <c r="K43" s="1488"/>
      <c r="L43" s="1488"/>
      <c r="M43" s="1488"/>
      <c r="N43" s="1488"/>
      <c r="O43" s="1488"/>
    </row>
    <row r="44" spans="1:17" ht="67.5" customHeight="1">
      <c r="A44" s="1488"/>
      <c r="B44" s="1488"/>
      <c r="C44" s="1488"/>
      <c r="D44" s="1488"/>
      <c r="E44" s="1488"/>
      <c r="F44" s="1488"/>
      <c r="G44" s="1488"/>
      <c r="H44" s="1488"/>
      <c r="I44" s="1488"/>
      <c r="J44" s="1488"/>
      <c r="K44" s="1488"/>
      <c r="L44" s="1488"/>
      <c r="M44" s="1488"/>
      <c r="N44" s="1488"/>
      <c r="O44" s="1488"/>
    </row>
    <row r="45" spans="1:17" ht="112.5" customHeight="1">
      <c r="A45" s="1488"/>
      <c r="B45" s="1488"/>
      <c r="C45" s="1488"/>
      <c r="D45" s="1488"/>
      <c r="E45" s="1488"/>
      <c r="F45" s="1488"/>
      <c r="G45" s="1488"/>
      <c r="H45" s="1488"/>
      <c r="I45" s="1488"/>
      <c r="J45" s="1488"/>
      <c r="K45" s="1488"/>
      <c r="L45" s="1488"/>
      <c r="M45" s="1488"/>
      <c r="N45" s="1488"/>
      <c r="O45" s="1488"/>
      <c r="Q45" s="382"/>
    </row>
    <row r="46" spans="1:17">
      <c r="A46" s="1488"/>
      <c r="B46" s="1488"/>
      <c r="C46" s="1488"/>
      <c r="D46" s="1488"/>
      <c r="E46" s="1488"/>
      <c r="F46" s="1488"/>
      <c r="G46" s="1488"/>
      <c r="H46" s="1488"/>
      <c r="I46" s="1488"/>
      <c r="J46" s="1488"/>
      <c r="K46" s="1488"/>
      <c r="L46" s="1488"/>
      <c r="M46" s="1488"/>
      <c r="N46" s="1488"/>
      <c r="O46" s="1488"/>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7">
    <tabColor theme="6" tint="-0.499984740745262"/>
    <pageSetUpPr fitToPage="1"/>
  </sheetPr>
  <dimension ref="A5:M31"/>
  <sheetViews>
    <sheetView showGridLines="0" view="pageBreakPreview" zoomScale="85" zoomScaleNormal="100" zoomScaleSheetLayoutView="85" workbookViewId="0">
      <selection activeCell="O24" sqref="O24"/>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76" t="s">
        <v>832</v>
      </c>
      <c r="B6" s="1576"/>
      <c r="C6" s="1576"/>
      <c r="D6" s="1576"/>
      <c r="E6" s="1576"/>
      <c r="F6" s="1576"/>
      <c r="G6" s="1576"/>
      <c r="H6" s="1576"/>
      <c r="I6" s="1576"/>
      <c r="J6" s="1576"/>
      <c r="K6" s="1576"/>
      <c r="L6" s="1576"/>
      <c r="M6" s="147"/>
    </row>
    <row r="7" spans="1:13" ht="15" customHeight="1">
      <c r="A7" s="1576"/>
      <c r="B7" s="1576"/>
      <c r="C7" s="1576"/>
      <c r="D7" s="1576"/>
      <c r="E7" s="1576"/>
      <c r="F7" s="1576"/>
      <c r="G7" s="1576"/>
      <c r="H7" s="1576"/>
      <c r="I7" s="1576"/>
      <c r="J7" s="1576"/>
      <c r="K7" s="1576"/>
      <c r="L7" s="1576"/>
      <c r="M7" s="147"/>
    </row>
    <row r="8" spans="1:13" ht="15" customHeight="1">
      <c r="A8" s="1576"/>
      <c r="B8" s="1576"/>
      <c r="C8" s="1576"/>
      <c r="D8" s="1576"/>
      <c r="E8" s="1576"/>
      <c r="F8" s="1576"/>
      <c r="G8" s="1576"/>
      <c r="H8" s="1576"/>
      <c r="I8" s="1576"/>
      <c r="J8" s="1576"/>
      <c r="K8" s="1576"/>
      <c r="L8" s="1576"/>
      <c r="M8" s="147"/>
    </row>
    <row r="9" spans="1:13" ht="15" customHeight="1">
      <c r="A9" s="1576"/>
      <c r="B9" s="1576"/>
      <c r="C9" s="1576"/>
      <c r="D9" s="1576"/>
      <c r="E9" s="1576"/>
      <c r="F9" s="1576"/>
      <c r="G9" s="1576"/>
      <c r="H9" s="1576"/>
      <c r="I9" s="1576"/>
      <c r="J9" s="1576"/>
      <c r="K9" s="1576"/>
      <c r="L9" s="1576"/>
      <c r="M9" s="147"/>
    </row>
    <row r="10" spans="1:13" ht="15" customHeight="1">
      <c r="A10" s="1576"/>
      <c r="B10" s="1576"/>
      <c r="C10" s="1576"/>
      <c r="D10" s="1576"/>
      <c r="E10" s="1576"/>
      <c r="F10" s="1576"/>
      <c r="G10" s="1576"/>
      <c r="H10" s="1576"/>
      <c r="I10" s="1576"/>
      <c r="J10" s="1576"/>
      <c r="K10" s="1576"/>
      <c r="L10" s="1576"/>
      <c r="M10" s="147"/>
    </row>
    <row r="11" spans="1:13" ht="38.25" customHeight="1">
      <c r="A11" s="1576"/>
      <c r="B11" s="1576"/>
      <c r="C11" s="1576"/>
      <c r="D11" s="1576"/>
      <c r="E11" s="1576"/>
      <c r="F11" s="1576"/>
      <c r="G11" s="1576"/>
      <c r="H11" s="1576"/>
      <c r="I11" s="1576"/>
      <c r="J11" s="1576"/>
      <c r="K11" s="1576"/>
      <c r="L11" s="1576"/>
      <c r="M11" s="147"/>
    </row>
    <row r="12" spans="1:13" ht="15" customHeight="1">
      <c r="A12" s="1576"/>
      <c r="B12" s="1576"/>
      <c r="C12" s="1576"/>
      <c r="D12" s="1576"/>
      <c r="E12" s="1576"/>
      <c r="F12" s="1576"/>
      <c r="G12" s="1576"/>
      <c r="H12" s="1576"/>
      <c r="I12" s="1576"/>
      <c r="J12" s="1576"/>
      <c r="K12" s="1576"/>
      <c r="L12" s="1576"/>
      <c r="M12" s="147"/>
    </row>
    <row r="13" spans="1:13" ht="15" customHeight="1">
      <c r="A13" s="1576"/>
      <c r="B13" s="1576"/>
      <c r="C13" s="1576"/>
      <c r="D13" s="1576"/>
      <c r="E13" s="1576"/>
      <c r="F13" s="1576"/>
      <c r="G13" s="1576"/>
      <c r="H13" s="1576"/>
      <c r="I13" s="1576"/>
      <c r="J13" s="1576"/>
      <c r="K13" s="1576"/>
      <c r="L13" s="1576"/>
      <c r="M13" s="147"/>
    </row>
    <row r="14" spans="1:13" ht="41.25" customHeight="1">
      <c r="A14" s="1576"/>
      <c r="B14" s="1576"/>
      <c r="C14" s="1576"/>
      <c r="D14" s="1576"/>
      <c r="E14" s="1576"/>
      <c r="F14" s="1576"/>
      <c r="G14" s="1576"/>
      <c r="H14" s="1576"/>
      <c r="I14" s="1576"/>
      <c r="J14" s="1576"/>
      <c r="K14" s="1576"/>
      <c r="L14" s="1576"/>
      <c r="M14" s="147"/>
    </row>
    <row r="15" spans="1:13" ht="41.25" customHeight="1">
      <c r="A15" s="1576"/>
      <c r="B15" s="1576"/>
      <c r="C15" s="1576"/>
      <c r="D15" s="1576"/>
      <c r="E15" s="1576"/>
      <c r="F15" s="1576"/>
      <c r="G15" s="1576"/>
      <c r="H15" s="1576"/>
      <c r="I15" s="1576"/>
      <c r="J15" s="1576"/>
      <c r="K15" s="1576"/>
      <c r="L15" s="1576"/>
      <c r="M15" s="147"/>
    </row>
    <row r="16" spans="1:13" ht="15" customHeight="1">
      <c r="A16" s="1576"/>
      <c r="B16" s="1576"/>
      <c r="C16" s="1576"/>
      <c r="D16" s="1576"/>
      <c r="E16" s="1576"/>
      <c r="F16" s="1576"/>
      <c r="G16" s="1576"/>
      <c r="H16" s="1576"/>
      <c r="I16" s="1576"/>
      <c r="J16" s="1576"/>
      <c r="K16" s="1576"/>
      <c r="L16" s="1576"/>
      <c r="M16" s="147"/>
    </row>
    <row r="17" spans="1:13" ht="15" customHeight="1">
      <c r="A17" s="1576"/>
      <c r="B17" s="1576"/>
      <c r="C17" s="1576"/>
      <c r="D17" s="1576"/>
      <c r="E17" s="1576"/>
      <c r="F17" s="1576"/>
      <c r="G17" s="1576"/>
      <c r="H17" s="1576"/>
      <c r="I17" s="1576"/>
      <c r="J17" s="1576"/>
      <c r="K17" s="1576"/>
      <c r="L17" s="1576"/>
      <c r="M17" s="147"/>
    </row>
    <row r="18" spans="1:13" ht="15" customHeight="1">
      <c r="A18" s="1576"/>
      <c r="B18" s="1576"/>
      <c r="C18" s="1576"/>
      <c r="D18" s="1576"/>
      <c r="E18" s="1576"/>
      <c r="F18" s="1576"/>
      <c r="G18" s="1576"/>
      <c r="H18" s="1576"/>
      <c r="I18" s="1576"/>
      <c r="J18" s="1576"/>
      <c r="K18" s="1576"/>
      <c r="L18" s="1576"/>
      <c r="M18" s="147"/>
    </row>
    <row r="19" spans="1:13" ht="30.75" customHeight="1">
      <c r="A19" s="1576"/>
      <c r="B19" s="1576"/>
      <c r="C19" s="1576"/>
      <c r="D19" s="1576"/>
      <c r="E19" s="1576"/>
      <c r="F19" s="1576"/>
      <c r="G19" s="1576"/>
      <c r="H19" s="1576"/>
      <c r="I19" s="1576"/>
      <c r="J19" s="1576"/>
      <c r="K19" s="1576"/>
      <c r="L19" s="1576"/>
      <c r="M19" s="147"/>
    </row>
    <row r="20" spans="1:13" ht="15" customHeight="1">
      <c r="A20" s="1576"/>
      <c r="B20" s="1576"/>
      <c r="C20" s="1576"/>
      <c r="D20" s="1576"/>
      <c r="E20" s="1576"/>
      <c r="F20" s="1576"/>
      <c r="G20" s="1576"/>
      <c r="H20" s="1576"/>
      <c r="I20" s="1576"/>
      <c r="J20" s="1576"/>
      <c r="K20" s="1576"/>
      <c r="L20" s="1576"/>
      <c r="M20" s="147"/>
    </row>
    <row r="21" spans="1:13" ht="15" customHeight="1">
      <c r="A21" s="1576"/>
      <c r="B21" s="1576"/>
      <c r="C21" s="1576"/>
      <c r="D21" s="1576"/>
      <c r="E21" s="1576"/>
      <c r="F21" s="1576"/>
      <c r="G21" s="1576"/>
      <c r="H21" s="1576"/>
      <c r="I21" s="1576"/>
      <c r="J21" s="1576"/>
      <c r="K21" s="1576"/>
      <c r="L21" s="1576"/>
      <c r="M21" s="147"/>
    </row>
    <row r="22" spans="1:13" ht="15" customHeight="1">
      <c r="A22" s="1576"/>
      <c r="B22" s="1576"/>
      <c r="C22" s="1576"/>
      <c r="D22" s="1576"/>
      <c r="E22" s="1576"/>
      <c r="F22" s="1576"/>
      <c r="G22" s="1576"/>
      <c r="H22" s="1576"/>
      <c r="I22" s="1576"/>
      <c r="J22" s="1576"/>
      <c r="K22" s="1576"/>
      <c r="L22" s="1576"/>
      <c r="M22" s="147"/>
    </row>
    <row r="23" spans="1:13" ht="15" customHeight="1">
      <c r="A23" s="1576"/>
      <c r="B23" s="1576"/>
      <c r="C23" s="1576"/>
      <c r="D23" s="1576"/>
      <c r="E23" s="1576"/>
      <c r="F23" s="1576"/>
      <c r="G23" s="1576"/>
      <c r="H23" s="1576"/>
      <c r="I23" s="1576"/>
      <c r="J23" s="1576"/>
      <c r="K23" s="1576"/>
      <c r="L23" s="1576"/>
      <c r="M23" s="147"/>
    </row>
    <row r="24" spans="1:13" ht="56.25" customHeight="1">
      <c r="A24" s="1576"/>
      <c r="B24" s="1576"/>
      <c r="C24" s="1576"/>
      <c r="D24" s="1576"/>
      <c r="E24" s="1576"/>
      <c r="F24" s="1576"/>
      <c r="G24" s="1576"/>
      <c r="H24" s="1576"/>
      <c r="I24" s="1576"/>
      <c r="J24" s="1576"/>
      <c r="K24" s="1576"/>
      <c r="L24" s="1576"/>
      <c r="M24" s="147"/>
    </row>
    <row r="25" spans="1:13" ht="15" customHeight="1">
      <c r="A25" s="1576"/>
      <c r="B25" s="1576"/>
      <c r="C25" s="1576"/>
      <c r="D25" s="1576"/>
      <c r="E25" s="1576"/>
      <c r="F25" s="1576"/>
      <c r="G25" s="1576"/>
      <c r="H25" s="1576"/>
      <c r="I25" s="1576"/>
      <c r="J25" s="1576"/>
      <c r="K25" s="1576"/>
      <c r="L25" s="1576"/>
      <c r="M25" s="147"/>
    </row>
    <row r="26" spans="1:13" ht="15" customHeight="1">
      <c r="A26" s="1576"/>
      <c r="B26" s="1576"/>
      <c r="C26" s="1576"/>
      <c r="D26" s="1576"/>
      <c r="E26" s="1576"/>
      <c r="F26" s="1576"/>
      <c r="G26" s="1576"/>
      <c r="H26" s="1576"/>
      <c r="I26" s="1576"/>
      <c r="J26" s="1576"/>
      <c r="K26" s="1576"/>
      <c r="L26" s="1576"/>
      <c r="M26" s="147"/>
    </row>
    <row r="27" spans="1:13" ht="15" customHeight="1">
      <c r="A27" s="1576"/>
      <c r="B27" s="1576"/>
      <c r="C27" s="1576"/>
      <c r="D27" s="1576"/>
      <c r="E27" s="1576"/>
      <c r="F27" s="1576"/>
      <c r="G27" s="1576"/>
      <c r="H27" s="1576"/>
      <c r="I27" s="1576"/>
      <c r="J27" s="1576"/>
      <c r="K27" s="1576"/>
      <c r="L27" s="1576"/>
      <c r="M27" s="147"/>
    </row>
    <row r="28" spans="1:13" ht="15" customHeight="1">
      <c r="A28" s="1576"/>
      <c r="B28" s="1576"/>
      <c r="C28" s="1576"/>
      <c r="D28" s="1576"/>
      <c r="E28" s="1576"/>
      <c r="F28" s="1576"/>
      <c r="G28" s="1576"/>
      <c r="H28" s="1576"/>
      <c r="I28" s="1576"/>
      <c r="J28" s="1576"/>
      <c r="K28" s="1576"/>
      <c r="L28" s="1576"/>
      <c r="M28" s="147"/>
    </row>
    <row r="29" spans="1:13" ht="15" customHeight="1">
      <c r="A29" s="1576"/>
      <c r="B29" s="1576"/>
      <c r="C29" s="1576"/>
      <c r="D29" s="1576"/>
      <c r="E29" s="1576"/>
      <c r="F29" s="1576"/>
      <c r="G29" s="1576"/>
      <c r="H29" s="1576"/>
      <c r="I29" s="1576"/>
      <c r="J29" s="1576"/>
      <c r="K29" s="1576"/>
      <c r="L29" s="1576"/>
      <c r="M29" s="147"/>
    </row>
    <row r="30" spans="1:13" ht="18.75">
      <c r="A30" s="1576"/>
      <c r="B30" s="1576"/>
      <c r="C30" s="1576"/>
      <c r="D30" s="1576"/>
      <c r="E30" s="1576"/>
      <c r="F30" s="1576"/>
      <c r="G30" s="1576"/>
      <c r="H30" s="1576"/>
      <c r="I30" s="1576"/>
      <c r="J30" s="1576"/>
      <c r="K30" s="1576"/>
      <c r="L30" s="1576"/>
      <c r="M30" s="147"/>
    </row>
    <row r="31" spans="1:13" ht="18.75">
      <c r="A31" s="1576"/>
      <c r="B31" s="1576"/>
      <c r="C31" s="1576"/>
      <c r="D31" s="1576"/>
      <c r="E31" s="1576"/>
      <c r="F31" s="1576"/>
      <c r="G31" s="1576"/>
      <c r="H31" s="1576"/>
      <c r="I31" s="1576"/>
      <c r="J31" s="1576"/>
      <c r="K31" s="1576"/>
      <c r="L31" s="1576"/>
      <c r="M31" s="147"/>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8">
    <tabColor theme="6" tint="-0.499984740745262"/>
    <pageSetUpPr fitToPage="1"/>
  </sheetPr>
  <dimension ref="A1:J12"/>
  <sheetViews>
    <sheetView showGridLines="0" view="pageBreakPreview" zoomScaleNormal="100" zoomScaleSheetLayoutView="100" workbookViewId="0">
      <selection activeCell="N30" sqref="N30"/>
    </sheetView>
  </sheetViews>
  <sheetFormatPr defaultColWidth="11.5703125" defaultRowHeight="14.25"/>
  <cols>
    <col min="1" max="1" width="22.5703125" style="254" customWidth="1"/>
    <col min="2" max="7" width="17" style="268" customWidth="1"/>
    <col min="8" max="9" width="17" style="350" customWidth="1"/>
    <col min="10" max="16384" width="11.5703125" style="254"/>
  </cols>
  <sheetData>
    <row r="1" spans="1:10" s="447" customFormat="1" ht="61.5" customHeight="1">
      <c r="A1" s="1577" t="s">
        <v>833</v>
      </c>
      <c r="B1" s="1578"/>
      <c r="C1" s="1578"/>
      <c r="D1" s="1578"/>
      <c r="E1" s="1578"/>
      <c r="F1" s="1578"/>
      <c r="G1" s="1578"/>
      <c r="H1" s="1578"/>
      <c r="I1" s="1578"/>
    </row>
    <row r="2" spans="1:10" ht="11.25" customHeight="1">
      <c r="A2" s="345"/>
      <c r="B2" s="346"/>
      <c r="C2" s="346"/>
      <c r="D2" s="346"/>
      <c r="E2" s="346"/>
      <c r="F2" s="346"/>
      <c r="G2" s="346"/>
      <c r="H2" s="347"/>
      <c r="I2" s="347"/>
    </row>
    <row r="3" spans="1:10" s="464" customFormat="1" ht="18" customHeight="1">
      <c r="A3" s="463" t="s">
        <v>834</v>
      </c>
      <c r="B3" s="537" t="s">
        <v>460</v>
      </c>
      <c r="C3" s="537" t="s">
        <v>461</v>
      </c>
      <c r="D3" s="537" t="s">
        <v>462</v>
      </c>
      <c r="E3" s="537" t="s">
        <v>463</v>
      </c>
      <c r="F3" s="537" t="s">
        <v>464</v>
      </c>
      <c r="G3" s="537" t="s">
        <v>465</v>
      </c>
      <c r="H3" s="537" t="s">
        <v>466</v>
      </c>
      <c r="I3" s="537" t="s">
        <v>467</v>
      </c>
    </row>
    <row r="4" spans="1:10" ht="13.5" customHeight="1">
      <c r="A4" s="538" t="s">
        <v>835</v>
      </c>
      <c r="B4" s="539">
        <v>74609</v>
      </c>
      <c r="C4" s="539">
        <v>89800</v>
      </c>
      <c r="D4" s="539">
        <v>122783</v>
      </c>
      <c r="E4" s="539">
        <v>185831</v>
      </c>
      <c r="F4" s="539">
        <v>168619</v>
      </c>
      <c r="G4" s="539">
        <v>120651</v>
      </c>
      <c r="H4" s="539">
        <v>126126</v>
      </c>
      <c r="I4" s="539">
        <v>120075</v>
      </c>
      <c r="J4" s="255"/>
    </row>
    <row r="5" spans="1:10" ht="13.5" customHeight="1">
      <c r="A5" s="538" t="s">
        <v>836</v>
      </c>
      <c r="B5" s="539">
        <v>17654</v>
      </c>
      <c r="C5" s="539">
        <v>14026</v>
      </c>
      <c r="D5" s="539">
        <v>16886</v>
      </c>
      <c r="E5" s="539">
        <v>34460</v>
      </c>
      <c r="F5" s="539">
        <v>29056</v>
      </c>
      <c r="G5" s="539">
        <v>17575</v>
      </c>
      <c r="H5" s="539">
        <v>24007</v>
      </c>
      <c r="I5" s="539">
        <v>27234</v>
      </c>
      <c r="J5" s="255"/>
    </row>
    <row r="6" spans="1:10" ht="13.5" customHeight="1">
      <c r="A6" s="538" t="s">
        <v>837</v>
      </c>
      <c r="B6" s="539">
        <v>20611</v>
      </c>
      <c r="C6" s="539">
        <v>16739</v>
      </c>
      <c r="D6" s="539">
        <v>25676</v>
      </c>
      <c r="E6" s="539">
        <v>36972</v>
      </c>
      <c r="F6" s="539">
        <v>40514</v>
      </c>
      <c r="G6" s="539">
        <v>22993</v>
      </c>
      <c r="H6" s="539">
        <v>27713</v>
      </c>
      <c r="I6" s="539">
        <v>28669</v>
      </c>
      <c r="J6" s="255"/>
    </row>
    <row r="7" spans="1:10" ht="15">
      <c r="A7" s="348" t="s">
        <v>187</v>
      </c>
      <c r="B7" s="540">
        <f>SUM(B4:B6)</f>
        <v>112874</v>
      </c>
      <c r="C7" s="540">
        <f t="shared" ref="C7:H7" si="0">SUM(C4:C6)</f>
        <v>120565</v>
      </c>
      <c r="D7" s="540">
        <f t="shared" si="0"/>
        <v>165345</v>
      </c>
      <c r="E7" s="540">
        <f t="shared" si="0"/>
        <v>257263</v>
      </c>
      <c r="F7" s="540">
        <f t="shared" si="0"/>
        <v>238189</v>
      </c>
      <c r="G7" s="540">
        <f t="shared" si="0"/>
        <v>161219</v>
      </c>
      <c r="H7" s="540">
        <f t="shared" si="0"/>
        <v>177846</v>
      </c>
      <c r="I7" s="540">
        <f>SUM(I4:I6)</f>
        <v>175978</v>
      </c>
      <c r="J7" s="349"/>
    </row>
    <row r="8" spans="1:10" ht="20.25" customHeight="1">
      <c r="A8" s="1579" t="s">
        <v>838</v>
      </c>
      <c r="B8" s="1579"/>
      <c r="C8" s="1579"/>
      <c r="D8" s="1579"/>
      <c r="E8" s="1579"/>
      <c r="F8" s="1579"/>
      <c r="G8" s="1579"/>
      <c r="H8" s="1579"/>
      <c r="I8" s="1579"/>
    </row>
    <row r="9" spans="1:10">
      <c r="A9" s="268"/>
    </row>
    <row r="10" spans="1:10">
      <c r="A10" s="268"/>
    </row>
    <row r="11" spans="1:10">
      <c r="A11" s="268"/>
    </row>
    <row r="12" spans="1:10">
      <c r="A12" s="268"/>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bottomRight" activeCell="N26" sqref="N26"/>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s>
  <sheetData>
    <row r="1" spans="1:10" s="446" customFormat="1" ht="104.25" customHeight="1">
      <c r="A1" s="1483" t="s">
        <v>839</v>
      </c>
      <c r="B1" s="1483"/>
      <c r="C1" s="1483"/>
      <c r="D1" s="1483"/>
      <c r="E1" s="1483"/>
      <c r="F1" s="1483"/>
      <c r="G1" s="1483"/>
      <c r="H1" s="1483"/>
      <c r="I1" s="1483"/>
      <c r="J1" s="1483"/>
    </row>
    <row r="2" spans="1:10" ht="15.75" customHeight="1"/>
    <row r="3" spans="1:10" s="449" customFormat="1" ht="27" customHeight="1">
      <c r="A3" s="465" t="s">
        <v>834</v>
      </c>
      <c r="B3" s="596" t="s">
        <v>460</v>
      </c>
      <c r="C3" s="596" t="s">
        <v>461</v>
      </c>
      <c r="D3" s="596" t="s">
        <v>462</v>
      </c>
      <c r="E3" s="596" t="s">
        <v>463</v>
      </c>
      <c r="F3" s="596" t="s">
        <v>464</v>
      </c>
      <c r="G3" s="596" t="s">
        <v>465</v>
      </c>
      <c r="H3" s="596" t="s">
        <v>466</v>
      </c>
      <c r="I3" s="596" t="s">
        <v>467</v>
      </c>
      <c r="J3" s="466" t="s">
        <v>187</v>
      </c>
    </row>
    <row r="4" spans="1:10" ht="21.75" customHeight="1">
      <c r="A4" s="597" t="s">
        <v>835</v>
      </c>
      <c r="B4" s="925">
        <v>363517045.23000002</v>
      </c>
      <c r="C4" s="925">
        <v>468151582.34000003</v>
      </c>
      <c r="D4" s="925">
        <v>595825240.70000005</v>
      </c>
      <c r="E4" s="925">
        <v>699302422.17999995</v>
      </c>
      <c r="F4" s="925">
        <v>997894234.25</v>
      </c>
      <c r="G4" s="598">
        <v>726046954.76999998</v>
      </c>
      <c r="H4" s="598">
        <v>845589689.4240526</v>
      </c>
      <c r="I4" s="598">
        <v>1013490035.92</v>
      </c>
      <c r="J4" s="599">
        <f>SUM(B4:I4)</f>
        <v>5709817204.8140526</v>
      </c>
    </row>
    <row r="5" spans="1:10" ht="21.75" customHeight="1">
      <c r="A5" s="597" t="s">
        <v>836</v>
      </c>
      <c r="B5" s="925">
        <v>294082236</v>
      </c>
      <c r="C5" s="925">
        <v>258654996</v>
      </c>
      <c r="D5" s="925">
        <v>351221246.90999997</v>
      </c>
      <c r="E5" s="925">
        <v>611823256.20000005</v>
      </c>
      <c r="F5" s="925">
        <v>679361342.63999999</v>
      </c>
      <c r="G5" s="598">
        <v>452031424.79999995</v>
      </c>
      <c r="H5" s="598">
        <v>707257339.53559542</v>
      </c>
      <c r="I5" s="598">
        <v>1035014930.0400001</v>
      </c>
      <c r="J5" s="599">
        <f>SUM(B5:I5)</f>
        <v>4389446772.125596</v>
      </c>
    </row>
    <row r="6" spans="1:10" ht="21.75" customHeight="1">
      <c r="A6" s="597" t="s">
        <v>837</v>
      </c>
      <c r="B6" s="925">
        <v>954395629.62</v>
      </c>
      <c r="C6" s="925">
        <v>824091314.12999988</v>
      </c>
      <c r="D6" s="925">
        <v>1367644020.5673332</v>
      </c>
      <c r="E6" s="925">
        <v>2249742046.6733332</v>
      </c>
      <c r="F6" s="925">
        <v>2529316943.402667</v>
      </c>
      <c r="G6" s="598">
        <v>1527235545.0519998</v>
      </c>
      <c r="H6" s="598">
        <v>3167610230.9966679</v>
      </c>
      <c r="I6" s="598">
        <v>2145732856.9300001</v>
      </c>
      <c r="J6" s="599">
        <f>SUM(B6:I6)</f>
        <v>14765768587.372002</v>
      </c>
    </row>
    <row r="7" spans="1:10" ht="22.5" customHeight="1">
      <c r="A7" s="467" t="s">
        <v>187</v>
      </c>
      <c r="B7" s="600">
        <f t="shared" ref="B7:J7" si="0">SUM(B4:B6)</f>
        <v>1611994910.8499999</v>
      </c>
      <c r="C7" s="600">
        <f t="shared" si="0"/>
        <v>1550897892.4699998</v>
      </c>
      <c r="D7" s="600">
        <f t="shared" si="0"/>
        <v>2314690508.1773334</v>
      </c>
      <c r="E7" s="600">
        <f t="shared" si="0"/>
        <v>3560867725.0533333</v>
      </c>
      <c r="F7" s="600">
        <f t="shared" si="0"/>
        <v>4206572520.2926669</v>
      </c>
      <c r="G7" s="600">
        <f t="shared" si="0"/>
        <v>2705313924.6219997</v>
      </c>
      <c r="H7" s="600">
        <f t="shared" si="0"/>
        <v>4720457259.956316</v>
      </c>
      <c r="I7" s="600">
        <f>SUM(I4:I6)</f>
        <v>4194237822.8900003</v>
      </c>
      <c r="J7" s="468">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0">
    <tabColor rgb="FF00B050"/>
    <pageSetUpPr fitToPage="1"/>
  </sheetPr>
  <dimension ref="A1"/>
  <sheetViews>
    <sheetView showGridLines="0" view="pageBreakPreview" zoomScale="85" zoomScaleNormal="100" zoomScaleSheetLayoutView="85" workbookViewId="0">
      <selection activeCell="G45" sqref="G45"/>
    </sheetView>
  </sheetViews>
  <sheetFormatPr defaultColWidth="11.42578125" defaultRowHeight="14.25"/>
  <cols>
    <col min="1" max="6" width="11.42578125" style="254"/>
    <col min="7" max="7" width="9.42578125" style="254" customWidth="1"/>
    <col min="8" max="16384" width="11.42578125" style="254"/>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1">
    <tabColor rgb="FF00B050"/>
    <pageSetUpPr fitToPage="1"/>
  </sheetPr>
  <dimension ref="A3:M31"/>
  <sheetViews>
    <sheetView showGridLines="0" view="pageBreakPreview" zoomScaleNormal="100" zoomScaleSheetLayoutView="100" workbookViewId="0">
      <selection activeCell="N1" sqref="N1:S1048576"/>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80" t="s">
        <v>840</v>
      </c>
      <c r="B4" s="1580"/>
      <c r="C4" s="1580"/>
      <c r="D4" s="1580"/>
      <c r="E4" s="1580"/>
      <c r="F4" s="1580"/>
      <c r="G4" s="1580"/>
      <c r="H4" s="1580"/>
      <c r="I4" s="1580"/>
      <c r="J4" s="1580"/>
      <c r="K4" s="1580"/>
      <c r="L4" s="1580"/>
      <c r="M4" s="310"/>
    </row>
    <row r="5" spans="1:13" ht="12.75" customHeight="1">
      <c r="A5" s="1580"/>
      <c r="B5" s="1580"/>
      <c r="C5" s="1580"/>
      <c r="D5" s="1580"/>
      <c r="E5" s="1580"/>
      <c r="F5" s="1580"/>
      <c r="G5" s="1580"/>
      <c r="H5" s="1580"/>
      <c r="I5" s="1580"/>
      <c r="J5" s="1580"/>
      <c r="K5" s="1580"/>
      <c r="L5" s="1580"/>
      <c r="M5" s="310"/>
    </row>
    <row r="6" spans="1:13" ht="15" customHeight="1">
      <c r="A6" s="1580"/>
      <c r="B6" s="1580"/>
      <c r="C6" s="1580"/>
      <c r="D6" s="1580"/>
      <c r="E6" s="1580"/>
      <c r="F6" s="1580"/>
      <c r="G6" s="1580"/>
      <c r="H6" s="1580"/>
      <c r="I6" s="1580"/>
      <c r="J6" s="1580"/>
      <c r="K6" s="1580"/>
      <c r="L6" s="1580"/>
      <c r="M6" s="310"/>
    </row>
    <row r="7" spans="1:13" ht="15" customHeight="1">
      <c r="A7" s="1580"/>
      <c r="B7" s="1580"/>
      <c r="C7" s="1580"/>
      <c r="D7" s="1580"/>
      <c r="E7" s="1580"/>
      <c r="F7" s="1580"/>
      <c r="G7" s="1580"/>
      <c r="H7" s="1580"/>
      <c r="I7" s="1580"/>
      <c r="J7" s="1580"/>
      <c r="K7" s="1580"/>
      <c r="L7" s="1580"/>
      <c r="M7" s="310"/>
    </row>
    <row r="8" spans="1:13" ht="15" customHeight="1">
      <c r="A8" s="1580"/>
      <c r="B8" s="1580"/>
      <c r="C8" s="1580"/>
      <c r="D8" s="1580"/>
      <c r="E8" s="1580"/>
      <c r="F8" s="1580"/>
      <c r="G8" s="1580"/>
      <c r="H8" s="1580"/>
      <c r="I8" s="1580"/>
      <c r="J8" s="1580"/>
      <c r="K8" s="1580"/>
      <c r="L8" s="1580"/>
      <c r="M8" s="310"/>
    </row>
    <row r="9" spans="1:13" ht="15" customHeight="1">
      <c r="A9" s="1580"/>
      <c r="B9" s="1580"/>
      <c r="C9" s="1580"/>
      <c r="D9" s="1580"/>
      <c r="E9" s="1580"/>
      <c r="F9" s="1580"/>
      <c r="G9" s="1580"/>
      <c r="H9" s="1580"/>
      <c r="I9" s="1580"/>
      <c r="J9" s="1580"/>
      <c r="K9" s="1580"/>
      <c r="L9" s="1580"/>
      <c r="M9" s="310"/>
    </row>
    <row r="10" spans="1:13" ht="15" customHeight="1">
      <c r="A10" s="1580"/>
      <c r="B10" s="1580"/>
      <c r="C10" s="1580"/>
      <c r="D10" s="1580"/>
      <c r="E10" s="1580"/>
      <c r="F10" s="1580"/>
      <c r="G10" s="1580"/>
      <c r="H10" s="1580"/>
      <c r="I10" s="1580"/>
      <c r="J10" s="1580"/>
      <c r="K10" s="1580"/>
      <c r="L10" s="1580"/>
      <c r="M10" s="310"/>
    </row>
    <row r="11" spans="1:13" ht="15" customHeight="1">
      <c r="A11" s="1580"/>
      <c r="B11" s="1580"/>
      <c r="C11" s="1580"/>
      <c r="D11" s="1580"/>
      <c r="E11" s="1580"/>
      <c r="F11" s="1580"/>
      <c r="G11" s="1580"/>
      <c r="H11" s="1580"/>
      <c r="I11" s="1580"/>
      <c r="J11" s="1580"/>
      <c r="K11" s="1580"/>
      <c r="L11" s="1580"/>
      <c r="M11" s="310"/>
    </row>
    <row r="12" spans="1:13" ht="15" customHeight="1">
      <c r="A12" s="1580"/>
      <c r="B12" s="1580"/>
      <c r="C12" s="1580"/>
      <c r="D12" s="1580"/>
      <c r="E12" s="1580"/>
      <c r="F12" s="1580"/>
      <c r="G12" s="1580"/>
      <c r="H12" s="1580"/>
      <c r="I12" s="1580"/>
      <c r="J12" s="1580"/>
      <c r="K12" s="1580"/>
      <c r="L12" s="1580"/>
      <c r="M12" s="310"/>
    </row>
    <row r="13" spans="1:13" ht="15" customHeight="1">
      <c r="A13" s="1580"/>
      <c r="B13" s="1580"/>
      <c r="C13" s="1580"/>
      <c r="D13" s="1580"/>
      <c r="E13" s="1580"/>
      <c r="F13" s="1580"/>
      <c r="G13" s="1580"/>
      <c r="H13" s="1580"/>
      <c r="I13" s="1580"/>
      <c r="J13" s="1580"/>
      <c r="K13" s="1580"/>
      <c r="L13" s="1580"/>
      <c r="M13" s="310"/>
    </row>
    <row r="14" spans="1:13" ht="15" customHeight="1">
      <c r="A14" s="1580"/>
      <c r="B14" s="1580"/>
      <c r="C14" s="1580"/>
      <c r="D14" s="1580"/>
      <c r="E14" s="1580"/>
      <c r="F14" s="1580"/>
      <c r="G14" s="1580"/>
      <c r="H14" s="1580"/>
      <c r="I14" s="1580"/>
      <c r="J14" s="1580"/>
      <c r="K14" s="1580"/>
      <c r="L14" s="1580"/>
      <c r="M14" s="310"/>
    </row>
    <row r="15" spans="1:13" ht="30.75" customHeight="1">
      <c r="A15" s="1580"/>
      <c r="B15" s="1580"/>
      <c r="C15" s="1580"/>
      <c r="D15" s="1580"/>
      <c r="E15" s="1580"/>
      <c r="F15" s="1580"/>
      <c r="G15" s="1580"/>
      <c r="H15" s="1580"/>
      <c r="I15" s="1580"/>
      <c r="J15" s="1580"/>
      <c r="K15" s="1580"/>
      <c r="L15" s="1580"/>
      <c r="M15" s="310"/>
    </row>
    <row r="16" spans="1:13" ht="15" customHeight="1">
      <c r="A16" s="1580"/>
      <c r="B16" s="1580"/>
      <c r="C16" s="1580"/>
      <c r="D16" s="1580"/>
      <c r="E16" s="1580"/>
      <c r="F16" s="1580"/>
      <c r="G16" s="1580"/>
      <c r="H16" s="1580"/>
      <c r="I16" s="1580"/>
      <c r="J16" s="1580"/>
      <c r="K16" s="1580"/>
      <c r="L16" s="1580"/>
      <c r="M16" s="310"/>
    </row>
    <row r="17" spans="1:13" ht="15" customHeight="1">
      <c r="A17" s="1580"/>
      <c r="B17" s="1580"/>
      <c r="C17" s="1580"/>
      <c r="D17" s="1580"/>
      <c r="E17" s="1580"/>
      <c r="F17" s="1580"/>
      <c r="G17" s="1580"/>
      <c r="H17" s="1580"/>
      <c r="I17" s="1580"/>
      <c r="J17" s="1580"/>
      <c r="K17" s="1580"/>
      <c r="L17" s="1580"/>
      <c r="M17" s="310"/>
    </row>
    <row r="18" spans="1:13" ht="15" customHeight="1">
      <c r="A18" s="1580"/>
      <c r="B18" s="1580"/>
      <c r="C18" s="1580"/>
      <c r="D18" s="1580"/>
      <c r="E18" s="1580"/>
      <c r="F18" s="1580"/>
      <c r="G18" s="1580"/>
      <c r="H18" s="1580"/>
      <c r="I18" s="1580"/>
      <c r="J18" s="1580"/>
      <c r="K18" s="1580"/>
      <c r="L18" s="1580"/>
      <c r="M18" s="310"/>
    </row>
    <row r="19" spans="1:13" ht="15" customHeight="1">
      <c r="A19" s="1580"/>
      <c r="B19" s="1580"/>
      <c r="C19" s="1580"/>
      <c r="D19" s="1580"/>
      <c r="E19" s="1580"/>
      <c r="F19" s="1580"/>
      <c r="G19" s="1580"/>
      <c r="H19" s="1580"/>
      <c r="I19" s="1580"/>
      <c r="J19" s="1580"/>
      <c r="K19" s="1580"/>
      <c r="L19" s="1580"/>
      <c r="M19" s="310"/>
    </row>
    <row r="20" spans="1:13" ht="15" customHeight="1">
      <c r="A20" s="1580"/>
      <c r="B20" s="1580"/>
      <c r="C20" s="1580"/>
      <c r="D20" s="1580"/>
      <c r="E20" s="1580"/>
      <c r="F20" s="1580"/>
      <c r="G20" s="1580"/>
      <c r="H20" s="1580"/>
      <c r="I20" s="1580"/>
      <c r="J20" s="1580"/>
      <c r="K20" s="1580"/>
      <c r="L20" s="1580"/>
      <c r="M20" s="310"/>
    </row>
    <row r="21" spans="1:13" ht="15" customHeight="1">
      <c r="A21" s="1580"/>
      <c r="B21" s="1580"/>
      <c r="C21" s="1580"/>
      <c r="D21" s="1580"/>
      <c r="E21" s="1580"/>
      <c r="F21" s="1580"/>
      <c r="G21" s="1580"/>
      <c r="H21" s="1580"/>
      <c r="I21" s="1580"/>
      <c r="J21" s="1580"/>
      <c r="K21" s="1580"/>
      <c r="L21" s="1580"/>
      <c r="M21" s="310"/>
    </row>
    <row r="22" spans="1:13" ht="15" customHeight="1">
      <c r="A22" s="1580"/>
      <c r="B22" s="1580"/>
      <c r="C22" s="1580"/>
      <c r="D22" s="1580"/>
      <c r="E22" s="1580"/>
      <c r="F22" s="1580"/>
      <c r="G22" s="1580"/>
      <c r="H22" s="1580"/>
      <c r="I22" s="1580"/>
      <c r="J22" s="1580"/>
      <c r="K22" s="1580"/>
      <c r="L22" s="1580"/>
      <c r="M22" s="310"/>
    </row>
    <row r="23" spans="1:13" ht="15" customHeight="1">
      <c r="A23" s="1580"/>
      <c r="B23" s="1580"/>
      <c r="C23" s="1580"/>
      <c r="D23" s="1580"/>
      <c r="E23" s="1580"/>
      <c r="F23" s="1580"/>
      <c r="G23" s="1580"/>
      <c r="H23" s="1580"/>
      <c r="I23" s="1580"/>
      <c r="J23" s="1580"/>
      <c r="K23" s="1580"/>
      <c r="L23" s="1580"/>
      <c r="M23" s="310"/>
    </row>
    <row r="24" spans="1:13" ht="15" customHeight="1">
      <c r="A24" s="1580"/>
      <c r="B24" s="1580"/>
      <c r="C24" s="1580"/>
      <c r="D24" s="1580"/>
      <c r="E24" s="1580"/>
      <c r="F24" s="1580"/>
      <c r="G24" s="1580"/>
      <c r="H24" s="1580"/>
      <c r="I24" s="1580"/>
      <c r="J24" s="1580"/>
      <c r="K24" s="1580"/>
      <c r="L24" s="1580"/>
      <c r="M24" s="310"/>
    </row>
    <row r="25" spans="1:13" ht="19.5" customHeight="1">
      <c r="A25" s="1580"/>
      <c r="B25" s="1580"/>
      <c r="C25" s="1580"/>
      <c r="D25" s="1580"/>
      <c r="E25" s="1580"/>
      <c r="F25" s="1580"/>
      <c r="G25" s="1580"/>
      <c r="H25" s="1580"/>
      <c r="I25" s="1580"/>
      <c r="J25" s="1580"/>
      <c r="K25" s="1580"/>
      <c r="L25" s="1580"/>
      <c r="M25" s="310"/>
    </row>
    <row r="26" spans="1:13">
      <c r="A26" s="1580"/>
      <c r="B26" s="1580"/>
      <c r="C26" s="1580"/>
      <c r="D26" s="1580"/>
      <c r="E26" s="1580"/>
      <c r="F26" s="1580"/>
      <c r="G26" s="1580"/>
      <c r="H26" s="1580"/>
      <c r="I26" s="1580"/>
      <c r="J26" s="1580"/>
      <c r="K26" s="1580"/>
      <c r="L26" s="1580"/>
    </row>
    <row r="27" spans="1:13">
      <c r="A27" s="1580"/>
      <c r="B27" s="1580"/>
      <c r="C27" s="1580"/>
      <c r="D27" s="1580"/>
      <c r="E27" s="1580"/>
      <c r="F27" s="1580"/>
      <c r="G27" s="1580"/>
      <c r="H27" s="1580"/>
      <c r="I27" s="1580"/>
      <c r="J27" s="1580"/>
      <c r="K27" s="1580"/>
      <c r="L27" s="1580"/>
    </row>
    <row r="28" spans="1:13">
      <c r="A28" s="1580"/>
      <c r="B28" s="1580"/>
      <c r="C28" s="1580"/>
      <c r="D28" s="1580"/>
      <c r="E28" s="1580"/>
      <c r="F28" s="1580"/>
      <c r="G28" s="1580"/>
      <c r="H28" s="1580"/>
      <c r="I28" s="1580"/>
      <c r="J28" s="1580"/>
      <c r="K28" s="1580"/>
      <c r="L28" s="1580"/>
    </row>
    <row r="29" spans="1:13">
      <c r="A29" s="1580"/>
      <c r="B29" s="1580"/>
      <c r="C29" s="1580"/>
      <c r="D29" s="1580"/>
      <c r="E29" s="1580"/>
      <c r="F29" s="1580"/>
      <c r="G29" s="1580"/>
      <c r="H29" s="1580"/>
      <c r="I29" s="1580"/>
      <c r="J29" s="1580"/>
      <c r="K29" s="1580"/>
      <c r="L29" s="1580"/>
    </row>
    <row r="30" spans="1:13">
      <c r="A30" s="1580"/>
      <c r="B30" s="1580"/>
      <c r="C30" s="1580"/>
      <c r="D30" s="1580"/>
      <c r="E30" s="1580"/>
      <c r="F30" s="1580"/>
      <c r="G30" s="1580"/>
      <c r="H30" s="1580"/>
      <c r="I30" s="1580"/>
      <c r="J30" s="1580"/>
      <c r="K30" s="1580"/>
      <c r="L30" s="1580"/>
    </row>
    <row r="31" spans="1:13" ht="29.25" customHeight="1">
      <c r="A31" s="1580"/>
      <c r="B31" s="1580"/>
      <c r="C31" s="1580"/>
      <c r="D31" s="1580"/>
      <c r="E31" s="1580"/>
      <c r="F31" s="1580"/>
      <c r="G31" s="1580"/>
      <c r="H31" s="1580"/>
      <c r="I31" s="1580"/>
      <c r="J31" s="1580"/>
      <c r="K31" s="1580"/>
      <c r="L31" s="1580"/>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2">
    <tabColor rgb="FF00B050"/>
    <pageSetUpPr fitToPage="1"/>
  </sheetPr>
  <dimension ref="A1:U33"/>
  <sheetViews>
    <sheetView showGridLines="0" view="pageBreakPreview" zoomScale="70" zoomScaleNormal="100" zoomScaleSheetLayoutView="70" workbookViewId="0">
      <selection activeCell="H17" sqref="H17"/>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46" customFormat="1" ht="83.25" customHeight="1">
      <c r="A1" s="1545" t="s">
        <v>841</v>
      </c>
      <c r="B1" s="1545"/>
      <c r="C1" s="1545"/>
      <c r="D1" s="1545"/>
      <c r="E1" s="1545"/>
      <c r="F1" s="1545"/>
      <c r="G1" s="1545"/>
      <c r="H1" s="1545"/>
      <c r="I1" s="1545"/>
      <c r="J1" s="1545"/>
      <c r="K1" s="1545"/>
      <c r="O1"/>
      <c r="P1"/>
      <c r="Q1"/>
      <c r="R1"/>
      <c r="S1"/>
      <c r="T1"/>
      <c r="U1"/>
    </row>
    <row r="2" spans="1:21" s="446" customFormat="1" ht="33.75" customHeight="1">
      <c r="A2" s="1483" t="str">
        <f>+'Resumen '!O12</f>
        <v>Período:  Diciembre 2003 - Septiembre 2024</v>
      </c>
      <c r="B2" s="1483"/>
      <c r="C2" s="1483"/>
      <c r="D2" s="1483"/>
      <c r="E2" s="1483"/>
      <c r="F2" s="1483"/>
      <c r="G2" s="1483"/>
      <c r="H2" s="1483"/>
      <c r="I2" s="1483"/>
      <c r="J2" s="1483"/>
      <c r="K2" s="1483"/>
      <c r="O2"/>
      <c r="P2"/>
      <c r="Q2"/>
      <c r="R2"/>
      <c r="S2"/>
      <c r="T2"/>
      <c r="U2"/>
    </row>
    <row r="3" spans="1:21" ht="22.5" customHeight="1"/>
    <row r="4" spans="1:21" ht="33.75" customHeight="1">
      <c r="B4" s="1581" t="s">
        <v>842</v>
      </c>
      <c r="C4" s="1581"/>
      <c r="D4" s="1581"/>
      <c r="E4" s="1581"/>
      <c r="F4" s="1581"/>
      <c r="G4" s="1581"/>
    </row>
    <row r="5" spans="1:21" s="16" customFormat="1" ht="66" customHeight="1">
      <c r="A5" s="582" t="s">
        <v>634</v>
      </c>
      <c r="B5" s="582" t="s">
        <v>283</v>
      </c>
      <c r="C5" s="582" t="s">
        <v>286</v>
      </c>
      <c r="D5" s="589" t="s">
        <v>289</v>
      </c>
      <c r="E5" s="582" t="s">
        <v>843</v>
      </c>
      <c r="F5" s="582" t="s">
        <v>844</v>
      </c>
      <c r="G5" s="582" t="s">
        <v>845</v>
      </c>
      <c r="O5" s="446"/>
      <c r="P5" s="446"/>
      <c r="Q5" s="446"/>
      <c r="R5" s="446"/>
      <c r="S5" s="446"/>
      <c r="T5" s="446"/>
      <c r="U5" s="446"/>
    </row>
    <row r="6" spans="1:21" s="35" customFormat="1" ht="26.25">
      <c r="A6" s="590" t="s">
        <v>846</v>
      </c>
      <c r="B6" s="591">
        <v>293</v>
      </c>
      <c r="C6" s="591">
        <v>799</v>
      </c>
      <c r="D6" s="592">
        <v>0</v>
      </c>
      <c r="E6" s="593">
        <f t="shared" ref="E6:E17" si="0">SUM(B6:D6)</f>
        <v>1092</v>
      </c>
      <c r="F6" s="594">
        <f t="shared" ref="F6:F18" si="1">B6/E6</f>
        <v>0.26831501831501831</v>
      </c>
      <c r="G6" s="594">
        <f t="shared" ref="G6:G18" si="2">C6/E6</f>
        <v>0.73168498168498164</v>
      </c>
      <c r="O6" s="813"/>
      <c r="P6" s="813"/>
      <c r="Q6" s="813"/>
      <c r="R6" s="813"/>
      <c r="S6" s="813"/>
      <c r="T6" s="813"/>
      <c r="U6" s="813"/>
    </row>
    <row r="7" spans="1:21" s="35" customFormat="1" ht="26.25">
      <c r="A7" s="590">
        <v>2008</v>
      </c>
      <c r="B7" s="591">
        <v>247</v>
      </c>
      <c r="C7" s="591">
        <v>480</v>
      </c>
      <c r="D7" s="592">
        <v>0</v>
      </c>
      <c r="E7" s="593">
        <f t="shared" si="0"/>
        <v>727</v>
      </c>
      <c r="F7" s="594">
        <f t="shared" si="1"/>
        <v>0.33975240715268223</v>
      </c>
      <c r="G7" s="594">
        <f t="shared" si="2"/>
        <v>0.66024759284731771</v>
      </c>
      <c r="O7" s="813"/>
      <c r="P7" s="813"/>
      <c r="Q7" s="813"/>
      <c r="R7" s="813"/>
      <c r="S7" s="813"/>
      <c r="T7" s="813"/>
      <c r="U7" s="813"/>
    </row>
    <row r="8" spans="1:21" s="35" customFormat="1" ht="26.25">
      <c r="A8" s="590">
        <v>2009</v>
      </c>
      <c r="B8" s="591">
        <v>254</v>
      </c>
      <c r="C8" s="591">
        <v>472</v>
      </c>
      <c r="D8" s="592">
        <v>1</v>
      </c>
      <c r="E8" s="593">
        <f t="shared" si="0"/>
        <v>727</v>
      </c>
      <c r="F8" s="594">
        <f t="shared" si="1"/>
        <v>0.34938101788170561</v>
      </c>
      <c r="G8" s="594">
        <f t="shared" si="2"/>
        <v>0.6492434662998624</v>
      </c>
      <c r="O8" s="813"/>
      <c r="P8" s="813"/>
      <c r="Q8" s="813"/>
      <c r="R8" s="813"/>
      <c r="S8" s="813"/>
      <c r="T8" s="813"/>
      <c r="U8" s="813"/>
    </row>
    <row r="9" spans="1:21" s="35" customFormat="1" ht="26.25">
      <c r="A9" s="590">
        <v>2010</v>
      </c>
      <c r="B9" s="591">
        <v>255</v>
      </c>
      <c r="C9" s="591">
        <v>410</v>
      </c>
      <c r="D9" s="592">
        <v>1</v>
      </c>
      <c r="E9" s="593">
        <f t="shared" si="0"/>
        <v>666</v>
      </c>
      <c r="F9" s="594">
        <f t="shared" si="1"/>
        <v>0.38288288288288286</v>
      </c>
      <c r="G9" s="594">
        <f t="shared" si="2"/>
        <v>0.61561561561561562</v>
      </c>
      <c r="O9" s="813"/>
      <c r="P9" s="813"/>
      <c r="Q9" s="813"/>
      <c r="R9" s="813"/>
      <c r="S9" s="813"/>
      <c r="T9" s="813"/>
      <c r="U9" s="813"/>
    </row>
    <row r="10" spans="1:21" s="35" customFormat="1" ht="26.25">
      <c r="A10" s="590">
        <v>2011</v>
      </c>
      <c r="B10" s="591">
        <v>373</v>
      </c>
      <c r="C10" s="591">
        <v>534</v>
      </c>
      <c r="D10" s="592">
        <v>0</v>
      </c>
      <c r="E10" s="593">
        <f t="shared" si="0"/>
        <v>907</v>
      </c>
      <c r="F10" s="594">
        <f t="shared" si="1"/>
        <v>0.41124586549062847</v>
      </c>
      <c r="G10" s="594">
        <f t="shared" si="2"/>
        <v>0.58875413450937153</v>
      </c>
      <c r="O10" s="813"/>
      <c r="P10" s="813"/>
      <c r="Q10" s="813"/>
      <c r="R10" s="813"/>
      <c r="S10" s="813"/>
      <c r="T10" s="813"/>
      <c r="U10" s="813"/>
    </row>
    <row r="11" spans="1:21" s="35" customFormat="1" ht="26.25">
      <c r="A11" s="590">
        <v>2012</v>
      </c>
      <c r="B11" s="591">
        <v>625</v>
      </c>
      <c r="C11" s="591">
        <v>588</v>
      </c>
      <c r="D11" s="592">
        <v>1</v>
      </c>
      <c r="E11" s="593">
        <f t="shared" si="0"/>
        <v>1214</v>
      </c>
      <c r="F11" s="594">
        <f t="shared" si="1"/>
        <v>0.51482701812191101</v>
      </c>
      <c r="G11" s="594">
        <f t="shared" si="2"/>
        <v>0.48434925864909389</v>
      </c>
      <c r="O11" s="813"/>
      <c r="P11" s="813"/>
      <c r="Q11" s="813"/>
      <c r="R11" s="813"/>
      <c r="S11" s="813"/>
      <c r="T11" s="813"/>
      <c r="U11" s="813"/>
    </row>
    <row r="12" spans="1:21" s="35" customFormat="1" ht="26.25">
      <c r="A12" s="590" t="s">
        <v>458</v>
      </c>
      <c r="B12" s="591">
        <v>1207</v>
      </c>
      <c r="C12" s="591">
        <v>657</v>
      </c>
      <c r="D12" s="592">
        <v>8</v>
      </c>
      <c r="E12" s="593">
        <f t="shared" si="0"/>
        <v>1872</v>
      </c>
      <c r="F12" s="594">
        <f t="shared" si="1"/>
        <v>0.64476495726495731</v>
      </c>
      <c r="G12" s="594">
        <f t="shared" si="2"/>
        <v>0.35096153846153844</v>
      </c>
      <c r="O12" s="813"/>
      <c r="P12" s="813"/>
      <c r="Q12" s="813"/>
      <c r="R12" s="813"/>
      <c r="S12" s="813"/>
      <c r="T12" s="813"/>
      <c r="U12" s="813"/>
    </row>
    <row r="13" spans="1:21" s="35" customFormat="1" ht="26.25">
      <c r="A13" s="590" t="s">
        <v>459</v>
      </c>
      <c r="B13" s="591">
        <v>1003</v>
      </c>
      <c r="C13" s="591">
        <v>706</v>
      </c>
      <c r="D13" s="592">
        <v>7</v>
      </c>
      <c r="E13" s="593">
        <f t="shared" si="0"/>
        <v>1716</v>
      </c>
      <c r="F13" s="594">
        <f t="shared" si="1"/>
        <v>0.58449883449883455</v>
      </c>
      <c r="G13" s="594">
        <f t="shared" si="2"/>
        <v>0.41142191142191142</v>
      </c>
      <c r="O13" s="813"/>
      <c r="P13" s="813"/>
      <c r="Q13" s="813"/>
      <c r="R13" s="813"/>
      <c r="S13" s="813"/>
      <c r="T13" s="813"/>
      <c r="U13" s="813"/>
    </row>
    <row r="14" spans="1:21" s="35" customFormat="1" ht="26.25">
      <c r="A14" s="590" t="s">
        <v>460</v>
      </c>
      <c r="B14" s="591">
        <v>704</v>
      </c>
      <c r="C14" s="591">
        <v>836</v>
      </c>
      <c r="D14" s="592">
        <v>0</v>
      </c>
      <c r="E14" s="593">
        <f t="shared" si="0"/>
        <v>1540</v>
      </c>
      <c r="F14" s="594">
        <f t="shared" si="1"/>
        <v>0.45714285714285713</v>
      </c>
      <c r="G14" s="594">
        <f t="shared" si="2"/>
        <v>0.54285714285714282</v>
      </c>
      <c r="O14" s="813"/>
      <c r="P14" s="813"/>
      <c r="Q14" s="813"/>
      <c r="R14" s="813"/>
      <c r="S14" s="813"/>
      <c r="T14" s="813"/>
      <c r="U14" s="813"/>
    </row>
    <row r="15" spans="1:21" s="35" customFormat="1" ht="26.25">
      <c r="A15" s="590" t="s">
        <v>461</v>
      </c>
      <c r="B15" s="591">
        <v>580</v>
      </c>
      <c r="C15" s="591">
        <v>937</v>
      </c>
      <c r="D15" s="592">
        <v>0</v>
      </c>
      <c r="E15" s="593">
        <f t="shared" si="0"/>
        <v>1517</v>
      </c>
      <c r="F15" s="594">
        <f t="shared" si="1"/>
        <v>0.3823335530652604</v>
      </c>
      <c r="G15" s="594">
        <f t="shared" si="2"/>
        <v>0.6176664469347396</v>
      </c>
      <c r="O15" s="813"/>
      <c r="P15" s="813"/>
      <c r="Q15" s="813"/>
      <c r="R15" s="813"/>
      <c r="S15" s="813"/>
      <c r="T15" s="813"/>
      <c r="U15" s="813"/>
    </row>
    <row r="16" spans="1:21" s="35" customFormat="1" ht="26.25">
      <c r="A16" s="590" t="s">
        <v>462</v>
      </c>
      <c r="B16" s="591">
        <v>660</v>
      </c>
      <c r="C16" s="591">
        <v>933</v>
      </c>
      <c r="D16" s="592">
        <v>0</v>
      </c>
      <c r="E16" s="593">
        <f t="shared" si="0"/>
        <v>1593</v>
      </c>
      <c r="F16" s="594">
        <f t="shared" si="1"/>
        <v>0.4143126177024482</v>
      </c>
      <c r="G16" s="594">
        <f t="shared" si="2"/>
        <v>0.5856873822975518</v>
      </c>
      <c r="O16" s="813"/>
      <c r="P16" s="813"/>
      <c r="Q16" s="813"/>
      <c r="R16" s="813"/>
      <c r="S16" s="813"/>
      <c r="T16" s="813"/>
      <c r="U16" s="813"/>
    </row>
    <row r="17" spans="1:21" s="35" customFormat="1" ht="26.25">
      <c r="A17" s="590" t="s">
        <v>463</v>
      </c>
      <c r="B17" s="591">
        <v>5389</v>
      </c>
      <c r="C17" s="591">
        <v>1073</v>
      </c>
      <c r="D17" s="592">
        <v>0</v>
      </c>
      <c r="E17" s="593">
        <f t="shared" si="0"/>
        <v>6462</v>
      </c>
      <c r="F17" s="594">
        <f t="shared" si="1"/>
        <v>0.83395233673785207</v>
      </c>
      <c r="G17" s="594">
        <f t="shared" si="2"/>
        <v>0.16604766326214795</v>
      </c>
      <c r="O17" s="813"/>
      <c r="P17" s="813"/>
      <c r="Q17" s="813"/>
      <c r="R17" s="813"/>
      <c r="S17" s="813"/>
      <c r="T17" s="813"/>
      <c r="U17" s="813"/>
    </row>
    <row r="18" spans="1:21" s="35" customFormat="1" ht="26.25">
      <c r="A18" s="590" t="s">
        <v>464</v>
      </c>
      <c r="B18" s="591">
        <v>764</v>
      </c>
      <c r="C18" s="591">
        <v>1000</v>
      </c>
      <c r="D18" s="592">
        <v>1</v>
      </c>
      <c r="E18" s="593">
        <f t="shared" ref="E18:E23" si="3">SUM(B18:D18)</f>
        <v>1765</v>
      </c>
      <c r="F18" s="594">
        <f t="shared" si="1"/>
        <v>0.43286118980169974</v>
      </c>
      <c r="G18" s="594">
        <f t="shared" si="2"/>
        <v>0.56657223796033995</v>
      </c>
      <c r="O18" s="813"/>
      <c r="P18" s="813"/>
      <c r="Q18" s="813"/>
      <c r="R18" s="813"/>
      <c r="S18" s="813"/>
      <c r="T18" s="813"/>
      <c r="U18" s="813"/>
    </row>
    <row r="19" spans="1:21" s="35" customFormat="1" ht="26.25">
      <c r="A19" s="595">
        <v>2020</v>
      </c>
      <c r="B19" s="591">
        <v>616</v>
      </c>
      <c r="C19" s="591">
        <v>897</v>
      </c>
      <c r="D19" s="592">
        <v>3</v>
      </c>
      <c r="E19" s="593">
        <f t="shared" si="3"/>
        <v>1516</v>
      </c>
      <c r="F19" s="594">
        <f>B19/E19</f>
        <v>0.40633245382585753</v>
      </c>
      <c r="G19" s="594">
        <f>C19/E19</f>
        <v>0.59168865435356199</v>
      </c>
      <c r="O19" s="813"/>
      <c r="P19" s="813"/>
      <c r="Q19" s="813"/>
      <c r="R19" s="813"/>
      <c r="S19" s="813"/>
      <c r="T19" s="813"/>
      <c r="U19" s="813"/>
    </row>
    <row r="20" spans="1:21" s="35" customFormat="1" ht="26.25">
      <c r="A20" s="595">
        <v>2021</v>
      </c>
      <c r="B20" s="591">
        <v>1030</v>
      </c>
      <c r="C20" s="591">
        <v>1377</v>
      </c>
      <c r="D20" s="592">
        <v>11</v>
      </c>
      <c r="E20" s="593">
        <f t="shared" si="3"/>
        <v>2418</v>
      </c>
      <c r="F20" s="594">
        <f>B20/E20</f>
        <v>0.42597187758478083</v>
      </c>
      <c r="G20" s="594">
        <f>C20/E20</f>
        <v>0.5694789081885856</v>
      </c>
      <c r="O20" s="813"/>
      <c r="P20" s="813"/>
      <c r="Q20" s="813"/>
      <c r="R20" s="813"/>
      <c r="S20" s="813"/>
      <c r="T20" s="813"/>
      <c r="U20" s="813"/>
    </row>
    <row r="21" spans="1:21" s="35" customFormat="1" ht="26.25">
      <c r="A21" s="595">
        <v>2022</v>
      </c>
      <c r="B21" s="591">
        <v>1237</v>
      </c>
      <c r="C21" s="591">
        <v>1226</v>
      </c>
      <c r="D21" s="592">
        <v>12</v>
      </c>
      <c r="E21" s="593">
        <f t="shared" si="3"/>
        <v>2475</v>
      </c>
      <c r="F21" s="594">
        <f>B21/E21</f>
        <v>0.4997979797979798</v>
      </c>
      <c r="G21" s="594">
        <f>C21/E21</f>
        <v>0.49535353535353538</v>
      </c>
      <c r="O21" s="813"/>
      <c r="P21" s="813"/>
      <c r="Q21" s="813"/>
      <c r="R21" s="813"/>
      <c r="S21" s="813"/>
      <c r="T21" s="813"/>
      <c r="U21" s="813"/>
    </row>
    <row r="22" spans="1:21" s="35" customFormat="1" ht="26.25">
      <c r="A22" s="595">
        <v>2023</v>
      </c>
      <c r="B22" s="591">
        <v>1264</v>
      </c>
      <c r="C22" s="591">
        <v>1339</v>
      </c>
      <c r="D22" s="592">
        <v>14</v>
      </c>
      <c r="E22" s="593">
        <f t="shared" si="3"/>
        <v>2617</v>
      </c>
      <c r="F22" s="594">
        <f>B22/E22</f>
        <v>0.48299579671379445</v>
      </c>
      <c r="G22" s="594">
        <f>C22/E22</f>
        <v>0.51165456629728701</v>
      </c>
      <c r="O22" s="813"/>
      <c r="P22" s="813"/>
      <c r="Q22" s="813"/>
      <c r="R22" s="813"/>
      <c r="S22" s="813"/>
      <c r="T22" s="813"/>
      <c r="U22" s="813"/>
    </row>
    <row r="23" spans="1:21" s="35" customFormat="1" ht="26.25">
      <c r="A23" s="926" t="str">
        <f>+'Resumen '!O5</f>
        <v>Ene-Sep.24</v>
      </c>
      <c r="B23" s="591">
        <v>1022</v>
      </c>
      <c r="C23" s="591">
        <v>1136</v>
      </c>
      <c r="D23" s="970">
        <v>12</v>
      </c>
      <c r="E23" s="593">
        <f t="shared" si="3"/>
        <v>2170</v>
      </c>
      <c r="F23" s="594">
        <f>B23/E23</f>
        <v>0.47096774193548385</v>
      </c>
      <c r="G23" s="594">
        <f>C23/E23</f>
        <v>0.52350230414746546</v>
      </c>
      <c r="O23" s="813"/>
      <c r="P23" s="813"/>
      <c r="Q23" s="813"/>
      <c r="R23" s="813"/>
      <c r="S23" s="813"/>
      <c r="T23" s="813"/>
      <c r="U23" s="813"/>
    </row>
    <row r="24" spans="1:21" s="47" customFormat="1" ht="25.5" customHeight="1">
      <c r="A24" s="583" t="s">
        <v>239</v>
      </c>
      <c r="B24" s="584">
        <f>SUBTOTAL(109,B6:B23)</f>
        <v>17523</v>
      </c>
      <c r="C24" s="585">
        <f>SUBTOTAL(109,C6:C23)</f>
        <v>15400</v>
      </c>
      <c r="D24" s="586">
        <f>SUBTOTAL(109,D6:D23)</f>
        <v>71</v>
      </c>
      <c r="E24" s="587">
        <f>SUBTOTAL(109,E6:E23)</f>
        <v>32994</v>
      </c>
      <c r="F24" s="588">
        <f>AVERAGE(F6:F23)</f>
        <v>0.461240911439813</v>
      </c>
      <c r="G24" s="588">
        <f>AVERAGE(G6:G23)</f>
        <v>0.5368215189523361</v>
      </c>
      <c r="O24" s="813"/>
      <c r="P24" s="813"/>
      <c r="Q24" s="813"/>
      <c r="R24" s="813"/>
      <c r="S24" s="813"/>
      <c r="T24" s="813"/>
      <c r="U24" s="813"/>
    </row>
    <row r="25" spans="1:21" ht="93" customHeight="1">
      <c r="A25" s="1582" t="s">
        <v>847</v>
      </c>
      <c r="B25" s="1583"/>
      <c r="C25" s="1583"/>
      <c r="D25" s="1583"/>
      <c r="E25" s="1583"/>
      <c r="F25" s="1583"/>
      <c r="G25" s="1583"/>
      <c r="O25" s="813"/>
      <c r="P25" s="813"/>
      <c r="Q25" s="813"/>
      <c r="R25" s="813"/>
      <c r="S25" s="813"/>
      <c r="T25" s="813"/>
      <c r="U25" s="813"/>
    </row>
    <row r="26" spans="1:21" ht="26.25">
      <c r="B26" s="108"/>
      <c r="C26" s="108"/>
      <c r="O26" s="813"/>
      <c r="P26" s="813"/>
      <c r="Q26" s="813"/>
      <c r="R26" s="813"/>
      <c r="S26" s="813"/>
      <c r="T26" s="813"/>
      <c r="U26" s="813"/>
    </row>
    <row r="27" spans="1:21" ht="26.25">
      <c r="O27" s="814"/>
      <c r="P27" s="814"/>
      <c r="Q27" s="814"/>
      <c r="R27" s="814"/>
      <c r="S27" s="813"/>
      <c r="T27" s="813"/>
      <c r="U27" s="813"/>
    </row>
    <row r="28" spans="1:21" ht="26.25">
      <c r="B28" s="80"/>
      <c r="C28" s="80"/>
      <c r="O28" s="813"/>
      <c r="P28" s="813"/>
      <c r="Q28" s="813"/>
      <c r="R28" s="813"/>
      <c r="S28" s="813"/>
      <c r="T28" s="813"/>
      <c r="U28" s="813"/>
    </row>
    <row r="29" spans="1:21" ht="26.25">
      <c r="O29" s="814"/>
      <c r="P29" s="814"/>
      <c r="Q29" s="814"/>
      <c r="R29" s="814"/>
      <c r="S29" s="813"/>
      <c r="T29" s="813"/>
      <c r="U29" s="813"/>
    </row>
    <row r="30" spans="1:21" ht="26.25">
      <c r="O30" s="813"/>
      <c r="P30" s="813"/>
      <c r="Q30" s="813"/>
      <c r="R30" s="813"/>
      <c r="S30" s="813"/>
      <c r="T30" s="813"/>
      <c r="U30" s="813"/>
    </row>
    <row r="31" spans="1:21" ht="26.25">
      <c r="O31" s="813"/>
      <c r="P31" s="813"/>
      <c r="Q31" s="813"/>
      <c r="R31" s="813"/>
      <c r="S31" s="813"/>
      <c r="T31" s="813"/>
      <c r="U31" s="813"/>
    </row>
    <row r="32" spans="1:21" ht="26.25">
      <c r="O32" s="813"/>
      <c r="P32" s="813"/>
      <c r="Q32" s="813"/>
      <c r="R32" s="813"/>
      <c r="S32" s="813"/>
      <c r="T32" s="813"/>
      <c r="U32" s="813"/>
    </row>
    <row r="33" spans="15:21" ht="26.25">
      <c r="O33" s="813"/>
      <c r="P33" s="813"/>
      <c r="Q33" s="813"/>
      <c r="R33" s="813"/>
      <c r="S33" s="813"/>
      <c r="T33" s="813"/>
      <c r="U33" s="813"/>
    </row>
  </sheetData>
  <mergeCells count="4">
    <mergeCell ref="A1:K1"/>
    <mergeCell ref="B4:G4"/>
    <mergeCell ref="A25:G25"/>
    <mergeCell ref="A2:K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3" customWidth="1"/>
    <col min="2" max="2" width="20" style="263" customWidth="1"/>
    <col min="3" max="3" width="19.140625" style="263" customWidth="1"/>
    <col min="4" max="4" width="16.140625" style="263" customWidth="1"/>
    <col min="5" max="5" width="28.5703125" style="263" customWidth="1"/>
    <col min="6" max="6" width="87.28515625" style="263" customWidth="1"/>
    <col min="7" max="7" width="37.5703125" style="263" customWidth="1"/>
    <col min="8" max="8" width="75.28515625" style="263" customWidth="1"/>
    <col min="9" max="9" width="22.42578125" style="263" customWidth="1"/>
    <col min="10" max="10" width="51.28515625" style="263" customWidth="1"/>
    <col min="11" max="11" width="55.140625" style="263" customWidth="1"/>
    <col min="12" max="12" width="51.7109375" style="263" customWidth="1"/>
    <col min="13" max="13" width="69.42578125" style="263" customWidth="1"/>
    <col min="14" max="14" width="70" style="263" customWidth="1"/>
    <col min="15" max="33" width="11.42578125" style="263"/>
    <col min="34" max="43" width="135.7109375" style="263" customWidth="1"/>
    <col min="44" max="16384" width="11.42578125" style="263"/>
  </cols>
  <sheetData>
    <row r="1" spans="1:45" ht="235.5" customHeight="1">
      <c r="A1" s="1390"/>
      <c r="B1" s="1390"/>
      <c r="C1" s="1390"/>
      <c r="D1" s="1390"/>
      <c r="E1" s="1390"/>
      <c r="F1" s="1390"/>
      <c r="G1" s="1390"/>
      <c r="H1" s="1390"/>
      <c r="I1" s="1390"/>
      <c r="J1" s="1390"/>
      <c r="K1" s="1390"/>
      <c r="L1" s="1390"/>
      <c r="M1" s="1390"/>
      <c r="N1" s="1390"/>
    </row>
    <row r="2" spans="1:45" ht="3" hidden="1" customHeight="1">
      <c r="B2" s="383"/>
      <c r="C2" s="383"/>
      <c r="D2" s="383"/>
      <c r="E2" s="383"/>
      <c r="F2" s="383"/>
      <c r="G2" s="383"/>
      <c r="H2" s="383"/>
      <c r="I2" s="383"/>
      <c r="J2" s="383"/>
      <c r="K2" s="383"/>
      <c r="L2" s="383"/>
      <c r="M2" s="383"/>
      <c r="N2" s="383"/>
    </row>
    <row r="3" spans="1:45" ht="186.75" customHeight="1">
      <c r="A3" s="1388" t="s">
        <v>396</v>
      </c>
      <c r="B3" s="1389"/>
      <c r="C3" s="1389"/>
      <c r="D3" s="1389"/>
      <c r="E3" s="1389"/>
      <c r="F3" s="1389"/>
      <c r="G3" s="1389"/>
      <c r="H3" s="1389"/>
      <c r="I3" s="1389"/>
      <c r="J3" s="1389"/>
      <c r="K3" s="1389"/>
      <c r="L3" s="1389"/>
      <c r="M3" s="1389"/>
      <c r="N3" s="1389"/>
    </row>
    <row r="4" spans="1:45" ht="186.75" customHeight="1">
      <c r="A4" s="1389"/>
      <c r="B4" s="1389"/>
      <c r="C4" s="1389"/>
      <c r="D4" s="1389"/>
      <c r="E4" s="1389"/>
      <c r="F4" s="1389"/>
      <c r="G4" s="1389"/>
      <c r="H4" s="1389"/>
      <c r="I4" s="1389"/>
      <c r="J4" s="1389"/>
      <c r="K4" s="1389"/>
      <c r="L4" s="1389"/>
      <c r="M4" s="1389"/>
      <c r="N4" s="1389"/>
      <c r="AF4" s="1391" t="s">
        <v>397</v>
      </c>
      <c r="AG4" s="1391"/>
      <c r="AH4" s="1391"/>
      <c r="AI4" s="1391"/>
      <c r="AJ4" s="1391"/>
      <c r="AK4" s="1391"/>
      <c r="AL4" s="1391"/>
      <c r="AM4" s="1391"/>
      <c r="AN4" s="1391"/>
      <c r="AO4" s="1391"/>
      <c r="AP4" s="1391"/>
      <c r="AQ4" s="1391"/>
      <c r="AR4" s="1391"/>
      <c r="AS4" s="1391"/>
    </row>
    <row r="5" spans="1:45" ht="186.75" customHeight="1">
      <c r="A5" s="1389"/>
      <c r="B5" s="1389"/>
      <c r="C5" s="1389"/>
      <c r="D5" s="1389"/>
      <c r="E5" s="1389"/>
      <c r="F5" s="1389"/>
      <c r="G5" s="1389"/>
      <c r="H5" s="1389"/>
      <c r="I5" s="1389"/>
      <c r="J5" s="1389"/>
      <c r="K5" s="1389"/>
      <c r="L5" s="1389"/>
      <c r="M5" s="1389"/>
      <c r="N5" s="1389"/>
      <c r="AF5" s="1391"/>
      <c r="AG5" s="1391"/>
      <c r="AH5" s="1391"/>
      <c r="AI5" s="1391"/>
      <c r="AJ5" s="1391"/>
      <c r="AK5" s="1391"/>
      <c r="AL5" s="1391"/>
      <c r="AM5" s="1391"/>
      <c r="AN5" s="1391"/>
      <c r="AO5" s="1391"/>
      <c r="AP5" s="1391"/>
      <c r="AQ5" s="1391"/>
      <c r="AR5" s="1391"/>
      <c r="AS5" s="1391"/>
    </row>
    <row r="6" spans="1:45" ht="408.75" customHeight="1">
      <c r="A6" s="1389"/>
      <c r="B6" s="1389"/>
      <c r="C6" s="1389"/>
      <c r="D6" s="1389"/>
      <c r="E6" s="1389"/>
      <c r="F6" s="1389"/>
      <c r="G6" s="1389"/>
      <c r="H6" s="1389"/>
      <c r="I6" s="1389"/>
      <c r="J6" s="1389"/>
      <c r="K6" s="1389"/>
      <c r="L6" s="1389"/>
      <c r="M6" s="1389"/>
      <c r="N6" s="1389"/>
      <c r="AF6" s="1391"/>
      <c r="AG6" s="1391"/>
      <c r="AH6" s="1391"/>
      <c r="AI6" s="1391"/>
      <c r="AJ6" s="1391"/>
      <c r="AK6" s="1391"/>
      <c r="AL6" s="1391"/>
      <c r="AM6" s="1391"/>
      <c r="AN6" s="1391"/>
      <c r="AO6" s="1391"/>
      <c r="AP6" s="1391"/>
      <c r="AQ6" s="1391"/>
      <c r="AR6" s="1391"/>
      <c r="AS6" s="1391"/>
    </row>
    <row r="7" spans="1:45" ht="408.75" customHeight="1">
      <c r="A7" s="1389"/>
      <c r="B7" s="1389"/>
      <c r="C7" s="1389"/>
      <c r="D7" s="1389"/>
      <c r="E7" s="1389"/>
      <c r="F7" s="1389"/>
      <c r="G7" s="1389"/>
      <c r="H7" s="1389"/>
      <c r="I7" s="1389"/>
      <c r="J7" s="1389"/>
      <c r="K7" s="1389"/>
      <c r="L7" s="1389"/>
      <c r="M7" s="1389"/>
      <c r="N7" s="1389"/>
      <c r="AF7" s="1391"/>
      <c r="AG7" s="1391"/>
      <c r="AH7" s="1391"/>
      <c r="AI7" s="1391"/>
      <c r="AJ7" s="1391"/>
      <c r="AK7" s="1391"/>
      <c r="AL7" s="1391"/>
      <c r="AM7" s="1391"/>
      <c r="AN7" s="1391"/>
      <c r="AO7" s="1391"/>
      <c r="AP7" s="1391"/>
      <c r="AQ7" s="1391"/>
      <c r="AR7" s="1391"/>
      <c r="AS7" s="1391"/>
    </row>
    <row r="8" spans="1:45" ht="409.5" customHeight="1">
      <c r="A8" s="1389"/>
      <c r="B8" s="1389"/>
      <c r="C8" s="1389"/>
      <c r="D8" s="1389"/>
      <c r="E8" s="1389"/>
      <c r="F8" s="1389"/>
      <c r="G8" s="1389"/>
      <c r="H8" s="1389"/>
      <c r="I8" s="1389"/>
      <c r="J8" s="1389"/>
      <c r="K8" s="1389"/>
      <c r="L8" s="1389"/>
      <c r="M8" s="1389"/>
      <c r="N8" s="1389"/>
      <c r="AF8" s="1391"/>
      <c r="AG8" s="1391"/>
      <c r="AH8" s="1391"/>
      <c r="AI8" s="1391"/>
      <c r="AJ8" s="1391"/>
      <c r="AK8" s="1391"/>
      <c r="AL8" s="1391"/>
      <c r="AM8" s="1391"/>
      <c r="AN8" s="1391"/>
      <c r="AO8" s="1391"/>
      <c r="AP8" s="1391"/>
      <c r="AQ8" s="1391"/>
      <c r="AR8" s="1391"/>
      <c r="AS8" s="1391"/>
    </row>
    <row r="9" spans="1:45" ht="409.5" customHeight="1">
      <c r="A9" s="1389"/>
      <c r="B9" s="1389"/>
      <c r="C9" s="1389"/>
      <c r="D9" s="1389"/>
      <c r="E9" s="1389"/>
      <c r="F9" s="1389"/>
      <c r="G9" s="1389"/>
      <c r="H9" s="1389"/>
      <c r="I9" s="1389"/>
      <c r="J9" s="1389"/>
      <c r="K9" s="1389"/>
      <c r="L9" s="1389"/>
      <c r="M9" s="1389"/>
      <c r="N9" s="1389"/>
      <c r="AF9" s="1391"/>
      <c r="AG9" s="1391"/>
      <c r="AH9" s="1391"/>
      <c r="AI9" s="1391"/>
      <c r="AJ9" s="1391"/>
      <c r="AK9" s="1391"/>
      <c r="AL9" s="1391"/>
      <c r="AM9" s="1391"/>
      <c r="AN9" s="1391"/>
      <c r="AO9" s="1391"/>
      <c r="AP9" s="1391"/>
      <c r="AQ9" s="1391"/>
      <c r="AR9" s="1391"/>
      <c r="AS9" s="1391"/>
    </row>
    <row r="10" spans="1:45" ht="322.5" customHeight="1">
      <c r="A10" s="1389"/>
      <c r="B10" s="1389"/>
      <c r="C10" s="1389"/>
      <c r="D10" s="1389"/>
      <c r="E10" s="1389"/>
      <c r="F10" s="1389"/>
      <c r="G10" s="1389"/>
      <c r="H10" s="1389"/>
      <c r="I10" s="1389"/>
      <c r="J10" s="1389"/>
      <c r="K10" s="1389"/>
      <c r="L10" s="1389"/>
      <c r="M10" s="1389"/>
      <c r="N10" s="1389"/>
      <c r="AF10" s="1391"/>
      <c r="AG10" s="1391"/>
      <c r="AH10" s="1391"/>
      <c r="AI10" s="1391"/>
      <c r="AJ10" s="1391"/>
      <c r="AK10" s="1391"/>
      <c r="AL10" s="1391"/>
      <c r="AM10" s="1391"/>
      <c r="AN10" s="1391"/>
      <c r="AO10" s="1391"/>
      <c r="AP10" s="1391"/>
      <c r="AQ10" s="1391"/>
      <c r="AR10" s="1391"/>
      <c r="AS10" s="1391"/>
    </row>
    <row r="11" spans="1:45" ht="211.5" customHeight="1">
      <c r="A11" s="1389"/>
      <c r="B11" s="1389"/>
      <c r="C11" s="1389"/>
      <c r="D11" s="1389"/>
      <c r="E11" s="1389"/>
      <c r="F11" s="1389"/>
      <c r="G11" s="1389"/>
      <c r="H11" s="1389"/>
      <c r="I11" s="1389"/>
      <c r="J11" s="1389"/>
      <c r="K11" s="1389"/>
      <c r="L11" s="1389"/>
      <c r="M11" s="1389"/>
      <c r="N11" s="1389"/>
      <c r="AF11" s="1391"/>
      <c r="AG11" s="1391"/>
      <c r="AH11" s="1391"/>
      <c r="AI11" s="1391"/>
      <c r="AJ11" s="1391"/>
      <c r="AK11" s="1391"/>
      <c r="AL11" s="1391"/>
      <c r="AM11" s="1391"/>
      <c r="AN11" s="1391"/>
      <c r="AO11" s="1391"/>
      <c r="AP11" s="1391"/>
      <c r="AQ11" s="1391"/>
      <c r="AR11" s="1391"/>
      <c r="AS11" s="1391"/>
    </row>
    <row r="12" spans="1:45" ht="211.5" customHeight="1">
      <c r="A12" s="1389"/>
      <c r="B12" s="1389"/>
      <c r="C12" s="1389"/>
      <c r="D12" s="1389"/>
      <c r="E12" s="1389"/>
      <c r="F12" s="1389"/>
      <c r="G12" s="1389"/>
      <c r="H12" s="1389"/>
      <c r="I12" s="1389"/>
      <c r="J12" s="1389"/>
      <c r="K12" s="1389"/>
      <c r="L12" s="1389"/>
      <c r="M12" s="1389"/>
      <c r="N12" s="1389"/>
      <c r="AF12" s="1391"/>
      <c r="AG12" s="1391"/>
      <c r="AH12" s="1391"/>
      <c r="AI12" s="1391"/>
      <c r="AJ12" s="1391"/>
      <c r="AK12" s="1391"/>
      <c r="AL12" s="1391"/>
      <c r="AM12" s="1391"/>
      <c r="AN12" s="1391"/>
      <c r="AO12" s="1391"/>
      <c r="AP12" s="1391"/>
      <c r="AQ12" s="1391"/>
      <c r="AR12" s="1391"/>
      <c r="AS12" s="1391"/>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3">
    <tabColor rgb="FF00B050"/>
    <pageSetUpPr fitToPage="1"/>
  </sheetPr>
  <dimension ref="A1:J10"/>
  <sheetViews>
    <sheetView showGridLines="0" view="pageBreakPreview" zoomScale="70" zoomScaleNormal="100" zoomScaleSheetLayoutView="70" workbookViewId="0">
      <selection activeCell="E7" sqref="E7"/>
    </sheetView>
  </sheetViews>
  <sheetFormatPr defaultColWidth="11.42578125" defaultRowHeight="15"/>
  <cols>
    <col min="1" max="1" width="90.5703125" customWidth="1"/>
    <col min="2" max="2" width="32.42578125" customWidth="1"/>
    <col min="6" max="6" width="18" customWidth="1"/>
    <col min="8" max="8" width="18" customWidth="1"/>
  </cols>
  <sheetData>
    <row r="1" spans="1:10" s="446" customFormat="1" ht="67.5" customHeight="1">
      <c r="A1" s="1483" t="s">
        <v>848</v>
      </c>
      <c r="B1" s="1483"/>
      <c r="C1" s="1483"/>
      <c r="D1" s="1483"/>
      <c r="E1" s="1483"/>
      <c r="F1" s="1483"/>
      <c r="G1" s="1483"/>
      <c r="H1" s="1483"/>
      <c r="I1" s="1483"/>
      <c r="J1" s="1483"/>
    </row>
    <row r="2" spans="1:10" s="446" customFormat="1" ht="31.5" customHeight="1">
      <c r="A2" s="1586" t="s">
        <v>849</v>
      </c>
      <c r="B2" s="1586"/>
      <c r="C2" s="1586"/>
      <c r="D2" s="1586"/>
      <c r="E2" s="1586"/>
      <c r="F2" s="1586"/>
      <c r="G2" s="1586"/>
      <c r="H2" s="1586"/>
      <c r="I2" s="1586"/>
      <c r="J2" s="1586"/>
    </row>
    <row r="3" spans="1:10" ht="14.25" customHeight="1">
      <c r="A3" s="1584"/>
      <c r="B3" s="1584"/>
    </row>
    <row r="4" spans="1:10" ht="27" customHeight="1">
      <c r="A4" s="815" t="s">
        <v>850</v>
      </c>
      <c r="B4" s="816" t="s">
        <v>851</v>
      </c>
      <c r="H4" t="s">
        <v>0</v>
      </c>
    </row>
    <row r="5" spans="1:10" ht="26.25">
      <c r="A5" s="817" t="s">
        <v>852</v>
      </c>
      <c r="B5" s="818">
        <v>13093</v>
      </c>
    </row>
    <row r="6" spans="1:10" ht="26.25">
      <c r="A6" s="817" t="s">
        <v>853</v>
      </c>
      <c r="B6" s="818">
        <v>4740</v>
      </c>
    </row>
    <row r="7" spans="1:10" ht="26.25">
      <c r="A7" s="817" t="s">
        <v>854</v>
      </c>
      <c r="B7" s="818">
        <v>15777</v>
      </c>
    </row>
    <row r="8" spans="1:10" ht="26.25">
      <c r="A8" s="817" t="s">
        <v>855</v>
      </c>
      <c r="B8" s="1264">
        <v>39923.89</v>
      </c>
    </row>
    <row r="9" spans="1:10" ht="23.25" customHeight="1">
      <c r="A9" s="1585" t="s">
        <v>856</v>
      </c>
      <c r="B9" s="1585"/>
    </row>
    <row r="10" spans="1:10" ht="15.75">
      <c r="A10" s="36" t="s">
        <v>857</v>
      </c>
    </row>
  </sheetData>
  <mergeCells count="4">
    <mergeCell ref="A3:B3"/>
    <mergeCell ref="A1:J1"/>
    <mergeCell ref="A9:B9"/>
    <mergeCell ref="A2:J2"/>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5">
    <tabColor theme="6" tint="-0.499984740745262"/>
    <pageSetUpPr fitToPage="1"/>
  </sheetPr>
  <dimension ref="A1"/>
  <sheetViews>
    <sheetView showGridLines="0" view="pageBreakPreview" zoomScale="85" zoomScaleNormal="100" zoomScaleSheetLayoutView="85" workbookViewId="0">
      <selection activeCell="S24" sqref="S24"/>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6">
    <pageSetUpPr fitToPage="1"/>
  </sheetPr>
  <dimension ref="A4:L41"/>
  <sheetViews>
    <sheetView showGridLines="0" view="pageBreakPreview" zoomScale="55" zoomScaleNormal="85" zoomScaleSheetLayoutView="55" workbookViewId="0">
      <selection activeCell="K1" sqref="K1:Q1048576"/>
    </sheetView>
  </sheetViews>
  <sheetFormatPr defaultColWidth="11.42578125" defaultRowHeight="20.25"/>
  <cols>
    <col min="1" max="1" width="20.5703125" style="254" customWidth="1"/>
    <col min="2" max="2" width="18.5703125" style="254" customWidth="1"/>
    <col min="3" max="4" width="33.7109375" style="254" customWidth="1"/>
    <col min="5" max="5" width="14.7109375" style="254" customWidth="1"/>
    <col min="6" max="6" width="22.5703125" style="254" customWidth="1"/>
    <col min="7" max="7" width="21.28515625" style="254" customWidth="1"/>
    <col min="8" max="9" width="25.7109375" style="254" customWidth="1"/>
    <col min="10" max="10" width="14.7109375" style="254" customWidth="1"/>
    <col min="11" max="12" width="11.42578125" style="265"/>
    <col min="13" max="16384" width="11.42578125" style="254"/>
  </cols>
  <sheetData>
    <row r="4" spans="1:10" ht="32.25" customHeight="1"/>
    <row r="5" spans="1:10" ht="36.75" customHeight="1"/>
    <row r="6" spans="1:10" ht="30" customHeight="1">
      <c r="A6" s="1587" t="s">
        <v>858</v>
      </c>
      <c r="B6" s="1587"/>
      <c r="C6" s="1587"/>
      <c r="D6" s="1587"/>
      <c r="E6" s="1587"/>
      <c r="F6" s="1587"/>
      <c r="G6" s="1587"/>
      <c r="H6" s="1587"/>
      <c r="I6" s="1587"/>
      <c r="J6" s="1587"/>
    </row>
    <row r="7" spans="1:10">
      <c r="A7" s="1587"/>
      <c r="B7" s="1587"/>
      <c r="C7" s="1587"/>
      <c r="D7" s="1587"/>
      <c r="E7" s="1587"/>
      <c r="F7" s="1587"/>
      <c r="G7" s="1587"/>
      <c r="H7" s="1587"/>
      <c r="I7" s="1587"/>
      <c r="J7" s="1587"/>
    </row>
    <row r="8" spans="1:10">
      <c r="A8" s="1587"/>
      <c r="B8" s="1587"/>
      <c r="C8" s="1587"/>
      <c r="D8" s="1587"/>
      <c r="E8" s="1587"/>
      <c r="F8" s="1587"/>
      <c r="G8" s="1587"/>
      <c r="H8" s="1587"/>
      <c r="I8" s="1587"/>
      <c r="J8" s="1587"/>
    </row>
    <row r="9" spans="1:10">
      <c r="A9" s="1587"/>
      <c r="B9" s="1587"/>
      <c r="C9" s="1587"/>
      <c r="D9" s="1587"/>
      <c r="E9" s="1587"/>
      <c r="F9" s="1587"/>
      <c r="G9" s="1587"/>
      <c r="H9" s="1587"/>
      <c r="I9" s="1587"/>
      <c r="J9" s="1587"/>
    </row>
    <row r="10" spans="1:10">
      <c r="A10" s="1587"/>
      <c r="B10" s="1587"/>
      <c r="C10" s="1587"/>
      <c r="D10" s="1587"/>
      <c r="E10" s="1587"/>
      <c r="F10" s="1587"/>
      <c r="G10" s="1587"/>
      <c r="H10" s="1587"/>
      <c r="I10" s="1587"/>
      <c r="J10" s="1587"/>
    </row>
    <row r="11" spans="1:10">
      <c r="A11" s="1587"/>
      <c r="B11" s="1587"/>
      <c r="C11" s="1587"/>
      <c r="D11" s="1587"/>
      <c r="E11" s="1587"/>
      <c r="F11" s="1587"/>
      <c r="G11" s="1587"/>
      <c r="H11" s="1587"/>
      <c r="I11" s="1587"/>
      <c r="J11" s="1587"/>
    </row>
    <row r="12" spans="1:10" ht="20.25" customHeight="1">
      <c r="A12" s="1587"/>
      <c r="B12" s="1587"/>
      <c r="C12" s="1587"/>
      <c r="D12" s="1587"/>
      <c r="E12" s="1587"/>
      <c r="F12" s="1587"/>
      <c r="G12" s="1587"/>
      <c r="H12" s="1587"/>
      <c r="I12" s="1587"/>
      <c r="J12" s="1587"/>
    </row>
    <row r="13" spans="1:10" ht="20.25" customHeight="1">
      <c r="A13" s="1587"/>
      <c r="B13" s="1587"/>
      <c r="C13" s="1587"/>
      <c r="D13" s="1587"/>
      <c r="E13" s="1587"/>
      <c r="F13" s="1587"/>
      <c r="G13" s="1587"/>
      <c r="H13" s="1587"/>
      <c r="I13" s="1587"/>
      <c r="J13" s="1587"/>
    </row>
    <row r="14" spans="1:10">
      <c r="A14" s="1587"/>
      <c r="B14" s="1587"/>
      <c r="C14" s="1587"/>
      <c r="D14" s="1587"/>
      <c r="E14" s="1587"/>
      <c r="F14" s="1587"/>
      <c r="G14" s="1587"/>
      <c r="H14" s="1587"/>
      <c r="I14" s="1587"/>
      <c r="J14" s="1587"/>
    </row>
    <row r="15" spans="1:10">
      <c r="A15" s="1587"/>
      <c r="B15" s="1587"/>
      <c r="C15" s="1587"/>
      <c r="D15" s="1587"/>
      <c r="E15" s="1587"/>
      <c r="F15" s="1587"/>
      <c r="G15" s="1587"/>
      <c r="H15" s="1587"/>
      <c r="I15" s="1587"/>
      <c r="J15" s="1587"/>
    </row>
    <row r="16" spans="1:10">
      <c r="A16" s="1587"/>
      <c r="B16" s="1587"/>
      <c r="C16" s="1587"/>
      <c r="D16" s="1587"/>
      <c r="E16" s="1587"/>
      <c r="F16" s="1587"/>
      <c r="G16" s="1587"/>
      <c r="H16" s="1587"/>
      <c r="I16" s="1587"/>
      <c r="J16" s="1587"/>
    </row>
    <row r="17" spans="1:10">
      <c r="A17" s="1587"/>
      <c r="B17" s="1587"/>
      <c r="C17" s="1587"/>
      <c r="D17" s="1587"/>
      <c r="E17" s="1587"/>
      <c r="F17" s="1587"/>
      <c r="G17" s="1587"/>
      <c r="H17" s="1587"/>
      <c r="I17" s="1587"/>
      <c r="J17" s="1587"/>
    </row>
    <row r="18" spans="1:10">
      <c r="A18" s="1587"/>
      <c r="B18" s="1587"/>
      <c r="C18" s="1587"/>
      <c r="D18" s="1587"/>
      <c r="E18" s="1587"/>
      <c r="F18" s="1587"/>
      <c r="G18" s="1587"/>
      <c r="H18" s="1587"/>
      <c r="I18" s="1587"/>
      <c r="J18" s="1587"/>
    </row>
    <row r="19" spans="1:10">
      <c r="A19" s="1587"/>
      <c r="B19" s="1587"/>
      <c r="C19" s="1587"/>
      <c r="D19" s="1587"/>
      <c r="E19" s="1587"/>
      <c r="F19" s="1587"/>
      <c r="G19" s="1587"/>
      <c r="H19" s="1587"/>
      <c r="I19" s="1587"/>
      <c r="J19" s="1587"/>
    </row>
    <row r="20" spans="1:10">
      <c r="A20" s="1587"/>
      <c r="B20" s="1587"/>
      <c r="C20" s="1587"/>
      <c r="D20" s="1587"/>
      <c r="E20" s="1587"/>
      <c r="F20" s="1587"/>
      <c r="G20" s="1587"/>
      <c r="H20" s="1587"/>
      <c r="I20" s="1587"/>
      <c r="J20" s="1587"/>
    </row>
    <row r="21" spans="1:10">
      <c r="A21" s="1587"/>
      <c r="B21" s="1587"/>
      <c r="C21" s="1587"/>
      <c r="D21" s="1587"/>
      <c r="E21" s="1587"/>
      <c r="F21" s="1587"/>
      <c r="G21" s="1587"/>
      <c r="H21" s="1587"/>
      <c r="I21" s="1587"/>
      <c r="J21" s="1587"/>
    </row>
    <row r="22" spans="1:10">
      <c r="A22" s="1587"/>
      <c r="B22" s="1587"/>
      <c r="C22" s="1587"/>
      <c r="D22" s="1587"/>
      <c r="E22" s="1587"/>
      <c r="F22" s="1587"/>
      <c r="G22" s="1587"/>
      <c r="H22" s="1587"/>
      <c r="I22" s="1587"/>
      <c r="J22" s="1587"/>
    </row>
    <row r="23" spans="1:10" ht="183.75" customHeight="1">
      <c r="A23" s="1587"/>
      <c r="B23" s="1587"/>
      <c r="C23" s="1587"/>
      <c r="D23" s="1587"/>
      <c r="E23" s="1587"/>
      <c r="F23" s="1587"/>
      <c r="G23" s="1587"/>
      <c r="H23" s="1587"/>
      <c r="I23" s="1587"/>
      <c r="J23" s="1587"/>
    </row>
    <row r="24" spans="1:10">
      <c r="A24" s="1587"/>
      <c r="B24" s="1587"/>
      <c r="C24" s="1587"/>
      <c r="D24" s="1587"/>
      <c r="E24" s="1587"/>
      <c r="F24" s="1587"/>
      <c r="G24" s="1587"/>
      <c r="H24" s="1587"/>
      <c r="I24" s="1587"/>
      <c r="J24" s="1587"/>
    </row>
    <row r="25" spans="1:10">
      <c r="A25" s="1587"/>
      <c r="B25" s="1587"/>
      <c r="C25" s="1587"/>
      <c r="D25" s="1587"/>
      <c r="E25" s="1587"/>
      <c r="F25" s="1587"/>
      <c r="G25" s="1587"/>
      <c r="H25" s="1587"/>
      <c r="I25" s="1587"/>
      <c r="J25" s="1587"/>
    </row>
    <row r="26" spans="1:10">
      <c r="A26" s="1587"/>
      <c r="B26" s="1587"/>
      <c r="C26" s="1587"/>
      <c r="D26" s="1587"/>
      <c r="E26" s="1587"/>
      <c r="F26" s="1587"/>
      <c r="G26" s="1587"/>
      <c r="H26" s="1587"/>
      <c r="I26" s="1587"/>
      <c r="J26" s="1587"/>
    </row>
    <row r="27" spans="1:10">
      <c r="A27" s="1587"/>
      <c r="B27" s="1587"/>
      <c r="C27" s="1587"/>
      <c r="D27" s="1587"/>
      <c r="E27" s="1587"/>
      <c r="F27" s="1587"/>
      <c r="G27" s="1587"/>
      <c r="H27" s="1587"/>
      <c r="I27" s="1587"/>
      <c r="J27" s="1587"/>
    </row>
    <row r="28" spans="1:10">
      <c r="A28" s="1587"/>
      <c r="B28" s="1587"/>
      <c r="C28" s="1587"/>
      <c r="D28" s="1587"/>
      <c r="E28" s="1587"/>
      <c r="F28" s="1587"/>
      <c r="G28" s="1587"/>
      <c r="H28" s="1587"/>
      <c r="I28" s="1587"/>
      <c r="J28" s="1587"/>
    </row>
    <row r="29" spans="1:10">
      <c r="A29" s="1587"/>
      <c r="B29" s="1587"/>
      <c r="C29" s="1587"/>
      <c r="D29" s="1587"/>
      <c r="E29" s="1587"/>
      <c r="F29" s="1587"/>
      <c r="G29" s="1587"/>
      <c r="H29" s="1587"/>
      <c r="I29" s="1587"/>
      <c r="J29" s="1587"/>
    </row>
    <row r="30" spans="1:10">
      <c r="A30" s="1587"/>
      <c r="B30" s="1587"/>
      <c r="C30" s="1587"/>
      <c r="D30" s="1587"/>
      <c r="E30" s="1587"/>
      <c r="F30" s="1587"/>
      <c r="G30" s="1587"/>
      <c r="H30" s="1587"/>
      <c r="I30" s="1587"/>
      <c r="J30" s="1587"/>
    </row>
    <row r="31" spans="1:10">
      <c r="A31" s="1587"/>
      <c r="B31" s="1587"/>
      <c r="C31" s="1587"/>
      <c r="D31" s="1587"/>
      <c r="E31" s="1587"/>
      <c r="F31" s="1587"/>
      <c r="G31" s="1587"/>
      <c r="H31" s="1587"/>
      <c r="I31" s="1587"/>
      <c r="J31" s="1587"/>
    </row>
    <row r="32" spans="1:10">
      <c r="A32" s="1587"/>
      <c r="B32" s="1587"/>
      <c r="C32" s="1587"/>
      <c r="D32" s="1587"/>
      <c r="E32" s="1587"/>
      <c r="F32" s="1587"/>
      <c r="G32" s="1587"/>
      <c r="H32" s="1587"/>
      <c r="I32" s="1587"/>
      <c r="J32" s="1587"/>
    </row>
    <row r="33" spans="1:10">
      <c r="A33" s="1587"/>
      <c r="B33" s="1587"/>
      <c r="C33" s="1587"/>
      <c r="D33" s="1587"/>
      <c r="E33" s="1587"/>
      <c r="F33" s="1587"/>
      <c r="G33" s="1587"/>
      <c r="H33" s="1587"/>
      <c r="I33" s="1587"/>
      <c r="J33" s="1587"/>
    </row>
    <row r="34" spans="1:10">
      <c r="A34" s="1587"/>
      <c r="B34" s="1587"/>
      <c r="C34" s="1587"/>
      <c r="D34" s="1587"/>
      <c r="E34" s="1587"/>
      <c r="F34" s="1587"/>
      <c r="G34" s="1587"/>
      <c r="H34" s="1587"/>
      <c r="I34" s="1587"/>
      <c r="J34" s="1587"/>
    </row>
    <row r="35" spans="1:10">
      <c r="A35" s="1587"/>
      <c r="B35" s="1587"/>
      <c r="C35" s="1587"/>
      <c r="D35" s="1587"/>
      <c r="E35" s="1587"/>
      <c r="F35" s="1587"/>
      <c r="G35" s="1587"/>
      <c r="H35" s="1587"/>
      <c r="I35" s="1587"/>
      <c r="J35" s="1587"/>
    </row>
    <row r="36" spans="1:10">
      <c r="A36" s="1587"/>
      <c r="B36" s="1587"/>
      <c r="C36" s="1587"/>
      <c r="D36" s="1587"/>
      <c r="E36" s="1587"/>
      <c r="F36" s="1587"/>
      <c r="G36" s="1587"/>
      <c r="H36" s="1587"/>
      <c r="I36" s="1587"/>
      <c r="J36" s="1587"/>
    </row>
    <row r="37" spans="1:10">
      <c r="A37" s="1587"/>
      <c r="B37" s="1587"/>
      <c r="C37" s="1587"/>
      <c r="D37" s="1587"/>
      <c r="E37" s="1587"/>
      <c r="F37" s="1587"/>
      <c r="G37" s="1587"/>
      <c r="H37" s="1587"/>
      <c r="I37" s="1587"/>
      <c r="J37" s="1587"/>
    </row>
    <row r="38" spans="1:10">
      <c r="A38" s="1587"/>
      <c r="B38" s="1587"/>
      <c r="C38" s="1587"/>
      <c r="D38" s="1587"/>
      <c r="E38" s="1587"/>
      <c r="F38" s="1587"/>
      <c r="G38" s="1587"/>
      <c r="H38" s="1587"/>
      <c r="I38" s="1587"/>
      <c r="J38" s="1587"/>
    </row>
    <row r="39" spans="1:10">
      <c r="A39" s="1587"/>
      <c r="B39" s="1587"/>
      <c r="C39" s="1587"/>
      <c r="D39" s="1587"/>
      <c r="E39" s="1587"/>
      <c r="F39" s="1587"/>
      <c r="G39" s="1587"/>
      <c r="H39" s="1587"/>
      <c r="I39" s="1587"/>
      <c r="J39" s="1587"/>
    </row>
    <row r="40" spans="1:10">
      <c r="A40" s="1587"/>
      <c r="B40" s="1587"/>
      <c r="C40" s="1587"/>
      <c r="D40" s="1587"/>
      <c r="E40" s="1587"/>
      <c r="F40" s="1587"/>
      <c r="G40" s="1587"/>
      <c r="H40" s="1587"/>
      <c r="I40" s="1587"/>
      <c r="J40" s="1587"/>
    </row>
    <row r="41" spans="1:10">
      <c r="A41" s="1587"/>
      <c r="B41" s="1587"/>
      <c r="C41" s="1587"/>
      <c r="D41" s="1587"/>
      <c r="E41" s="1587"/>
      <c r="F41" s="1587"/>
      <c r="G41" s="1587"/>
      <c r="H41" s="1587"/>
      <c r="I41" s="1587"/>
      <c r="J41" s="1587"/>
    </row>
  </sheetData>
  <mergeCells count="1">
    <mergeCell ref="A6:J41"/>
  </mergeCells>
  <pageMargins left="0.70866141732283472" right="0.70866141732283472" top="0.74803149606299213" bottom="0.74803149606299213" header="0.31496062992125984" footer="0.31496062992125984"/>
  <pageSetup paperSize="119" scale="50"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rgb="FF66FF33"/>
    <pageSetUpPr fitToPage="1"/>
  </sheetPr>
  <dimension ref="A1:K36"/>
  <sheetViews>
    <sheetView showGridLines="0" view="pageBreakPreview" zoomScale="70" zoomScaleNormal="100" zoomScaleSheetLayoutView="70" workbookViewId="0">
      <selection activeCell="O27" sqref="O27"/>
    </sheetView>
  </sheetViews>
  <sheetFormatPr defaultColWidth="11.42578125" defaultRowHeight="14.25"/>
  <cols>
    <col min="1" max="1" width="21.28515625" style="254" customWidth="1"/>
    <col min="2" max="2" width="20" style="268" customWidth="1"/>
    <col min="3" max="3" width="23.85546875" style="268" customWidth="1"/>
    <col min="4" max="4" width="18.5703125" style="268" customWidth="1"/>
    <col min="5" max="5" width="22" style="268" customWidth="1"/>
    <col min="6" max="6" width="27.140625" style="268" customWidth="1"/>
    <col min="7" max="7" width="18.28515625" style="254" customWidth="1"/>
    <col min="8" max="9" width="23.42578125" style="254" customWidth="1"/>
    <col min="10" max="10" width="19.5703125" style="254" customWidth="1"/>
    <col min="11" max="11" width="3.7109375" style="254" customWidth="1"/>
    <col min="12" max="16384" width="11.42578125" style="254"/>
  </cols>
  <sheetData>
    <row r="1" spans="1:11" s="447" customFormat="1" ht="74.25" customHeight="1">
      <c r="A1" s="1588" t="s">
        <v>859</v>
      </c>
      <c r="B1" s="1589"/>
      <c r="C1" s="1589"/>
      <c r="D1" s="1589"/>
      <c r="E1" s="1589"/>
      <c r="F1" s="1589"/>
      <c r="G1" s="1589"/>
      <c r="H1" s="1589"/>
      <c r="I1" s="1589"/>
      <c r="J1" s="1590"/>
    </row>
    <row r="2" spans="1:11" s="447" customFormat="1" ht="30" customHeight="1">
      <c r="A2" s="1591" t="str">
        <f>+'Resumen '!O2</f>
        <v>Período:  Diciembre 2007 - Septiembre 2024</v>
      </c>
      <c r="B2" s="1592"/>
      <c r="C2" s="1592"/>
      <c r="D2" s="1592"/>
      <c r="E2" s="1592"/>
      <c r="F2" s="1592"/>
      <c r="G2" s="1592"/>
      <c r="H2" s="1592"/>
      <c r="I2" s="1592"/>
      <c r="J2" s="1593"/>
    </row>
    <row r="3" spans="1:11" ht="9.75" customHeight="1">
      <c r="A3" s="351"/>
      <c r="B3" s="351"/>
      <c r="C3" s="351"/>
      <c r="D3" s="351"/>
      <c r="E3" s="351"/>
      <c r="F3" s="351"/>
      <c r="G3" s="351"/>
      <c r="H3" s="351"/>
      <c r="I3" s="351"/>
      <c r="J3" s="351"/>
    </row>
    <row r="4" spans="1:11" ht="44.25" customHeight="1">
      <c r="A4" s="541" t="s">
        <v>401</v>
      </c>
      <c r="B4" s="542" t="s">
        <v>860</v>
      </c>
      <c r="C4" s="542" t="s">
        <v>861</v>
      </c>
      <c r="D4" s="543" t="s">
        <v>862</v>
      </c>
      <c r="E4" s="542" t="s">
        <v>863</v>
      </c>
      <c r="F4" s="544" t="s">
        <v>864</v>
      </c>
    </row>
    <row r="5" spans="1:11" ht="17.25" customHeight="1">
      <c r="A5" s="545">
        <v>2007</v>
      </c>
      <c r="B5" s="1290">
        <v>8459</v>
      </c>
      <c r="C5" s="1290">
        <v>85</v>
      </c>
      <c r="D5" s="1291">
        <f>+C5+B5</f>
        <v>8544</v>
      </c>
      <c r="E5" s="1077">
        <f t="shared" ref="E5:E15" si="0">B5/D5</f>
        <v>0.99005149812734083</v>
      </c>
      <c r="F5" s="1078">
        <f>C5/D5</f>
        <v>9.948501872659176E-3</v>
      </c>
    </row>
    <row r="6" spans="1:11" ht="17.25" customHeight="1">
      <c r="A6" s="547">
        <v>2008</v>
      </c>
      <c r="B6" s="1290">
        <v>10873</v>
      </c>
      <c r="C6" s="1290">
        <v>104</v>
      </c>
      <c r="D6" s="1291">
        <f t="shared" ref="D6:D22" si="1">+C6+B6</f>
        <v>10977</v>
      </c>
      <c r="E6" s="1077">
        <f t="shared" si="0"/>
        <v>0.99052564452947067</v>
      </c>
      <c r="F6" s="1078">
        <f>C6/D6</f>
        <v>9.4743554705292877E-3</v>
      </c>
    </row>
    <row r="7" spans="1:11" ht="17.25" customHeight="1">
      <c r="A7" s="545">
        <v>2009</v>
      </c>
      <c r="B7" s="1290">
        <v>14386</v>
      </c>
      <c r="C7" s="1290">
        <v>297</v>
      </c>
      <c r="D7" s="1291">
        <f t="shared" si="1"/>
        <v>14683</v>
      </c>
      <c r="E7" s="1077">
        <f t="shared" si="0"/>
        <v>0.97977252605053466</v>
      </c>
      <c r="F7" s="1078">
        <f>C7/D7</f>
        <v>2.0227473949465367E-2</v>
      </c>
    </row>
    <row r="8" spans="1:11" ht="17.25" customHeight="1">
      <c r="A8" s="547">
        <v>2010</v>
      </c>
      <c r="B8" s="1290">
        <v>17051</v>
      </c>
      <c r="C8" s="1290">
        <v>405</v>
      </c>
      <c r="D8" s="1291">
        <f t="shared" si="1"/>
        <v>17456</v>
      </c>
      <c r="E8" s="1077">
        <f t="shared" si="0"/>
        <v>0.97679880843263056</v>
      </c>
      <c r="F8" s="1078">
        <f>C8/D8</f>
        <v>2.3201191567369387E-2</v>
      </c>
    </row>
    <row r="9" spans="1:11" ht="17.25" customHeight="1">
      <c r="A9" s="547">
        <v>2011</v>
      </c>
      <c r="B9" s="1290">
        <v>22120</v>
      </c>
      <c r="C9" s="1290">
        <v>477</v>
      </c>
      <c r="D9" s="1291">
        <f t="shared" si="1"/>
        <v>22597</v>
      </c>
      <c r="E9" s="1077">
        <f t="shared" si="0"/>
        <v>0.97889100323051736</v>
      </c>
      <c r="F9" s="1078">
        <f>C9/D9</f>
        <v>2.1108996769482673E-2</v>
      </c>
    </row>
    <row r="10" spans="1:11" ht="17.25" customHeight="1">
      <c r="A10" s="547" t="s">
        <v>457</v>
      </c>
      <c r="B10" s="1290">
        <v>26233</v>
      </c>
      <c r="C10" s="1290">
        <v>455</v>
      </c>
      <c r="D10" s="1291">
        <f t="shared" si="1"/>
        <v>26688</v>
      </c>
      <c r="E10" s="1077">
        <f t="shared" si="0"/>
        <v>0.982951139088729</v>
      </c>
      <c r="F10" s="1078">
        <f t="shared" ref="F10:F15" si="2">C10/D10</f>
        <v>1.7048860911270985E-2</v>
      </c>
    </row>
    <row r="11" spans="1:11" ht="17.25" customHeight="1">
      <c r="A11" s="547" t="s">
        <v>458</v>
      </c>
      <c r="B11" s="1290">
        <v>28246</v>
      </c>
      <c r="C11" s="1290">
        <v>389</v>
      </c>
      <c r="D11" s="1291">
        <f t="shared" si="1"/>
        <v>28635</v>
      </c>
      <c r="E11" s="1077">
        <f t="shared" si="0"/>
        <v>0.98641522612187882</v>
      </c>
      <c r="F11" s="1078">
        <f t="shared" si="2"/>
        <v>1.358477387812118E-2</v>
      </c>
    </row>
    <row r="12" spans="1:11" ht="17.25" customHeight="1">
      <c r="A12" s="547" t="s">
        <v>459</v>
      </c>
      <c r="B12" s="1290">
        <v>30630</v>
      </c>
      <c r="C12" s="1290">
        <v>402</v>
      </c>
      <c r="D12" s="1291">
        <f t="shared" si="1"/>
        <v>31032</v>
      </c>
      <c r="E12" s="1077">
        <f t="shared" si="0"/>
        <v>0.98704563031709203</v>
      </c>
      <c r="F12" s="1078">
        <f t="shared" si="2"/>
        <v>1.2954369682907967E-2</v>
      </c>
    </row>
    <row r="13" spans="1:11" ht="17.25" customHeight="1">
      <c r="A13" s="548" t="s">
        <v>460</v>
      </c>
      <c r="B13" s="1292">
        <v>34087</v>
      </c>
      <c r="C13" s="1292">
        <v>462</v>
      </c>
      <c r="D13" s="1291">
        <f t="shared" si="1"/>
        <v>34549</v>
      </c>
      <c r="E13" s="1077">
        <f t="shared" si="0"/>
        <v>0.98662768821094682</v>
      </c>
      <c r="F13" s="1078">
        <f t="shared" si="2"/>
        <v>1.3372311789053229E-2</v>
      </c>
    </row>
    <row r="14" spans="1:11" ht="17.25" customHeight="1">
      <c r="A14" s="548" t="s">
        <v>461</v>
      </c>
      <c r="B14" s="1292">
        <v>38382</v>
      </c>
      <c r="C14" s="1292">
        <v>474</v>
      </c>
      <c r="D14" s="1291">
        <f t="shared" si="1"/>
        <v>38856</v>
      </c>
      <c r="E14" s="1077">
        <f t="shared" si="0"/>
        <v>0.98780111179740582</v>
      </c>
      <c r="F14" s="1078">
        <f t="shared" si="2"/>
        <v>1.2198888202594195E-2</v>
      </c>
      <c r="K14" s="288"/>
    </row>
    <row r="15" spans="1:11" ht="17.25" customHeight="1">
      <c r="A15" s="548" t="s">
        <v>462</v>
      </c>
      <c r="B15" s="1292">
        <v>41026</v>
      </c>
      <c r="C15" s="1292">
        <v>463</v>
      </c>
      <c r="D15" s="1291">
        <f t="shared" si="1"/>
        <v>41489</v>
      </c>
      <c r="E15" s="1077">
        <f t="shared" si="0"/>
        <v>0.98884041553182767</v>
      </c>
      <c r="F15" s="1078">
        <f t="shared" si="2"/>
        <v>1.1159584468172286E-2</v>
      </c>
    </row>
    <row r="16" spans="1:11" s="297" customFormat="1" ht="17.25" customHeight="1">
      <c r="A16" s="548" t="s">
        <v>463</v>
      </c>
      <c r="B16" s="1292">
        <v>44827</v>
      </c>
      <c r="C16" s="1292">
        <v>643</v>
      </c>
      <c r="D16" s="1291">
        <f t="shared" si="1"/>
        <v>45470</v>
      </c>
      <c r="E16" s="1077">
        <f>B16/D16</f>
        <v>0.98585880800527825</v>
      </c>
      <c r="F16" s="1078">
        <f>C16/D16</f>
        <v>1.4141191994721795E-2</v>
      </c>
      <c r="G16" s="352"/>
    </row>
    <row r="17" spans="1:11" ht="18">
      <c r="A17" s="548" t="s">
        <v>464</v>
      </c>
      <c r="B17" s="1292">
        <v>48395</v>
      </c>
      <c r="C17" s="1292">
        <v>753</v>
      </c>
      <c r="D17" s="1291">
        <f t="shared" si="1"/>
        <v>49148</v>
      </c>
      <c r="E17" s="1077">
        <f>B17/D17</f>
        <v>0.98467892894929598</v>
      </c>
      <c r="F17" s="1078">
        <f>C17/D17</f>
        <v>1.5321071050703997E-2</v>
      </c>
      <c r="G17" s="352"/>
      <c r="H17" s="297"/>
      <c r="I17" s="297"/>
      <c r="K17" s="288"/>
    </row>
    <row r="18" spans="1:11" ht="18">
      <c r="A18" s="550">
        <v>2020</v>
      </c>
      <c r="B18" s="1292">
        <v>31890</v>
      </c>
      <c r="C18" s="1292">
        <v>8255</v>
      </c>
      <c r="D18" s="1291">
        <f t="shared" si="1"/>
        <v>40145</v>
      </c>
      <c r="E18" s="1077">
        <f>B18/D18</f>
        <v>0.79437040727363306</v>
      </c>
      <c r="F18" s="1078">
        <f>C18/D18</f>
        <v>0.20562959272636691</v>
      </c>
      <c r="G18" s="352"/>
      <c r="H18" s="297"/>
      <c r="I18" s="297"/>
      <c r="K18" s="288"/>
    </row>
    <row r="19" spans="1:11" ht="18">
      <c r="A19" s="550">
        <v>2021</v>
      </c>
      <c r="B19" s="1292">
        <v>38603</v>
      </c>
      <c r="C19" s="1292">
        <v>8847</v>
      </c>
      <c r="D19" s="1291">
        <f t="shared" si="1"/>
        <v>47450</v>
      </c>
      <c r="E19" s="1077">
        <f>B19/D19</f>
        <v>0.8135511064278188</v>
      </c>
      <c r="F19" s="1078">
        <f>C19/D19</f>
        <v>0.18644889357218125</v>
      </c>
      <c r="G19" s="352"/>
      <c r="K19" s="288"/>
    </row>
    <row r="20" spans="1:11" ht="18">
      <c r="A20" s="550">
        <v>2022</v>
      </c>
      <c r="B20" s="1292">
        <v>44773</v>
      </c>
      <c r="C20" s="1292">
        <v>4822</v>
      </c>
      <c r="D20" s="1291">
        <f t="shared" si="1"/>
        <v>49595</v>
      </c>
      <c r="E20" s="1077">
        <v>0.90277245690089725</v>
      </c>
      <c r="F20" s="1078">
        <v>9.7227543099102726E-2</v>
      </c>
      <c r="G20" s="352"/>
      <c r="K20" s="288"/>
    </row>
    <row r="21" spans="1:11" ht="18">
      <c r="A21" s="550">
        <v>2023</v>
      </c>
      <c r="B21" s="1293">
        <v>46191</v>
      </c>
      <c r="C21" s="1293">
        <v>606</v>
      </c>
      <c r="D21" s="1291">
        <f>+C21+B21</f>
        <v>46797</v>
      </c>
      <c r="E21" s="1077">
        <f>B21/D21</f>
        <v>0.98705045195204821</v>
      </c>
      <c r="F21" s="1078">
        <f>C21/D21</f>
        <v>1.2949548047951792E-2</v>
      </c>
      <c r="G21" s="352"/>
      <c r="K21" s="288"/>
    </row>
    <row r="22" spans="1:11" ht="18">
      <c r="A22" s="550" t="str">
        <f>+'Resumen '!O5</f>
        <v>Ene-Sep.24</v>
      </c>
      <c r="B22" s="1293">
        <v>27090</v>
      </c>
      <c r="C22" s="1293">
        <v>49</v>
      </c>
      <c r="D22" s="1291">
        <f t="shared" si="1"/>
        <v>27139</v>
      </c>
      <c r="E22" s="1077">
        <f>B22/D22</f>
        <v>0.99819448026824864</v>
      </c>
      <c r="F22" s="1078">
        <f>C22/D22</f>
        <v>1.8055197317513542E-3</v>
      </c>
      <c r="K22" s="288"/>
    </row>
    <row r="23" spans="1:11" ht="18">
      <c r="A23" s="489" t="s">
        <v>187</v>
      </c>
      <c r="B23" s="1294">
        <f>SUM(B5:B22)</f>
        <v>553262</v>
      </c>
      <c r="C23" s="1294">
        <f>SUM(C5:C22)</f>
        <v>27988</v>
      </c>
      <c r="D23" s="1294">
        <f>SUM(D5:D22)</f>
        <v>581250</v>
      </c>
      <c r="E23" s="551">
        <f>AVERAGE(E5:E22)</f>
        <v>0.96123318506753308</v>
      </c>
      <c r="F23" s="552">
        <f>AVERAGE(F5:F22)</f>
        <v>3.8766814932466975E-2</v>
      </c>
      <c r="K23" s="288"/>
    </row>
    <row r="24" spans="1:11" ht="18">
      <c r="A24" s="819" t="s">
        <v>865</v>
      </c>
      <c r="B24" s="820"/>
      <c r="C24" s="820"/>
      <c r="D24" s="821"/>
      <c r="E24" s="822"/>
      <c r="F24" s="822"/>
      <c r="K24" s="288"/>
    </row>
    <row r="25" spans="1:11">
      <c r="K25" s="288"/>
    </row>
    <row r="26" spans="1:11">
      <c r="K26" s="288"/>
    </row>
    <row r="27" spans="1:11">
      <c r="K27" s="288"/>
    </row>
    <row r="28" spans="1:11">
      <c r="K28" s="288"/>
    </row>
    <row r="29" spans="1:11">
      <c r="K29" s="288"/>
    </row>
    <row r="30" spans="1:11">
      <c r="K30" s="288"/>
    </row>
    <row r="31" spans="1:11">
      <c r="K31" s="288"/>
    </row>
    <row r="32" spans="1:11">
      <c r="K32" s="288"/>
    </row>
    <row r="33" spans="11:11">
      <c r="K33" s="288"/>
    </row>
    <row r="34" spans="11:11">
      <c r="K34" s="288"/>
    </row>
    <row r="35" spans="11:11">
      <c r="K35" s="288"/>
    </row>
    <row r="36" spans="11:11">
      <c r="K36" s="288"/>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rgb="FF66FF33"/>
    <pageSetUpPr fitToPage="1"/>
  </sheetPr>
  <dimension ref="A1:S52"/>
  <sheetViews>
    <sheetView showGridLines="0" view="pageBreakPreview" zoomScale="70" zoomScaleNormal="100" zoomScaleSheetLayoutView="70" workbookViewId="0">
      <selection activeCell="X34" sqref="X34"/>
    </sheetView>
  </sheetViews>
  <sheetFormatPr defaultColWidth="11.42578125" defaultRowHeight="18"/>
  <cols>
    <col min="1" max="1" width="19.42578125" style="254" customWidth="1"/>
    <col min="2" max="2" width="13.85546875" style="254" bestFit="1" customWidth="1"/>
    <col min="3" max="3" width="12.85546875" style="254" bestFit="1" customWidth="1"/>
    <col min="4" max="4" width="13.7109375" style="254" bestFit="1" customWidth="1"/>
    <col min="5" max="5" width="14.42578125" style="254" bestFit="1" customWidth="1"/>
    <col min="6" max="6" width="14.7109375" style="254" bestFit="1" customWidth="1"/>
    <col min="7" max="7" width="13.85546875" style="254" bestFit="1" customWidth="1"/>
    <col min="8" max="8" width="14.7109375" style="254" bestFit="1" customWidth="1"/>
    <col min="9" max="9" width="15.42578125" style="254" bestFit="1" customWidth="1"/>
    <col min="10" max="10" width="18.5703125" style="259" bestFit="1" customWidth="1"/>
    <col min="11" max="11" width="16.5703125" style="254" bestFit="1" customWidth="1"/>
    <col min="12" max="12" width="12.85546875" style="254" customWidth="1"/>
    <col min="13" max="13" width="13.42578125" style="254" customWidth="1"/>
    <col min="14" max="14" width="14.140625" style="254" customWidth="1"/>
    <col min="15" max="15" width="14.28515625" style="254" customWidth="1"/>
    <col min="16" max="16" width="13.7109375" style="254" customWidth="1"/>
    <col min="17" max="17" width="14.28515625" style="254" customWidth="1"/>
    <col min="18" max="18" width="14.85546875" style="254" customWidth="1"/>
    <col min="19" max="19" width="6.7109375" style="254" customWidth="1"/>
    <col min="20" max="16384" width="11.42578125" style="254"/>
  </cols>
  <sheetData>
    <row r="1" spans="1:19" s="447" customFormat="1" ht="81.75" customHeight="1">
      <c r="A1" s="1594" t="s">
        <v>866</v>
      </c>
      <c r="B1" s="1594"/>
      <c r="C1" s="1594"/>
      <c r="D1" s="1594"/>
      <c r="E1" s="1594"/>
      <c r="F1" s="1594"/>
      <c r="G1" s="1594"/>
      <c r="H1" s="1594"/>
      <c r="I1" s="1594"/>
      <c r="J1" s="1594"/>
      <c r="K1" s="1594"/>
      <c r="L1" s="1594"/>
      <c r="M1" s="1594"/>
      <c r="N1" s="1594"/>
      <c r="O1" s="1594"/>
      <c r="P1" s="1594"/>
      <c r="Q1" s="1594"/>
      <c r="R1" s="1594"/>
    </row>
    <row r="2" spans="1:19" ht="22.5" customHeight="1">
      <c r="A2" s="1594" t="str">
        <f>+'Resumen '!O2</f>
        <v>Período:  Diciembre 2007 - Septiembre 2024</v>
      </c>
      <c r="B2" s="1594"/>
      <c r="C2" s="1594"/>
      <c r="D2" s="1594"/>
      <c r="E2" s="1594"/>
      <c r="F2" s="1594"/>
      <c r="G2" s="1594"/>
      <c r="H2" s="1594"/>
      <c r="I2" s="1594"/>
      <c r="J2" s="1594"/>
      <c r="K2" s="1594"/>
      <c r="L2" s="1594"/>
      <c r="M2" s="1594"/>
      <c r="N2" s="1594"/>
      <c r="O2" s="1594"/>
      <c r="P2" s="1594"/>
      <c r="Q2" s="1594"/>
      <c r="R2" s="1594"/>
    </row>
    <row r="3" spans="1:19" ht="21.75" customHeight="1">
      <c r="A3" s="1595"/>
      <c r="B3" s="1595"/>
      <c r="C3" s="1595"/>
      <c r="D3" s="1595"/>
      <c r="E3" s="1595"/>
      <c r="F3" s="1595"/>
      <c r="G3" s="1595"/>
      <c r="H3" s="1595"/>
      <c r="I3" s="1595"/>
      <c r="J3" s="1595"/>
      <c r="K3" s="1595"/>
      <c r="L3" s="1595"/>
      <c r="M3" s="1595"/>
      <c r="N3" s="1595"/>
      <c r="O3" s="1595"/>
      <c r="P3" s="1595"/>
      <c r="Q3" s="1595"/>
      <c r="R3" s="1595"/>
    </row>
    <row r="4" spans="1:19" s="435" customFormat="1" ht="49.5" customHeight="1">
      <c r="A4" s="482" t="s">
        <v>867</v>
      </c>
      <c r="B4" s="483" t="s">
        <v>868</v>
      </c>
      <c r="C4" s="483" t="s">
        <v>869</v>
      </c>
      <c r="D4" s="483" t="s">
        <v>870</v>
      </c>
      <c r="E4" s="483" t="s">
        <v>871</v>
      </c>
      <c r="F4" s="483" t="s">
        <v>872</v>
      </c>
      <c r="G4" s="483" t="s">
        <v>873</v>
      </c>
      <c r="H4" s="483" t="s">
        <v>874</v>
      </c>
      <c r="I4" s="483" t="s">
        <v>875</v>
      </c>
      <c r="J4" s="1048" t="s">
        <v>876</v>
      </c>
      <c r="K4" s="483" t="s">
        <v>877</v>
      </c>
      <c r="L4" s="483" t="s">
        <v>878</v>
      </c>
      <c r="M4" s="483" t="s">
        <v>879</v>
      </c>
      <c r="N4" s="483" t="s">
        <v>880</v>
      </c>
      <c r="O4" s="483" t="s">
        <v>881</v>
      </c>
      <c r="P4" s="483" t="s">
        <v>882</v>
      </c>
      <c r="Q4" s="483" t="s">
        <v>883</v>
      </c>
      <c r="R4" s="483" t="s">
        <v>884</v>
      </c>
      <c r="S4" s="254"/>
    </row>
    <row r="5" spans="1:19">
      <c r="A5" s="553">
        <v>2007</v>
      </c>
      <c r="B5" s="554">
        <v>5248</v>
      </c>
      <c r="C5" s="554">
        <v>259</v>
      </c>
      <c r="D5" s="554">
        <v>1131</v>
      </c>
      <c r="E5" s="554">
        <v>112</v>
      </c>
      <c r="F5" s="554">
        <v>54</v>
      </c>
      <c r="G5" s="554">
        <v>1402</v>
      </c>
      <c r="H5" s="554">
        <v>67</v>
      </c>
      <c r="I5" s="554">
        <v>271</v>
      </c>
      <c r="J5" s="1049">
        <f t="shared" ref="J5:J19" si="0">SUM(B5:I5)</f>
        <v>8544</v>
      </c>
      <c r="K5" s="984">
        <f t="shared" ref="K5:K19" si="1">B5/J5</f>
        <v>0.61423220973782766</v>
      </c>
      <c r="L5" s="984">
        <f t="shared" ref="L5:L19" si="2">C5/J5</f>
        <v>3.031367041198502E-2</v>
      </c>
      <c r="M5" s="984">
        <f t="shared" ref="M5:M19" si="3">D5/J5</f>
        <v>0.13237359550561797</v>
      </c>
      <c r="N5" s="984">
        <f t="shared" ref="N5:N19" si="4">E5/J5</f>
        <v>1.3108614232209739E-2</v>
      </c>
      <c r="O5" s="984">
        <f t="shared" ref="O5:O19" si="5">F5/J5</f>
        <v>6.3202247191011234E-3</v>
      </c>
      <c r="P5" s="984">
        <f t="shared" ref="P5:P19" si="6">G5/J5</f>
        <v>0.16409176029962547</v>
      </c>
      <c r="Q5" s="984">
        <f t="shared" ref="Q5:Q19" si="7">H5/J5</f>
        <v>7.8417602996254682E-3</v>
      </c>
      <c r="R5" s="984">
        <f t="shared" ref="R5:R19" si="8">I5/J5</f>
        <v>3.1718164794007492E-2</v>
      </c>
    </row>
    <row r="6" spans="1:19" ht="17.25" customHeight="1">
      <c r="A6" s="555">
        <v>2008</v>
      </c>
      <c r="B6" s="554">
        <v>5249</v>
      </c>
      <c r="C6" s="554">
        <v>457</v>
      </c>
      <c r="D6" s="554">
        <v>2480</v>
      </c>
      <c r="E6" s="554">
        <v>167</v>
      </c>
      <c r="F6" s="554">
        <v>61</v>
      </c>
      <c r="G6" s="554">
        <v>2135</v>
      </c>
      <c r="H6" s="554">
        <v>47</v>
      </c>
      <c r="I6" s="554">
        <v>381</v>
      </c>
      <c r="J6" s="1049">
        <f t="shared" si="0"/>
        <v>10977</v>
      </c>
      <c r="K6" s="984">
        <f t="shared" si="1"/>
        <v>0.47818165254623302</v>
      </c>
      <c r="L6" s="984">
        <f t="shared" si="2"/>
        <v>4.1632504327229661E-2</v>
      </c>
      <c r="M6" s="984">
        <f t="shared" si="3"/>
        <v>0.22592693814339074</v>
      </c>
      <c r="N6" s="984">
        <f t="shared" si="4"/>
        <v>1.5213628495946069E-2</v>
      </c>
      <c r="O6" s="984">
        <f t="shared" si="5"/>
        <v>5.5570738817527559E-3</v>
      </c>
      <c r="P6" s="984">
        <f t="shared" si="6"/>
        <v>0.19449758586134644</v>
      </c>
      <c r="Q6" s="984">
        <f t="shared" si="7"/>
        <v>4.2816798761045822E-3</v>
      </c>
      <c r="R6" s="984">
        <f t="shared" si="8"/>
        <v>3.4708936867996719E-2</v>
      </c>
    </row>
    <row r="7" spans="1:19">
      <c r="A7" s="553">
        <v>2009</v>
      </c>
      <c r="B7" s="554">
        <v>5951</v>
      </c>
      <c r="C7" s="554">
        <v>466</v>
      </c>
      <c r="D7" s="554">
        <v>3922</v>
      </c>
      <c r="E7" s="554">
        <v>308</v>
      </c>
      <c r="F7" s="554">
        <v>128</v>
      </c>
      <c r="G7" s="554">
        <v>2899</v>
      </c>
      <c r="H7" s="554">
        <v>159</v>
      </c>
      <c r="I7" s="554">
        <v>850</v>
      </c>
      <c r="J7" s="1049">
        <f t="shared" si="0"/>
        <v>14683</v>
      </c>
      <c r="K7" s="984">
        <f t="shared" si="1"/>
        <v>0.40529864469113941</v>
      </c>
      <c r="L7" s="984">
        <f t="shared" si="2"/>
        <v>3.1737383368521423E-2</v>
      </c>
      <c r="M7" s="984">
        <f t="shared" si="3"/>
        <v>0.26711162568957297</v>
      </c>
      <c r="N7" s="984">
        <f t="shared" si="4"/>
        <v>2.0976639651297417E-2</v>
      </c>
      <c r="O7" s="984">
        <f t="shared" si="5"/>
        <v>8.7175645304093177E-3</v>
      </c>
      <c r="P7" s="984">
        <f t="shared" si="6"/>
        <v>0.19743921541919227</v>
      </c>
      <c r="Q7" s="984">
        <f t="shared" si="7"/>
        <v>1.0828849690117824E-2</v>
      </c>
      <c r="R7" s="984">
        <f t="shared" si="8"/>
        <v>5.7890076959749369E-2</v>
      </c>
    </row>
    <row r="8" spans="1:19">
      <c r="A8" s="555">
        <v>2010</v>
      </c>
      <c r="B8" s="554">
        <v>6247</v>
      </c>
      <c r="C8" s="554">
        <v>524</v>
      </c>
      <c r="D8" s="554">
        <v>4790</v>
      </c>
      <c r="E8" s="554">
        <v>428</v>
      </c>
      <c r="F8" s="554">
        <v>239</v>
      </c>
      <c r="G8" s="554">
        <v>3860</v>
      </c>
      <c r="H8" s="554">
        <v>234</v>
      </c>
      <c r="I8" s="554">
        <v>1134</v>
      </c>
      <c r="J8" s="1049">
        <f t="shared" si="0"/>
        <v>17456</v>
      </c>
      <c r="K8" s="984">
        <f t="shared" si="1"/>
        <v>0.35787121906507791</v>
      </c>
      <c r="L8" s="984">
        <f t="shared" si="2"/>
        <v>3.0018331805682859E-2</v>
      </c>
      <c r="M8" s="984">
        <f t="shared" si="3"/>
        <v>0.27440421631530704</v>
      </c>
      <c r="N8" s="984">
        <f t="shared" si="4"/>
        <v>2.451879010082493E-2</v>
      </c>
      <c r="O8" s="984">
        <f t="shared" si="5"/>
        <v>1.3691567369385885E-2</v>
      </c>
      <c r="P8" s="984">
        <f t="shared" si="6"/>
        <v>0.22112740604949588</v>
      </c>
      <c r="Q8" s="984">
        <f t="shared" si="7"/>
        <v>1.3405132905591201E-2</v>
      </c>
      <c r="R8" s="984">
        <f t="shared" si="8"/>
        <v>6.4963336388634274E-2</v>
      </c>
    </row>
    <row r="9" spans="1:19" ht="18.75" customHeight="1">
      <c r="A9" s="555">
        <v>2011</v>
      </c>
      <c r="B9" s="554">
        <v>7512</v>
      </c>
      <c r="C9" s="554">
        <v>818</v>
      </c>
      <c r="D9" s="554">
        <v>6018</v>
      </c>
      <c r="E9" s="554">
        <v>681</v>
      </c>
      <c r="F9" s="554">
        <v>471</v>
      </c>
      <c r="G9" s="554">
        <v>5158</v>
      </c>
      <c r="H9" s="554">
        <v>364</v>
      </c>
      <c r="I9" s="554">
        <v>1575</v>
      </c>
      <c r="J9" s="1049">
        <f t="shared" si="0"/>
        <v>22597</v>
      </c>
      <c r="K9" s="984">
        <f t="shared" si="1"/>
        <v>0.33243350887285922</v>
      </c>
      <c r="L9" s="984">
        <f t="shared" si="2"/>
        <v>3.6199495508253306E-2</v>
      </c>
      <c r="M9" s="984">
        <f t="shared" si="3"/>
        <v>0.26631853785900783</v>
      </c>
      <c r="N9" s="984">
        <f t="shared" si="4"/>
        <v>3.0136743815550735E-2</v>
      </c>
      <c r="O9" s="984">
        <f t="shared" si="5"/>
        <v>2.0843474797539497E-2</v>
      </c>
      <c r="P9" s="984">
        <f t="shared" si="6"/>
        <v>0.22826038854715228</v>
      </c>
      <c r="Q9" s="984">
        <f t="shared" si="7"/>
        <v>1.6108332964552816E-2</v>
      </c>
      <c r="R9" s="984">
        <f t="shared" si="8"/>
        <v>6.9699517635084307E-2</v>
      </c>
    </row>
    <row r="10" spans="1:19" ht="13.5" customHeight="1">
      <c r="A10" s="555" t="s">
        <v>457</v>
      </c>
      <c r="B10" s="554">
        <v>8554</v>
      </c>
      <c r="C10" s="554">
        <v>1073</v>
      </c>
      <c r="D10" s="554">
        <v>7266</v>
      </c>
      <c r="E10" s="554">
        <v>925</v>
      </c>
      <c r="F10" s="554">
        <v>535</v>
      </c>
      <c r="G10" s="554">
        <v>5902</v>
      </c>
      <c r="H10" s="554">
        <v>474</v>
      </c>
      <c r="I10" s="554">
        <v>1959</v>
      </c>
      <c r="J10" s="1049">
        <f t="shared" si="0"/>
        <v>26688</v>
      </c>
      <c r="K10" s="984">
        <f t="shared" si="1"/>
        <v>0.32051858513189446</v>
      </c>
      <c r="L10" s="984">
        <f t="shared" si="2"/>
        <v>4.0205335731414868E-2</v>
      </c>
      <c r="M10" s="984">
        <f t="shared" si="3"/>
        <v>0.27225719424460432</v>
      </c>
      <c r="N10" s="984">
        <f t="shared" si="4"/>
        <v>3.4659772182254196E-2</v>
      </c>
      <c r="O10" s="984">
        <f t="shared" si="5"/>
        <v>2.0046462829736211E-2</v>
      </c>
      <c r="P10" s="984">
        <f t="shared" si="6"/>
        <v>0.2211480815347722</v>
      </c>
      <c r="Q10" s="984">
        <f t="shared" si="7"/>
        <v>1.7760791366906475E-2</v>
      </c>
      <c r="R10" s="984">
        <f t="shared" si="8"/>
        <v>7.3403776978417268E-2</v>
      </c>
    </row>
    <row r="11" spans="1:19" s="297" customFormat="1">
      <c r="A11" s="555" t="s">
        <v>458</v>
      </c>
      <c r="B11" s="554">
        <v>9093</v>
      </c>
      <c r="C11" s="554">
        <v>1147</v>
      </c>
      <c r="D11" s="554">
        <v>8256</v>
      </c>
      <c r="E11" s="554">
        <v>933</v>
      </c>
      <c r="F11" s="554">
        <v>584</v>
      </c>
      <c r="G11" s="554">
        <v>5913</v>
      </c>
      <c r="H11" s="554">
        <v>417</v>
      </c>
      <c r="I11" s="554">
        <v>2292</v>
      </c>
      <c r="J11" s="1049">
        <f t="shared" si="0"/>
        <v>28635</v>
      </c>
      <c r="K11" s="984">
        <f t="shared" si="1"/>
        <v>0.31754845468831849</v>
      </c>
      <c r="L11" s="984">
        <f t="shared" si="2"/>
        <v>4.0055875676619522E-2</v>
      </c>
      <c r="M11" s="984">
        <f t="shared" si="3"/>
        <v>0.28831849135673127</v>
      </c>
      <c r="N11" s="984">
        <f t="shared" si="4"/>
        <v>3.2582503928758513E-2</v>
      </c>
      <c r="O11" s="984">
        <f t="shared" si="5"/>
        <v>2.0394621966125372E-2</v>
      </c>
      <c r="P11" s="984">
        <f t="shared" si="6"/>
        <v>0.20649554740701939</v>
      </c>
      <c r="Q11" s="984">
        <f t="shared" si="7"/>
        <v>1.4562598218962807E-2</v>
      </c>
      <c r="R11" s="984">
        <f t="shared" si="8"/>
        <v>8.0041906757464643E-2</v>
      </c>
      <c r="S11" s="254"/>
    </row>
    <row r="12" spans="1:19" s="297" customFormat="1">
      <c r="A12" s="555" t="s">
        <v>459</v>
      </c>
      <c r="B12" s="554">
        <v>10098</v>
      </c>
      <c r="C12" s="554">
        <v>1346</v>
      </c>
      <c r="D12" s="554">
        <v>8494</v>
      </c>
      <c r="E12" s="554">
        <v>1003</v>
      </c>
      <c r="F12" s="554">
        <v>627</v>
      </c>
      <c r="G12" s="554">
        <v>6354</v>
      </c>
      <c r="H12" s="554">
        <v>518</v>
      </c>
      <c r="I12" s="554">
        <v>2592</v>
      </c>
      <c r="J12" s="1049">
        <f t="shared" si="0"/>
        <v>31032</v>
      </c>
      <c r="K12" s="984">
        <f t="shared" si="1"/>
        <v>0.32540603248259858</v>
      </c>
      <c r="L12" s="984">
        <f t="shared" si="2"/>
        <v>4.337458107759732E-2</v>
      </c>
      <c r="M12" s="984">
        <f t="shared" si="3"/>
        <v>0.27371745295179167</v>
      </c>
      <c r="N12" s="984">
        <f t="shared" si="4"/>
        <v>3.2321474606857435E-2</v>
      </c>
      <c r="O12" s="984">
        <f t="shared" si="5"/>
        <v>2.0204949729311677E-2</v>
      </c>
      <c r="P12" s="984">
        <f t="shared" si="6"/>
        <v>0.20475638051044084</v>
      </c>
      <c r="Q12" s="984">
        <f t="shared" si="7"/>
        <v>1.6692446506831656E-2</v>
      </c>
      <c r="R12" s="984">
        <f t="shared" si="8"/>
        <v>8.3526682134570762E-2</v>
      </c>
      <c r="S12" s="254"/>
    </row>
    <row r="13" spans="1:19" s="297" customFormat="1">
      <c r="A13" s="555" t="s">
        <v>460</v>
      </c>
      <c r="B13" s="554">
        <v>11104</v>
      </c>
      <c r="C13" s="554">
        <v>1417</v>
      </c>
      <c r="D13" s="554">
        <v>9714</v>
      </c>
      <c r="E13" s="554">
        <v>1229</v>
      </c>
      <c r="F13" s="554">
        <v>451</v>
      </c>
      <c r="G13" s="554">
        <v>7190</v>
      </c>
      <c r="H13" s="554">
        <v>574</v>
      </c>
      <c r="I13" s="554">
        <v>2870</v>
      </c>
      <c r="J13" s="1049">
        <f t="shared" si="0"/>
        <v>34549</v>
      </c>
      <c r="K13" s="984">
        <f t="shared" si="1"/>
        <v>0.32139859330226633</v>
      </c>
      <c r="L13" s="984">
        <f t="shared" si="2"/>
        <v>4.1014211699325592E-2</v>
      </c>
      <c r="M13" s="984">
        <f t="shared" si="3"/>
        <v>0.28116588034385942</v>
      </c>
      <c r="N13" s="984">
        <f t="shared" si="4"/>
        <v>3.5572664910706535E-2</v>
      </c>
      <c r="O13" s="984">
        <f t="shared" si="5"/>
        <v>1.305392341312339E-2</v>
      </c>
      <c r="P13" s="984">
        <f t="shared" si="6"/>
        <v>0.20811022026686735</v>
      </c>
      <c r="Q13" s="984">
        <f t="shared" si="7"/>
        <v>1.6614084343975224E-2</v>
      </c>
      <c r="R13" s="984">
        <f t="shared" si="8"/>
        <v>8.3070421719876122E-2</v>
      </c>
      <c r="S13" s="254"/>
    </row>
    <row r="14" spans="1:19" s="297" customFormat="1">
      <c r="A14" s="555" t="s">
        <v>461</v>
      </c>
      <c r="B14" s="554">
        <v>13004</v>
      </c>
      <c r="C14" s="554">
        <v>1848</v>
      </c>
      <c r="D14" s="554">
        <v>10279</v>
      </c>
      <c r="E14" s="554">
        <v>1386</v>
      </c>
      <c r="F14" s="554">
        <v>557</v>
      </c>
      <c r="G14" s="554">
        <v>7820</v>
      </c>
      <c r="H14" s="554">
        <v>635</v>
      </c>
      <c r="I14" s="554">
        <v>3327</v>
      </c>
      <c r="J14" s="1049">
        <f t="shared" si="0"/>
        <v>38856</v>
      </c>
      <c r="K14" s="984">
        <f t="shared" si="1"/>
        <v>0.33467160798847023</v>
      </c>
      <c r="L14" s="984">
        <f t="shared" si="2"/>
        <v>4.7560222359481159E-2</v>
      </c>
      <c r="M14" s="984">
        <f t="shared" si="3"/>
        <v>0.26454086884908379</v>
      </c>
      <c r="N14" s="984">
        <f t="shared" si="4"/>
        <v>3.5670166769610871E-2</v>
      </c>
      <c r="O14" s="984">
        <f t="shared" si="5"/>
        <v>1.4334980440601193E-2</v>
      </c>
      <c r="P14" s="984">
        <f t="shared" si="6"/>
        <v>0.20125591929174388</v>
      </c>
      <c r="Q14" s="984">
        <f t="shared" si="7"/>
        <v>1.6342392423306568E-2</v>
      </c>
      <c r="R14" s="984">
        <f t="shared" si="8"/>
        <v>8.5623841877702292E-2</v>
      </c>
      <c r="S14" s="254"/>
    </row>
    <row r="15" spans="1:19" s="297" customFormat="1" ht="18.75" customHeight="1">
      <c r="A15" s="555" t="s">
        <v>462</v>
      </c>
      <c r="B15" s="554">
        <v>14295</v>
      </c>
      <c r="C15" s="554">
        <v>2006</v>
      </c>
      <c r="D15" s="554">
        <v>10762</v>
      </c>
      <c r="E15" s="554">
        <v>1529</v>
      </c>
      <c r="F15" s="554">
        <v>713</v>
      </c>
      <c r="G15" s="554">
        <v>7971</v>
      </c>
      <c r="H15" s="554">
        <v>693</v>
      </c>
      <c r="I15" s="554">
        <v>3520</v>
      </c>
      <c r="J15" s="1049">
        <f t="shared" si="0"/>
        <v>41489</v>
      </c>
      <c r="K15" s="984">
        <f t="shared" si="1"/>
        <v>0.34454915760804067</v>
      </c>
      <c r="L15" s="984">
        <f t="shared" si="2"/>
        <v>4.8350165104003473E-2</v>
      </c>
      <c r="M15" s="984">
        <f t="shared" si="3"/>
        <v>0.25939405625587503</v>
      </c>
      <c r="N15" s="984">
        <f t="shared" si="4"/>
        <v>3.6853141796620789E-2</v>
      </c>
      <c r="O15" s="984">
        <f t="shared" si="5"/>
        <v>1.7185278025500735E-2</v>
      </c>
      <c r="P15" s="984">
        <f t="shared" si="6"/>
        <v>0.19212321338186025</v>
      </c>
      <c r="Q15" s="984">
        <f t="shared" si="7"/>
        <v>1.6703222540914459E-2</v>
      </c>
      <c r="R15" s="984">
        <f t="shared" si="8"/>
        <v>8.4841765287184553E-2</v>
      </c>
      <c r="S15" s="254"/>
    </row>
    <row r="16" spans="1:19" s="297" customFormat="1">
      <c r="A16" s="555" t="s">
        <v>463</v>
      </c>
      <c r="B16" s="554">
        <v>16903</v>
      </c>
      <c r="C16" s="554">
        <v>2403</v>
      </c>
      <c r="D16" s="554">
        <v>10960</v>
      </c>
      <c r="E16" s="554">
        <v>1808</v>
      </c>
      <c r="F16" s="554">
        <v>722</v>
      </c>
      <c r="G16" s="554">
        <v>8122</v>
      </c>
      <c r="H16" s="554">
        <v>830</v>
      </c>
      <c r="I16" s="554">
        <v>3722</v>
      </c>
      <c r="J16" s="1049">
        <f t="shared" si="0"/>
        <v>45470</v>
      </c>
      <c r="K16" s="984">
        <f t="shared" si="1"/>
        <v>0.37173960853309873</v>
      </c>
      <c r="L16" s="984">
        <f t="shared" si="2"/>
        <v>5.2848031669232458E-2</v>
      </c>
      <c r="M16" s="984">
        <f t="shared" si="3"/>
        <v>0.24103804706399823</v>
      </c>
      <c r="N16" s="984">
        <f t="shared" si="4"/>
        <v>3.9762480756542776E-2</v>
      </c>
      <c r="O16" s="984">
        <f t="shared" si="5"/>
        <v>1.5878601275566308E-2</v>
      </c>
      <c r="P16" s="984">
        <f t="shared" si="6"/>
        <v>0.17862326808884979</v>
      </c>
      <c r="Q16" s="984">
        <f t="shared" si="7"/>
        <v>1.8253793710138553E-2</v>
      </c>
      <c r="R16" s="984">
        <f t="shared" si="8"/>
        <v>8.185616890257312E-2</v>
      </c>
      <c r="S16" s="254"/>
    </row>
    <row r="17" spans="1:19" s="297" customFormat="1">
      <c r="A17" s="555" t="s">
        <v>464</v>
      </c>
      <c r="B17" s="554">
        <v>18434</v>
      </c>
      <c r="C17" s="554">
        <v>1949</v>
      </c>
      <c r="D17" s="554">
        <v>11829</v>
      </c>
      <c r="E17" s="554">
        <v>2244</v>
      </c>
      <c r="F17" s="554">
        <v>854</v>
      </c>
      <c r="G17" s="554">
        <v>8942</v>
      </c>
      <c r="H17" s="554">
        <v>824</v>
      </c>
      <c r="I17" s="554">
        <v>4072</v>
      </c>
      <c r="J17" s="1049">
        <f t="shared" si="0"/>
        <v>49148</v>
      </c>
      <c r="K17" s="984">
        <f t="shared" si="1"/>
        <v>0.37507121347765932</v>
      </c>
      <c r="L17" s="984">
        <f t="shared" si="2"/>
        <v>3.965573370228697E-2</v>
      </c>
      <c r="M17" s="984">
        <f t="shared" si="3"/>
        <v>0.24068120778058111</v>
      </c>
      <c r="N17" s="984">
        <f t="shared" si="4"/>
        <v>4.5658012533572066E-2</v>
      </c>
      <c r="O17" s="984">
        <f t="shared" si="5"/>
        <v>1.7376088548872792E-2</v>
      </c>
      <c r="P17" s="984">
        <f t="shared" si="6"/>
        <v>0.1819402620655978</v>
      </c>
      <c r="Q17" s="984">
        <f t="shared" si="7"/>
        <v>1.676568731179295E-2</v>
      </c>
      <c r="R17" s="984">
        <f t="shared" si="8"/>
        <v>8.2851794579637011E-2</v>
      </c>
      <c r="S17" s="254"/>
    </row>
    <row r="18" spans="1:19" s="297" customFormat="1">
      <c r="A18" s="553">
        <v>2020</v>
      </c>
      <c r="B18" s="554">
        <v>16908</v>
      </c>
      <c r="C18" s="554">
        <v>1624</v>
      </c>
      <c r="D18" s="554">
        <v>9095</v>
      </c>
      <c r="E18" s="554">
        <v>1711</v>
      </c>
      <c r="F18" s="554">
        <v>1369</v>
      </c>
      <c r="G18" s="554">
        <v>5073</v>
      </c>
      <c r="H18" s="554">
        <v>833</v>
      </c>
      <c r="I18" s="554">
        <v>3532</v>
      </c>
      <c r="J18" s="1049">
        <f t="shared" si="0"/>
        <v>40145</v>
      </c>
      <c r="K18" s="984">
        <f t="shared" si="1"/>
        <v>0.4211732469796986</v>
      </c>
      <c r="L18" s="984">
        <f t="shared" si="2"/>
        <v>4.0453356582388841E-2</v>
      </c>
      <c r="M18" s="984">
        <f t="shared" si="3"/>
        <v>0.22655374268277495</v>
      </c>
      <c r="N18" s="984">
        <f t="shared" si="4"/>
        <v>4.2620500685016813E-2</v>
      </c>
      <c r="O18" s="984">
        <f t="shared" si="5"/>
        <v>3.4101382488479264E-2</v>
      </c>
      <c r="P18" s="984">
        <f t="shared" si="6"/>
        <v>0.12636691991530702</v>
      </c>
      <c r="Q18" s="984">
        <f t="shared" si="7"/>
        <v>2.0749782040104622E-2</v>
      </c>
      <c r="R18" s="984">
        <f t="shared" si="8"/>
        <v>8.7981068626229911E-2</v>
      </c>
      <c r="S18" s="254"/>
    </row>
    <row r="19" spans="1:19" s="297" customFormat="1">
      <c r="A19" s="553">
        <v>2021</v>
      </c>
      <c r="B19" s="554">
        <v>21434</v>
      </c>
      <c r="C19" s="554">
        <v>1874</v>
      </c>
      <c r="D19" s="554">
        <v>10126</v>
      </c>
      <c r="E19" s="554">
        <v>1855</v>
      </c>
      <c r="F19" s="554">
        <v>907</v>
      </c>
      <c r="G19" s="554">
        <v>6664</v>
      </c>
      <c r="H19" s="554">
        <v>795</v>
      </c>
      <c r="I19" s="554">
        <v>3795</v>
      </c>
      <c r="J19" s="1049">
        <f t="shared" si="0"/>
        <v>47450</v>
      </c>
      <c r="K19" s="984">
        <f t="shared" si="1"/>
        <v>0.45171759747102214</v>
      </c>
      <c r="L19" s="984">
        <f t="shared" si="2"/>
        <v>3.9494204425711277E-2</v>
      </c>
      <c r="M19" s="984">
        <f t="shared" si="3"/>
        <v>0.2134035827186512</v>
      </c>
      <c r="N19" s="984">
        <f t="shared" si="4"/>
        <v>3.909378292939937E-2</v>
      </c>
      <c r="O19" s="984">
        <f t="shared" si="5"/>
        <v>1.9114857744994732E-2</v>
      </c>
      <c r="P19" s="984">
        <f t="shared" si="6"/>
        <v>0.14044257112750264</v>
      </c>
      <c r="Q19" s="984">
        <f t="shared" si="7"/>
        <v>1.6754478398314013E-2</v>
      </c>
      <c r="R19" s="984">
        <f t="shared" si="8"/>
        <v>7.9978925184404637E-2</v>
      </c>
      <c r="S19" s="254"/>
    </row>
    <row r="20" spans="1:19" s="297" customFormat="1" ht="21.75" customHeight="1">
      <c r="A20" s="553">
        <v>2022</v>
      </c>
      <c r="B20" s="554">
        <v>22115</v>
      </c>
      <c r="C20" s="554">
        <v>1642</v>
      </c>
      <c r="D20" s="554">
        <v>10022</v>
      </c>
      <c r="E20" s="554">
        <v>1884</v>
      </c>
      <c r="F20" s="554">
        <v>641</v>
      </c>
      <c r="G20" s="554">
        <v>8386</v>
      </c>
      <c r="H20" s="554">
        <v>866</v>
      </c>
      <c r="I20" s="554">
        <v>4039</v>
      </c>
      <c r="J20" s="1049">
        <v>49595</v>
      </c>
      <c r="K20" s="984">
        <v>0.44591188627885875</v>
      </c>
      <c r="L20" s="984">
        <v>3.3108176227442283E-2</v>
      </c>
      <c r="M20" s="984">
        <v>0.20207682226030849</v>
      </c>
      <c r="N20" s="984">
        <v>3.7987700373021474E-2</v>
      </c>
      <c r="O20" s="984">
        <v>1.2924689988910172E-2</v>
      </c>
      <c r="P20" s="984">
        <v>0.16908962597035992</v>
      </c>
      <c r="Q20" s="984">
        <v>1.7461437644923885E-2</v>
      </c>
      <c r="R20" s="984">
        <v>8.1439661256175022E-2</v>
      </c>
      <c r="S20" s="254"/>
    </row>
    <row r="21" spans="1:19" s="297" customFormat="1">
      <c r="A21" s="553">
        <v>2023</v>
      </c>
      <c r="B21" s="823">
        <v>21670</v>
      </c>
      <c r="C21" s="554">
        <v>1339</v>
      </c>
      <c r="D21" s="554">
        <v>9826</v>
      </c>
      <c r="E21" s="554">
        <v>1739</v>
      </c>
      <c r="F21" s="554">
        <v>404</v>
      </c>
      <c r="G21" s="554">
        <v>7949</v>
      </c>
      <c r="H21" s="554">
        <v>655</v>
      </c>
      <c r="I21" s="554">
        <v>3215</v>
      </c>
      <c r="J21" s="1049">
        <f>SUM(B21:I21)</f>
        <v>46797</v>
      </c>
      <c r="K21" s="984">
        <f>B21/J21</f>
        <v>0.46306387161570184</v>
      </c>
      <c r="L21" s="984">
        <f>C21/J21</f>
        <v>2.8612945274269719E-2</v>
      </c>
      <c r="M21" s="984">
        <f>D21/J21</f>
        <v>0.20997072461909952</v>
      </c>
      <c r="N21" s="984">
        <f>E21/J21</f>
        <v>3.7160501741564628E-2</v>
      </c>
      <c r="O21" s="984">
        <f>F21/J21</f>
        <v>8.6330320319678612E-3</v>
      </c>
      <c r="P21" s="984">
        <f>G21/J21</f>
        <v>0.16986131589631814</v>
      </c>
      <c r="Q21" s="984">
        <f>H21/J21</f>
        <v>1.3996623715195418E-2</v>
      </c>
      <c r="R21" s="984">
        <f>I21/J21</f>
        <v>6.870098510588285E-2</v>
      </c>
      <c r="S21" s="254"/>
    </row>
    <row r="22" spans="1:19">
      <c r="A22" s="553" t="str">
        <f>+'Resumen '!O5</f>
        <v>Ene-Sep.24</v>
      </c>
      <c r="B22" s="823">
        <v>17182</v>
      </c>
      <c r="C22" s="554">
        <v>1360</v>
      </c>
      <c r="D22" s="554">
        <v>7603</v>
      </c>
      <c r="E22" s="554">
        <v>1352</v>
      </c>
      <c r="F22" s="554">
        <v>436</v>
      </c>
      <c r="G22" s="554">
        <v>6739</v>
      </c>
      <c r="H22" s="554">
        <v>461</v>
      </c>
      <c r="I22" s="554">
        <v>2376</v>
      </c>
      <c r="J22" s="1049">
        <f>SUM(B22:I22)</f>
        <v>37509</v>
      </c>
      <c r="K22" s="984">
        <f>B22/J22</f>
        <v>0.45807672825188622</v>
      </c>
      <c r="L22" s="984">
        <f>C22/J22</f>
        <v>3.6257964755125438E-2</v>
      </c>
      <c r="M22" s="984">
        <f>D22/J22</f>
        <v>0.20269801914207258</v>
      </c>
      <c r="N22" s="984">
        <f>E22/J22</f>
        <v>3.604468260950705E-2</v>
      </c>
      <c r="O22" s="984">
        <f>F22/J22</f>
        <v>1.1623876936201979E-2</v>
      </c>
      <c r="P22" s="984">
        <f>G22/J22</f>
        <v>0.17966354741528701</v>
      </c>
      <c r="Q22" s="984">
        <f>H22/J22</f>
        <v>1.2290383641259431E-2</v>
      </c>
      <c r="R22" s="984">
        <f>I22/J22</f>
        <v>6.3344797248660323E-2</v>
      </c>
    </row>
    <row r="23" spans="1:19">
      <c r="A23" s="556" t="s">
        <v>473</v>
      </c>
      <c r="B23" s="557">
        <f t="shared" ref="B23:J23" si="9">SUM(B5:B22)</f>
        <v>231001</v>
      </c>
      <c r="C23" s="557">
        <f t="shared" si="9"/>
        <v>23552</v>
      </c>
      <c r="D23" s="557">
        <f t="shared" si="9"/>
        <v>142573</v>
      </c>
      <c r="E23" s="557">
        <f t="shared" si="9"/>
        <v>21294</v>
      </c>
      <c r="F23" s="557">
        <f t="shared" si="9"/>
        <v>9753</v>
      </c>
      <c r="G23" s="557">
        <f t="shared" si="9"/>
        <v>108479</v>
      </c>
      <c r="H23" s="557">
        <f t="shared" si="9"/>
        <v>9446</v>
      </c>
      <c r="I23" s="557">
        <f t="shared" si="9"/>
        <v>45522</v>
      </c>
      <c r="J23" s="1050">
        <f t="shared" si="9"/>
        <v>591620</v>
      </c>
      <c r="K23" s="558">
        <f>B23/J23</f>
        <v>0.39045502180453667</v>
      </c>
      <c r="L23" s="558">
        <f>C23/J23</f>
        <v>3.9809337074473476E-2</v>
      </c>
      <c r="M23" s="558">
        <f>D23/J23</f>
        <v>0.24098745816571449</v>
      </c>
      <c r="N23" s="558">
        <f>E23/J23</f>
        <v>3.5992698015618135E-2</v>
      </c>
      <c r="O23" s="558">
        <f>F23/J23</f>
        <v>1.6485243906561645E-2</v>
      </c>
      <c r="P23" s="558">
        <f>G23/J23</f>
        <v>0.18335925087049118</v>
      </c>
      <c r="Q23" s="558">
        <f>H23/J23</f>
        <v>1.5966329738683616E-2</v>
      </c>
      <c r="R23" s="558">
        <f>I23/J23</f>
        <v>7.6944660423920758E-2</v>
      </c>
    </row>
    <row r="25" spans="1:19">
      <c r="H25" s="353"/>
      <c r="J25" s="1051"/>
    </row>
    <row r="26" spans="1:19">
      <c r="J26" s="1051"/>
    </row>
    <row r="27" spans="1:19">
      <c r="J27" s="1051">
        <f t="shared" ref="J27:J32" si="10">+(J6-J5)/J5</f>
        <v>0.2847612359550562</v>
      </c>
    </row>
    <row r="28" spans="1:19">
      <c r="J28" s="1051">
        <f t="shared" si="10"/>
        <v>0.33761501320943793</v>
      </c>
      <c r="K28" s="288"/>
    </row>
    <row r="29" spans="1:19">
      <c r="J29" s="1051">
        <f t="shared" si="10"/>
        <v>0.18885786283457059</v>
      </c>
      <c r="K29" s="288"/>
    </row>
    <row r="30" spans="1:19">
      <c r="J30" s="1051">
        <f t="shared" si="10"/>
        <v>0.29451191567369384</v>
      </c>
      <c r="K30" s="288"/>
    </row>
    <row r="31" spans="1:19">
      <c r="J31" s="1051">
        <f t="shared" si="10"/>
        <v>0.18104173120325706</v>
      </c>
      <c r="K31" s="288"/>
    </row>
    <row r="32" spans="1:19">
      <c r="J32" s="1051">
        <f t="shared" si="10"/>
        <v>7.2954136690647486E-2</v>
      </c>
      <c r="K32" s="288"/>
    </row>
    <row r="33" spans="3:11">
      <c r="J33" s="1051"/>
      <c r="K33" s="288"/>
    </row>
    <row r="34" spans="3:11">
      <c r="J34" s="1051">
        <f>+(J12-J11)/J11</f>
        <v>8.3708748035620742E-2</v>
      </c>
      <c r="K34" s="288"/>
    </row>
    <row r="35" spans="3:11">
      <c r="J35" s="1051"/>
      <c r="K35" s="288"/>
    </row>
    <row r="36" spans="3:11">
      <c r="J36" s="1051">
        <f>AVERAGE(J25:J35)</f>
        <v>0.20620723480032627</v>
      </c>
      <c r="K36" s="288"/>
    </row>
    <row r="37" spans="3:11">
      <c r="J37" s="1051"/>
      <c r="K37" s="288"/>
    </row>
    <row r="38" spans="3:11">
      <c r="J38" s="1052"/>
      <c r="K38" s="288"/>
    </row>
    <row r="39" spans="3:11">
      <c r="J39" s="1052"/>
      <c r="K39" s="288"/>
    </row>
    <row r="40" spans="3:11">
      <c r="J40" s="1052"/>
      <c r="K40" s="288"/>
    </row>
    <row r="41" spans="3:11">
      <c r="J41" s="1052"/>
      <c r="K41" s="288"/>
    </row>
    <row r="42" spans="3:11">
      <c r="J42" s="1052"/>
      <c r="K42" s="288"/>
    </row>
    <row r="43" spans="3:11">
      <c r="J43" s="1052"/>
      <c r="K43" s="288"/>
    </row>
    <row r="44" spans="3:11">
      <c r="J44" s="1052"/>
      <c r="K44" s="288"/>
    </row>
    <row r="47" spans="3:11">
      <c r="C47" s="301"/>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9">
    <tabColor rgb="FF66FF33"/>
    <pageSetUpPr fitToPage="1"/>
  </sheetPr>
  <dimension ref="A1:J67"/>
  <sheetViews>
    <sheetView showGridLines="0" view="pageBreakPreview" zoomScale="70" zoomScaleNormal="85" zoomScaleSheetLayoutView="70" workbookViewId="0">
      <pane xSplit="1" ySplit="4" topLeftCell="B29" activePane="bottomRight" state="frozen"/>
      <selection pane="bottomRight" activeCell="K1" sqref="K1:AA1048576"/>
      <selection pane="bottomLeft" activeCell="A6" sqref="A6:J27"/>
      <selection pane="topRight" activeCell="A6" sqref="A6:J27"/>
    </sheetView>
  </sheetViews>
  <sheetFormatPr defaultColWidth="11.42578125" defaultRowHeight="14.25"/>
  <cols>
    <col min="1" max="1" width="47.5703125" style="254" customWidth="1"/>
    <col min="2" max="6" width="21" style="1197" customWidth="1"/>
    <col min="7" max="7" width="17.140625" style="268" customWidth="1"/>
    <col min="8" max="8" width="18.140625" style="1198" customWidth="1"/>
    <col min="9" max="9" width="17.42578125" style="254" customWidth="1"/>
    <col min="10" max="10" width="3.85546875" style="254" customWidth="1"/>
    <col min="11" max="16384" width="11.42578125" style="254"/>
  </cols>
  <sheetData>
    <row r="1" spans="1:10" s="447" customFormat="1" ht="68.25" customHeight="1">
      <c r="A1" s="1596" t="s">
        <v>885</v>
      </c>
      <c r="B1" s="1596"/>
      <c r="C1" s="1596"/>
      <c r="D1" s="1596"/>
      <c r="E1" s="1596"/>
      <c r="F1" s="1596"/>
      <c r="G1" s="1596"/>
      <c r="H1" s="1596"/>
      <c r="I1" s="1596"/>
    </row>
    <row r="2" spans="1:10" s="447" customFormat="1" ht="24.75" customHeight="1">
      <c r="A2" s="1577" t="str">
        <f>+'V.4.3. NA.Cant. accid x región'!A2:R2</f>
        <v>Período:  Diciembre 2007 - Septiembre 2024</v>
      </c>
      <c r="B2" s="1577"/>
      <c r="C2" s="1577"/>
      <c r="D2" s="1577"/>
      <c r="E2" s="1577"/>
      <c r="F2" s="1577"/>
      <c r="G2" s="1577"/>
      <c r="H2" s="1577"/>
      <c r="I2" s="1577"/>
    </row>
    <row r="3" spans="1:10" ht="11.25" customHeight="1">
      <c r="A3" s="1213"/>
      <c r="B3" s="1214"/>
      <c r="C3" s="1214"/>
      <c r="D3" s="1214"/>
      <c r="E3" s="1214"/>
    </row>
    <row r="4" spans="1:10" s="297" customFormat="1" ht="28.5" customHeight="1">
      <c r="A4" s="514" t="s">
        <v>886</v>
      </c>
      <c r="B4" s="1237" t="s">
        <v>737</v>
      </c>
      <c r="C4" s="1237" t="s">
        <v>738</v>
      </c>
      <c r="D4" s="1237" t="s">
        <v>739</v>
      </c>
      <c r="E4" s="1237" t="s">
        <v>745</v>
      </c>
      <c r="F4" s="1238" t="s">
        <v>887</v>
      </c>
      <c r="G4" s="1239" t="s">
        <v>473</v>
      </c>
      <c r="H4" s="1276" t="s">
        <v>888</v>
      </c>
    </row>
    <row r="5" spans="1:10" s="1215" customFormat="1" ht="18">
      <c r="A5" s="1268" t="s">
        <v>889</v>
      </c>
      <c r="B5" s="1275">
        <v>33437</v>
      </c>
      <c r="C5" s="1275">
        <v>58266</v>
      </c>
      <c r="D5" s="1275">
        <v>40158</v>
      </c>
      <c r="E5" s="1269">
        <v>33234</v>
      </c>
      <c r="F5" s="1269">
        <v>12804</v>
      </c>
      <c r="G5" s="1270">
        <v>173612</v>
      </c>
      <c r="H5" s="1277">
        <f>+Tabla48[[#This Row],[Total ]]/$G$37</f>
        <v>0.29992778735622255</v>
      </c>
    </row>
    <row r="6" spans="1:10" s="1215" customFormat="1" ht="18.75" customHeight="1">
      <c r="A6" s="1268" t="s">
        <v>890</v>
      </c>
      <c r="B6" s="1269">
        <v>20203</v>
      </c>
      <c r="C6" s="1269">
        <v>46453</v>
      </c>
      <c r="D6" s="1269">
        <v>23834</v>
      </c>
      <c r="E6" s="1269">
        <v>15417</v>
      </c>
      <c r="F6" s="1269">
        <v>6094</v>
      </c>
      <c r="G6" s="1270">
        <v>109777</v>
      </c>
      <c r="H6" s="1277">
        <f>+Tabla48[[#This Row],[Total ]]/$G$37</f>
        <v>0.1896480238267173</v>
      </c>
    </row>
    <row r="7" spans="1:10" s="1215" customFormat="1" ht="18">
      <c r="A7" s="1268" t="s">
        <v>891</v>
      </c>
      <c r="B7" s="1269">
        <v>5117</v>
      </c>
      <c r="C7" s="1269">
        <v>14923</v>
      </c>
      <c r="D7" s="1269">
        <v>15728</v>
      </c>
      <c r="E7" s="1269">
        <v>10206</v>
      </c>
      <c r="F7" s="1269">
        <v>4184</v>
      </c>
      <c r="G7" s="1270">
        <v>48689</v>
      </c>
      <c r="H7" s="1277">
        <f>+Tabla48[[#This Row],[Total ]]/$G$37</f>
        <v>8.4113909399045686E-2</v>
      </c>
      <c r="J7" s="1002"/>
    </row>
    <row r="8" spans="1:10" s="1215" customFormat="1" ht="18">
      <c r="A8" s="1268" t="s">
        <v>892</v>
      </c>
      <c r="B8" s="1269">
        <v>11026</v>
      </c>
      <c r="C8" s="1269">
        <v>22123</v>
      </c>
      <c r="D8" s="1269">
        <v>9483</v>
      </c>
      <c r="E8" s="1269">
        <v>9421</v>
      </c>
      <c r="F8" s="1269">
        <v>3995</v>
      </c>
      <c r="G8" s="1270">
        <v>54663</v>
      </c>
      <c r="H8" s="1277">
        <f>+Tabla48[[#This Row],[Total ]]/$G$37</f>
        <v>9.4434443703506635E-2</v>
      </c>
    </row>
    <row r="9" spans="1:10" s="1215" customFormat="1" ht="18">
      <c r="A9" s="1268" t="s">
        <v>893</v>
      </c>
      <c r="B9" s="1269">
        <v>6715</v>
      </c>
      <c r="C9" s="1269">
        <v>13036</v>
      </c>
      <c r="D9" s="1269">
        <v>6741</v>
      </c>
      <c r="E9" s="1269">
        <v>4258</v>
      </c>
      <c r="F9" s="1269">
        <v>1802</v>
      </c>
      <c r="G9" s="1270">
        <v>31937</v>
      </c>
      <c r="H9" s="1277">
        <f>+Tabla48[[#This Row],[Total ]]/$G$37</f>
        <v>5.517356948134737E-2</v>
      </c>
    </row>
    <row r="10" spans="1:10" s="1215" customFormat="1" ht="18">
      <c r="A10" s="1268" t="s">
        <v>894</v>
      </c>
      <c r="B10" s="1269">
        <v>2974</v>
      </c>
      <c r="C10" s="1269">
        <v>7320</v>
      </c>
      <c r="D10" s="1269">
        <v>3922</v>
      </c>
      <c r="E10" s="1269">
        <v>2207</v>
      </c>
      <c r="F10" s="1269">
        <v>1038</v>
      </c>
      <c r="G10" s="1270">
        <v>17073</v>
      </c>
      <c r="H10" s="1277">
        <f>+Tabla48[[#This Row],[Total ]]/$G$37</f>
        <v>2.949489156010407E-2</v>
      </c>
    </row>
    <row r="11" spans="1:10" s="1215" customFormat="1" ht="18">
      <c r="A11" s="1268" t="s">
        <v>895</v>
      </c>
      <c r="B11" s="1269">
        <v>4447</v>
      </c>
      <c r="C11" s="1269">
        <v>7517</v>
      </c>
      <c r="D11" s="1269">
        <v>4107</v>
      </c>
      <c r="E11" s="1269">
        <v>2973</v>
      </c>
      <c r="F11" s="1269">
        <v>1001</v>
      </c>
      <c r="G11" s="1270">
        <v>19698</v>
      </c>
      <c r="H11" s="1277">
        <f>+Tabla48[[#This Row],[Total ]]/$G$37</f>
        <v>3.402977648631933E-2</v>
      </c>
    </row>
    <row r="12" spans="1:10" s="1215" customFormat="1" ht="18">
      <c r="A12" s="1268" t="s">
        <v>896</v>
      </c>
      <c r="B12" s="1269">
        <v>2980</v>
      </c>
      <c r="C12" s="1269">
        <v>6390</v>
      </c>
      <c r="D12" s="1269">
        <v>3935</v>
      </c>
      <c r="E12" s="1269">
        <v>2168</v>
      </c>
      <c r="F12" s="1269">
        <v>769</v>
      </c>
      <c r="G12" s="1270">
        <v>15997</v>
      </c>
      <c r="H12" s="1277">
        <f>+Tabla48[[#This Row],[Total ]]/$G$37</f>
        <v>2.7636020634158306E-2</v>
      </c>
    </row>
    <row r="13" spans="1:10" s="1215" customFormat="1" ht="18">
      <c r="A13" s="1268" t="s">
        <v>897</v>
      </c>
      <c r="B13" s="1269">
        <v>2108</v>
      </c>
      <c r="C13" s="1269">
        <v>5415</v>
      </c>
      <c r="D13" s="1269">
        <v>3384</v>
      </c>
      <c r="E13" s="1269">
        <v>1897</v>
      </c>
      <c r="F13" s="1269">
        <v>740</v>
      </c>
      <c r="G13" s="1270">
        <v>13281</v>
      </c>
      <c r="H13" s="1277">
        <f>+Tabla48[[#This Row],[Total ]]/$G$37</f>
        <v>2.2943926363834251E-2</v>
      </c>
    </row>
    <row r="14" spans="1:10" s="1215" customFormat="1" ht="18">
      <c r="A14" s="1268" t="s">
        <v>898</v>
      </c>
      <c r="B14" s="1269">
        <v>1283</v>
      </c>
      <c r="C14" s="1269">
        <v>3599</v>
      </c>
      <c r="D14" s="1269">
        <v>2768</v>
      </c>
      <c r="E14" s="1269">
        <v>1550</v>
      </c>
      <c r="F14" s="1269">
        <v>652</v>
      </c>
      <c r="G14" s="1270">
        <v>9637</v>
      </c>
      <c r="H14" s="1277">
        <f>+Tabla48[[#This Row],[Total ]]/$G$37</f>
        <v>1.664864229864247E-2</v>
      </c>
    </row>
    <row r="15" spans="1:10" s="1215" customFormat="1" ht="18">
      <c r="A15" s="1268" t="s">
        <v>899</v>
      </c>
      <c r="B15" s="1269">
        <v>1094</v>
      </c>
      <c r="C15" s="1269">
        <v>4715</v>
      </c>
      <c r="D15" s="1269">
        <v>2899</v>
      </c>
      <c r="E15" s="1269">
        <v>2106</v>
      </c>
      <c r="F15" s="1269">
        <v>571</v>
      </c>
      <c r="G15" s="1270">
        <v>11194</v>
      </c>
      <c r="H15" s="1277">
        <f>+Tabla48[[#This Row],[Total ]]/$G$37</f>
        <v>1.9338476900591869E-2</v>
      </c>
    </row>
    <row r="16" spans="1:10" s="1215" customFormat="1" ht="18">
      <c r="A16" s="1271" t="s">
        <v>900</v>
      </c>
      <c r="B16" s="1269">
        <v>958</v>
      </c>
      <c r="C16" s="1269">
        <v>4489</v>
      </c>
      <c r="D16" s="1269">
        <v>2957</v>
      </c>
      <c r="E16" s="1269">
        <v>1458</v>
      </c>
      <c r="F16" s="1269">
        <v>508</v>
      </c>
      <c r="G16" s="1270">
        <v>10189</v>
      </c>
      <c r="H16" s="1277">
        <f>+Tabla48[[#This Row],[Total ]]/$G$37</f>
        <v>1.7602263814555166E-2</v>
      </c>
    </row>
    <row r="17" spans="1:8" s="1215" customFormat="1" ht="18">
      <c r="A17" s="1268" t="s">
        <v>901</v>
      </c>
      <c r="B17" s="1269">
        <v>1301</v>
      </c>
      <c r="C17" s="1269">
        <v>2649</v>
      </c>
      <c r="D17" s="1269">
        <v>1828</v>
      </c>
      <c r="E17" s="1269">
        <v>1134</v>
      </c>
      <c r="F17" s="1269">
        <v>419</v>
      </c>
      <c r="G17" s="1270">
        <v>7202</v>
      </c>
      <c r="H17" s="1277">
        <f>+Tabla48[[#This Row],[Total ]]/$G$37</f>
        <v>1.2441996662324694E-2</v>
      </c>
    </row>
    <row r="18" spans="1:8" s="1215" customFormat="1" ht="18">
      <c r="A18" s="1268" t="s">
        <v>902</v>
      </c>
      <c r="B18" s="1269">
        <v>863</v>
      </c>
      <c r="C18" s="1269">
        <v>2160</v>
      </c>
      <c r="D18" s="1269">
        <v>2251</v>
      </c>
      <c r="E18" s="1269">
        <v>635</v>
      </c>
      <c r="F18" s="1269">
        <v>305</v>
      </c>
      <c r="G18" s="1270">
        <v>6138</v>
      </c>
      <c r="H18" s="1277">
        <f>+Tabla48[[#This Row],[Total ]]/$G$37</f>
        <v>1.0603856638898774E-2</v>
      </c>
    </row>
    <row r="19" spans="1:8" s="1215" customFormat="1" ht="18">
      <c r="A19" s="1268" t="s">
        <v>903</v>
      </c>
      <c r="B19" s="1269">
        <v>739</v>
      </c>
      <c r="C19" s="1269">
        <v>1782</v>
      </c>
      <c r="D19" s="1269">
        <v>1426</v>
      </c>
      <c r="E19" s="1269">
        <v>1101</v>
      </c>
      <c r="F19" s="1269">
        <v>311</v>
      </c>
      <c r="G19" s="1270">
        <v>5269</v>
      </c>
      <c r="H19" s="1277">
        <f>+Tabla48[[#This Row],[Total ]]/$G$37</f>
        <v>9.1025937814202748E-3</v>
      </c>
    </row>
    <row r="20" spans="1:8" s="1215" customFormat="1" ht="18">
      <c r="A20" s="1268" t="s">
        <v>904</v>
      </c>
      <c r="B20" s="1269">
        <v>615</v>
      </c>
      <c r="C20" s="1269">
        <v>2767</v>
      </c>
      <c r="D20" s="1269">
        <v>1274</v>
      </c>
      <c r="E20" s="1269">
        <v>648</v>
      </c>
      <c r="F20" s="1269">
        <v>276</v>
      </c>
      <c r="G20" s="1270">
        <v>5500</v>
      </c>
      <c r="H20" s="1277">
        <f>+Tabla48[[#This Row],[Total ]]/$G$37</f>
        <v>9.5016636549272171E-3</v>
      </c>
    </row>
    <row r="21" spans="1:8" s="1215" customFormat="1" ht="18">
      <c r="A21" s="1268" t="s">
        <v>905</v>
      </c>
      <c r="B21" s="1269">
        <v>680</v>
      </c>
      <c r="C21" s="1269">
        <v>1698</v>
      </c>
      <c r="D21" s="1269">
        <v>745</v>
      </c>
      <c r="E21" s="1269">
        <v>820</v>
      </c>
      <c r="F21" s="1269">
        <v>245</v>
      </c>
      <c r="G21" s="1270">
        <v>4129</v>
      </c>
      <c r="H21" s="1277">
        <f>+Tabla48[[#This Row],[Total ]]/$G$37</f>
        <v>7.1331580420353601E-3</v>
      </c>
    </row>
    <row r="22" spans="1:8" s="1215" customFormat="1" ht="18">
      <c r="A22" s="1268" t="s">
        <v>906</v>
      </c>
      <c r="B22" s="1269">
        <v>326</v>
      </c>
      <c r="C22" s="1269">
        <v>1234</v>
      </c>
      <c r="D22" s="1269">
        <v>781</v>
      </c>
      <c r="E22" s="1269">
        <v>552</v>
      </c>
      <c r="F22" s="1269">
        <v>217</v>
      </c>
      <c r="G22" s="1270">
        <v>3052</v>
      </c>
      <c r="H22" s="1277">
        <f>+Tabla48[[#This Row],[Total ]]/$G$37</f>
        <v>5.2725595408796124E-3</v>
      </c>
    </row>
    <row r="23" spans="1:8" ht="18">
      <c r="A23" s="1268" t="s">
        <v>907</v>
      </c>
      <c r="B23" s="1269">
        <v>199</v>
      </c>
      <c r="C23" s="1269">
        <v>1333</v>
      </c>
      <c r="D23" s="1269">
        <v>915</v>
      </c>
      <c r="E23" s="1269">
        <v>345</v>
      </c>
      <c r="F23" s="1269">
        <v>194</v>
      </c>
      <c r="G23" s="1270">
        <v>2933</v>
      </c>
      <c r="H23" s="1277">
        <f>+Tabla48[[#This Row],[Total ]]/$G$37</f>
        <v>5.0669780908911867E-3</v>
      </c>
    </row>
    <row r="24" spans="1:8" ht="18">
      <c r="A24" s="1268" t="s">
        <v>908</v>
      </c>
      <c r="B24" s="1269">
        <v>359</v>
      </c>
      <c r="C24" s="1269">
        <v>1895</v>
      </c>
      <c r="D24" s="1269">
        <v>882</v>
      </c>
      <c r="E24" s="1269">
        <v>569</v>
      </c>
      <c r="F24" s="1269">
        <v>184</v>
      </c>
      <c r="G24" s="1270">
        <v>3830</v>
      </c>
      <c r="H24" s="1277">
        <f>+Tabla48[[#This Row],[Total ]]/$G$37</f>
        <v>6.6166130542493163E-3</v>
      </c>
    </row>
    <row r="25" spans="1:8" ht="18">
      <c r="A25" s="1268" t="s">
        <v>909</v>
      </c>
      <c r="B25" s="1269">
        <v>274</v>
      </c>
      <c r="C25" s="1269">
        <v>1269</v>
      </c>
      <c r="D25" s="1269">
        <v>804</v>
      </c>
      <c r="E25" s="1269">
        <v>420</v>
      </c>
      <c r="F25" s="1269">
        <v>172</v>
      </c>
      <c r="G25" s="1270">
        <v>2883</v>
      </c>
      <c r="H25" s="1277">
        <f>+Tabla48[[#This Row],[Total ]]/$G$37</f>
        <v>4.9805993303918489E-3</v>
      </c>
    </row>
    <row r="26" spans="1:8" ht="18">
      <c r="A26" s="1268" t="s">
        <v>910</v>
      </c>
      <c r="B26" s="1269">
        <v>503</v>
      </c>
      <c r="C26" s="1269">
        <v>1145</v>
      </c>
      <c r="D26" s="1269">
        <v>989</v>
      </c>
      <c r="E26" s="1269">
        <v>562</v>
      </c>
      <c r="F26" s="1269">
        <v>167</v>
      </c>
      <c r="G26" s="1270">
        <v>3314</v>
      </c>
      <c r="H26" s="1277">
        <f>+Tabla48[[#This Row],[Total ]]/$G$37</f>
        <v>5.7251842458961449E-3</v>
      </c>
    </row>
    <row r="27" spans="1:8" ht="18">
      <c r="A27" s="1268" t="s">
        <v>911</v>
      </c>
      <c r="B27" s="1269">
        <v>447</v>
      </c>
      <c r="C27" s="1269">
        <v>906</v>
      </c>
      <c r="D27" s="1269">
        <v>679</v>
      </c>
      <c r="E27" s="1269">
        <v>539</v>
      </c>
      <c r="F27" s="1269">
        <v>166</v>
      </c>
      <c r="G27" s="1270">
        <v>2681</v>
      </c>
      <c r="H27" s="1277">
        <f>+Tabla48[[#This Row],[Total ]]/$G$37</f>
        <v>4.6316291379745215E-3</v>
      </c>
    </row>
    <row r="28" spans="1:8" ht="18">
      <c r="A28" s="1268" t="s">
        <v>912</v>
      </c>
      <c r="B28" s="1269">
        <v>286</v>
      </c>
      <c r="C28" s="1269">
        <v>1136</v>
      </c>
      <c r="D28" s="1269">
        <v>651</v>
      </c>
      <c r="E28" s="1269">
        <v>514</v>
      </c>
      <c r="F28" s="1269">
        <v>159</v>
      </c>
      <c r="G28" s="1270">
        <v>2690</v>
      </c>
      <c r="H28" s="1277">
        <f>+Tabla48[[#This Row],[Total ]]/$G$37</f>
        <v>4.6471773148644025E-3</v>
      </c>
    </row>
    <row r="29" spans="1:8" ht="18">
      <c r="A29" s="1268" t="s">
        <v>913</v>
      </c>
      <c r="B29" s="1269">
        <v>576</v>
      </c>
      <c r="C29" s="1269">
        <v>1581</v>
      </c>
      <c r="D29" s="1269">
        <v>1100</v>
      </c>
      <c r="E29" s="1269">
        <v>495</v>
      </c>
      <c r="F29" s="1269">
        <v>137</v>
      </c>
      <c r="G29" s="1270">
        <v>3850</v>
      </c>
      <c r="H29" s="1277">
        <f>+Tabla48[[#This Row],[Total ]]/$G$37</f>
        <v>6.651164558449052E-3</v>
      </c>
    </row>
    <row r="30" spans="1:8" ht="18">
      <c r="A30" s="1268" t="s">
        <v>914</v>
      </c>
      <c r="B30" s="1269">
        <v>514</v>
      </c>
      <c r="C30" s="1269">
        <v>1447</v>
      </c>
      <c r="D30" s="1269">
        <v>538</v>
      </c>
      <c r="E30" s="1269">
        <v>438</v>
      </c>
      <c r="F30" s="1269">
        <v>143</v>
      </c>
      <c r="G30" s="1270">
        <v>3039</v>
      </c>
      <c r="H30" s="1277">
        <f>+Tabla48[[#This Row],[Total ]]/$G$37</f>
        <v>5.2501010631497841E-3</v>
      </c>
    </row>
    <row r="31" spans="1:8" ht="18">
      <c r="A31" s="1268" t="s">
        <v>915</v>
      </c>
      <c r="B31" s="1269">
        <v>97</v>
      </c>
      <c r="C31" s="1269">
        <v>506</v>
      </c>
      <c r="D31" s="1269">
        <v>327</v>
      </c>
      <c r="E31" s="1269">
        <v>180</v>
      </c>
      <c r="F31" s="1269">
        <v>55</v>
      </c>
      <c r="G31" s="1270">
        <v>1154</v>
      </c>
      <c r="H31" s="1277">
        <f>+Tabla48[[#This Row],[Total ]]/$G$37</f>
        <v>1.9936217923247289E-3</v>
      </c>
    </row>
    <row r="32" spans="1:8" ht="18">
      <c r="A32" s="1268" t="s">
        <v>916</v>
      </c>
      <c r="B32" s="1269">
        <v>164</v>
      </c>
      <c r="C32" s="1269">
        <v>840</v>
      </c>
      <c r="D32" s="1269">
        <v>700</v>
      </c>
      <c r="E32" s="1269">
        <v>139</v>
      </c>
      <c r="F32" s="1269">
        <v>49</v>
      </c>
      <c r="G32" s="1270">
        <v>1881</v>
      </c>
      <c r="H32" s="1277">
        <f>+Tabla48[[#This Row],[Total ]]/$G$37</f>
        <v>3.2495689699851083E-3</v>
      </c>
    </row>
    <row r="33" spans="1:9" ht="18">
      <c r="A33" s="1268" t="s">
        <v>917</v>
      </c>
      <c r="B33" s="1269">
        <v>9</v>
      </c>
      <c r="C33" s="1269">
        <v>78</v>
      </c>
      <c r="D33" s="1269">
        <v>251</v>
      </c>
      <c r="E33" s="1269">
        <v>126</v>
      </c>
      <c r="F33" s="1269">
        <v>46</v>
      </c>
      <c r="G33" s="1270">
        <v>500</v>
      </c>
      <c r="H33" s="1277">
        <f>+Tabla48[[#This Row],[Total ]]/$G$37</f>
        <v>8.6378760499338338E-4</v>
      </c>
    </row>
    <row r="34" spans="1:9" ht="18">
      <c r="A34" s="1268" t="s">
        <v>918</v>
      </c>
      <c r="B34" s="1269">
        <v>394</v>
      </c>
      <c r="C34" s="1269">
        <v>502</v>
      </c>
      <c r="D34" s="1269">
        <v>384</v>
      </c>
      <c r="E34" s="1269">
        <v>130</v>
      </c>
      <c r="F34" s="1269">
        <v>46</v>
      </c>
      <c r="G34" s="1270">
        <v>1443</v>
      </c>
      <c r="H34" s="1277">
        <f>+Tabla48[[#This Row],[Total ]]/$G$37</f>
        <v>2.4928910280109045E-3</v>
      </c>
    </row>
    <row r="35" spans="1:9" ht="18">
      <c r="A35" s="1272" t="s">
        <v>919</v>
      </c>
      <c r="B35" s="1273">
        <v>134</v>
      </c>
      <c r="C35" s="1273">
        <v>486</v>
      </c>
      <c r="D35" s="1273">
        <v>168</v>
      </c>
      <c r="E35" s="1273">
        <v>100</v>
      </c>
      <c r="F35" s="1269">
        <v>30</v>
      </c>
      <c r="G35" s="1274">
        <v>913</v>
      </c>
      <c r="H35" s="1277">
        <f>+Tabla48[[#This Row],[Total ]]/$G$37</f>
        <v>1.577276166717918E-3</v>
      </c>
      <c r="I35" s="1215"/>
    </row>
    <row r="36" spans="1:9" ht="18">
      <c r="A36" s="1272" t="s">
        <v>920</v>
      </c>
      <c r="B36" s="1273">
        <v>123</v>
      </c>
      <c r="C36" s="1273">
        <v>371</v>
      </c>
      <c r="D36" s="1273">
        <v>134</v>
      </c>
      <c r="E36" s="1273">
        <v>50</v>
      </c>
      <c r="F36" s="1269">
        <v>30</v>
      </c>
      <c r="G36" s="1274">
        <v>698</v>
      </c>
      <c r="H36" s="1277">
        <f>+Tabla48[[#This Row],[Total ]]/$G$37</f>
        <v>1.2058474965707631E-3</v>
      </c>
    </row>
    <row r="37" spans="1:9" ht="18">
      <c r="A37" s="1268"/>
      <c r="B37" s="1269">
        <f t="shared" ref="B37:H37" si="0">SUM(B5:B36)</f>
        <v>100945</v>
      </c>
      <c r="C37" s="1269">
        <f t="shared" si="0"/>
        <v>220031</v>
      </c>
      <c r="D37" s="1269">
        <f t="shared" si="0"/>
        <v>136743</v>
      </c>
      <c r="E37" s="1269">
        <f t="shared" si="0"/>
        <v>96392</v>
      </c>
      <c r="F37" s="1269">
        <f t="shared" si="0"/>
        <v>37509</v>
      </c>
      <c r="G37" s="1270">
        <f t="shared" si="0"/>
        <v>578846</v>
      </c>
      <c r="H37" s="1277">
        <f t="shared" si="0"/>
        <v>1</v>
      </c>
    </row>
    <row r="39" spans="1:9" s="1215" customFormat="1">
      <c r="A39" s="254"/>
      <c r="B39" s="1197"/>
      <c r="C39" s="1197"/>
      <c r="D39" s="1197"/>
      <c r="E39" s="1197"/>
      <c r="F39" s="1197"/>
      <c r="G39" s="268"/>
      <c r="H39" s="1198"/>
      <c r="I39" s="254"/>
    </row>
    <row r="40" spans="1:9">
      <c r="I40" s="1215"/>
    </row>
    <row r="42" spans="1:9">
      <c r="I42" s="1215"/>
    </row>
    <row r="43" spans="1:9">
      <c r="A43" s="1215"/>
      <c r="B43" s="1216"/>
      <c r="C43" s="1216"/>
      <c r="D43" s="1216"/>
      <c r="E43" s="1216"/>
      <c r="F43" s="1216"/>
      <c r="G43" s="1217"/>
      <c r="H43" s="1278"/>
    </row>
    <row r="44" spans="1:9">
      <c r="I44" s="1215"/>
    </row>
    <row r="45" spans="1:9">
      <c r="A45" s="1215"/>
      <c r="B45" s="1216"/>
      <c r="C45" s="1216"/>
      <c r="D45" s="1216"/>
      <c r="E45" s="1216"/>
      <c r="F45" s="1216"/>
      <c r="G45" s="1217"/>
      <c r="H45" s="1278"/>
      <c r="I45" s="297"/>
    </row>
    <row r="46" spans="1:9">
      <c r="I46" s="1002"/>
    </row>
    <row r="47" spans="1:9">
      <c r="A47" s="1215"/>
      <c r="B47" s="1216"/>
      <c r="C47" s="1216"/>
      <c r="D47" s="1216"/>
      <c r="E47" s="1216"/>
      <c r="F47" s="1216"/>
      <c r="G47" s="1217"/>
      <c r="H47" s="1278"/>
    </row>
    <row r="48" spans="1:9">
      <c r="A48" s="297"/>
      <c r="B48" s="1218"/>
      <c r="C48" s="1218"/>
      <c r="D48" s="1218"/>
      <c r="E48" s="1218"/>
      <c r="F48" s="1218"/>
      <c r="G48" s="326"/>
      <c r="H48" s="1279"/>
      <c r="I48" s="297"/>
    </row>
    <row r="49" spans="1:10" s="1215" customFormat="1">
      <c r="A49" s="1002"/>
      <c r="B49" s="1219"/>
      <c r="C49" s="1219"/>
      <c r="D49" s="1219"/>
      <c r="E49" s="1219"/>
      <c r="F49" s="1219"/>
      <c r="G49" s="1220"/>
      <c r="H49" s="1280"/>
      <c r="I49" s="254"/>
      <c r="J49" s="1002"/>
    </row>
    <row r="51" spans="1:10" s="1215" customFormat="1">
      <c r="A51" s="254"/>
      <c r="B51" s="1197"/>
      <c r="C51" s="1197"/>
      <c r="D51" s="1197"/>
      <c r="E51" s="1197"/>
      <c r="F51" s="1197"/>
      <c r="G51" s="268"/>
      <c r="H51" s="1198"/>
      <c r="I51" s="254"/>
    </row>
    <row r="53" spans="1:10" s="1215" customFormat="1">
      <c r="A53" s="254"/>
      <c r="B53" s="1197"/>
      <c r="C53" s="1197"/>
      <c r="D53" s="1197"/>
      <c r="E53" s="1197"/>
      <c r="F53" s="1197"/>
      <c r="G53" s="268"/>
      <c r="H53" s="1198"/>
      <c r="I53" s="254"/>
    </row>
    <row r="54" spans="1:10" s="297" customFormat="1">
      <c r="A54" s="254"/>
      <c r="B54" s="1197"/>
      <c r="C54" s="1197"/>
      <c r="D54" s="1197"/>
      <c r="E54" s="1197"/>
      <c r="F54" s="1197"/>
      <c r="G54" s="268"/>
      <c r="H54" s="1198"/>
      <c r="I54" s="254"/>
      <c r="J54" s="254"/>
    </row>
    <row r="55" spans="1:10" s="1002" customFormat="1">
      <c r="A55" s="254"/>
      <c r="B55" s="1197"/>
      <c r="C55" s="1197"/>
      <c r="D55" s="1197"/>
      <c r="E55" s="1197"/>
      <c r="F55" s="1197"/>
      <c r="G55" s="268"/>
      <c r="H55" s="1198"/>
      <c r="I55" s="254"/>
      <c r="J55" s="1215"/>
    </row>
    <row r="61" spans="1:10" ht="21" customHeight="1"/>
    <row r="64" spans="1:10"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rgb="FF66FF33"/>
    <pageSetUpPr fitToPage="1"/>
  </sheetPr>
  <dimension ref="A1:I31"/>
  <sheetViews>
    <sheetView showGridLines="0" view="pageBreakPreview" zoomScale="85" zoomScaleNormal="100" zoomScaleSheetLayoutView="85" workbookViewId="0">
      <selection activeCell="G20" sqref="G20:G21"/>
    </sheetView>
  </sheetViews>
  <sheetFormatPr defaultColWidth="11.42578125" defaultRowHeight="14.25"/>
  <cols>
    <col min="1" max="1" width="21.7109375" style="254" customWidth="1"/>
    <col min="2" max="2" width="14.140625" style="254" customWidth="1"/>
    <col min="3" max="3" width="16.5703125" style="254" customWidth="1"/>
    <col min="4" max="4" width="14.5703125" style="254" customWidth="1"/>
    <col min="5" max="6" width="17.28515625" style="254" customWidth="1"/>
    <col min="7" max="7" width="41.140625" style="254" customWidth="1"/>
    <col min="8" max="8" width="29" style="254" customWidth="1"/>
    <col min="9" max="9" width="25.42578125" style="254" customWidth="1"/>
    <col min="10" max="16384" width="11.42578125" style="254"/>
  </cols>
  <sheetData>
    <row r="1" spans="1:9" s="447" customFormat="1" ht="60.75" customHeight="1">
      <c r="A1" s="1597" t="s">
        <v>921</v>
      </c>
      <c r="B1" s="1597"/>
      <c r="C1" s="1597"/>
      <c r="D1" s="1597"/>
      <c r="E1" s="1597"/>
      <c r="F1" s="1597"/>
      <c r="G1" s="1597"/>
      <c r="H1" s="1597"/>
      <c r="I1" s="1597"/>
    </row>
    <row r="2" spans="1:9" s="447" customFormat="1" ht="20.25" customHeight="1">
      <c r="A2" s="1598" t="str">
        <f>+'V.4.3. NA.Cant. accid x región'!A2:R2</f>
        <v>Período:  Diciembre 2007 - Septiembre 2024</v>
      </c>
      <c r="B2" s="1598"/>
      <c r="C2" s="1598"/>
      <c r="D2" s="1598"/>
      <c r="E2" s="1598"/>
      <c r="F2" s="1598"/>
      <c r="G2" s="1598"/>
      <c r="H2" s="1598"/>
      <c r="I2" s="1598"/>
    </row>
    <row r="3" spans="1:9" ht="9" customHeight="1"/>
    <row r="4" spans="1:9" ht="32.25" customHeight="1">
      <c r="A4" s="469" t="s">
        <v>401</v>
      </c>
      <c r="B4" s="470" t="s">
        <v>922</v>
      </c>
      <c r="C4" s="470" t="s">
        <v>713</v>
      </c>
      <c r="D4" s="470" t="s">
        <v>473</v>
      </c>
      <c r="E4" s="470" t="s">
        <v>923</v>
      </c>
      <c r="F4" s="559" t="s">
        <v>924</v>
      </c>
    </row>
    <row r="5" spans="1:9" ht="18.75" customHeight="1">
      <c r="A5" s="1157">
        <v>2007</v>
      </c>
      <c r="B5" s="561">
        <v>445</v>
      </c>
      <c r="C5" s="561">
        <v>8099</v>
      </c>
      <c r="D5" s="562">
        <f t="shared" ref="D5:D18" si="0">SUM(B5:C5)</f>
        <v>8544</v>
      </c>
      <c r="E5" s="563">
        <f t="shared" ref="E5:E18" si="1">B5/D5</f>
        <v>5.2083333333333336E-2</v>
      </c>
      <c r="F5" s="564">
        <f t="shared" ref="F5:F18" si="2">C5/D5</f>
        <v>0.94791666666666663</v>
      </c>
    </row>
    <row r="6" spans="1:9" ht="18.75" customHeight="1">
      <c r="A6" s="1157">
        <v>2008</v>
      </c>
      <c r="B6" s="561">
        <v>660</v>
      </c>
      <c r="C6" s="561">
        <v>10317</v>
      </c>
      <c r="D6" s="562">
        <f t="shared" si="0"/>
        <v>10977</v>
      </c>
      <c r="E6" s="563">
        <f t="shared" si="1"/>
        <v>6.0125717409128178E-2</v>
      </c>
      <c r="F6" s="564">
        <f t="shared" si="2"/>
        <v>0.9398742825908718</v>
      </c>
      <c r="G6" s="354"/>
      <c r="H6" s="354"/>
    </row>
    <row r="7" spans="1:9" ht="15.75">
      <c r="A7" s="1157">
        <v>2009</v>
      </c>
      <c r="B7" s="561">
        <v>986</v>
      </c>
      <c r="C7" s="561">
        <v>13697</v>
      </c>
      <c r="D7" s="562">
        <f t="shared" si="0"/>
        <v>14683</v>
      </c>
      <c r="E7" s="563">
        <f t="shared" si="1"/>
        <v>6.7152489273309274E-2</v>
      </c>
      <c r="F7" s="564">
        <f t="shared" si="2"/>
        <v>0.9328475107266907</v>
      </c>
    </row>
    <row r="8" spans="1:9" ht="15.75">
      <c r="A8" s="1157">
        <v>2010</v>
      </c>
      <c r="B8" s="561">
        <v>1477</v>
      </c>
      <c r="C8" s="561">
        <v>15979</v>
      </c>
      <c r="D8" s="562">
        <f t="shared" si="0"/>
        <v>17456</v>
      </c>
      <c r="E8" s="563">
        <f t="shared" si="1"/>
        <v>8.4612740604949582E-2</v>
      </c>
      <c r="F8" s="564">
        <f t="shared" si="2"/>
        <v>0.91538725939505039</v>
      </c>
    </row>
    <row r="9" spans="1:9" ht="15.75">
      <c r="A9" s="560">
        <v>2011</v>
      </c>
      <c r="B9" s="561">
        <v>2094</v>
      </c>
      <c r="C9" s="561">
        <v>20503</v>
      </c>
      <c r="D9" s="562">
        <f t="shared" si="0"/>
        <v>22597</v>
      </c>
      <c r="E9" s="563">
        <f t="shared" si="1"/>
        <v>9.2667168208169226E-2</v>
      </c>
      <c r="F9" s="564">
        <f t="shared" si="2"/>
        <v>0.90733283179183077</v>
      </c>
    </row>
    <row r="10" spans="1:9" ht="15.75">
      <c r="A10" s="1157">
        <v>2012</v>
      </c>
      <c r="B10" s="561">
        <v>3858</v>
      </c>
      <c r="C10" s="561">
        <v>22830</v>
      </c>
      <c r="D10" s="562">
        <f t="shared" si="0"/>
        <v>26688</v>
      </c>
      <c r="E10" s="563">
        <f t="shared" si="1"/>
        <v>0.1445593525179856</v>
      </c>
      <c r="F10" s="564">
        <f t="shared" si="2"/>
        <v>0.85544064748201443</v>
      </c>
    </row>
    <row r="11" spans="1:9" ht="15.75">
      <c r="A11" s="1157">
        <v>2013</v>
      </c>
      <c r="B11" s="561">
        <v>4451</v>
      </c>
      <c r="C11" s="561">
        <v>24184</v>
      </c>
      <c r="D11" s="562">
        <f t="shared" si="0"/>
        <v>28635</v>
      </c>
      <c r="E11" s="563">
        <f t="shared" si="1"/>
        <v>0.15543914789593155</v>
      </c>
      <c r="F11" s="564">
        <f t="shared" si="2"/>
        <v>0.84456085210406839</v>
      </c>
    </row>
    <row r="12" spans="1:9" ht="15.75">
      <c r="A12" s="1157">
        <v>2014</v>
      </c>
      <c r="B12" s="561">
        <v>5112</v>
      </c>
      <c r="C12" s="561">
        <v>25920</v>
      </c>
      <c r="D12" s="562">
        <f t="shared" si="0"/>
        <v>31032</v>
      </c>
      <c r="E12" s="563">
        <f t="shared" si="1"/>
        <v>0.16473317865429235</v>
      </c>
      <c r="F12" s="564">
        <f t="shared" si="2"/>
        <v>0.83526682134570762</v>
      </c>
    </row>
    <row r="13" spans="1:9" ht="15.75">
      <c r="A13" s="1157">
        <v>2015</v>
      </c>
      <c r="B13" s="561">
        <v>5396</v>
      </c>
      <c r="C13" s="561">
        <v>29153</v>
      </c>
      <c r="D13" s="562">
        <f t="shared" si="0"/>
        <v>34549</v>
      </c>
      <c r="E13" s="563">
        <f t="shared" si="1"/>
        <v>0.15618397059249181</v>
      </c>
      <c r="F13" s="564">
        <f t="shared" si="2"/>
        <v>0.84381602940750822</v>
      </c>
    </row>
    <row r="14" spans="1:9" ht="15.75">
      <c r="A14" s="1157">
        <v>2016</v>
      </c>
      <c r="B14" s="561">
        <v>6565</v>
      </c>
      <c r="C14" s="561">
        <v>32291</v>
      </c>
      <c r="D14" s="562">
        <f t="shared" si="0"/>
        <v>38856</v>
      </c>
      <c r="E14" s="563">
        <f t="shared" si="1"/>
        <v>0.16895717521103562</v>
      </c>
      <c r="F14" s="564">
        <f t="shared" si="2"/>
        <v>0.83104282478896441</v>
      </c>
    </row>
    <row r="15" spans="1:9" ht="15.75">
      <c r="A15" s="1157">
        <v>2017</v>
      </c>
      <c r="B15" s="561">
        <v>8616</v>
      </c>
      <c r="C15" s="561">
        <v>32873</v>
      </c>
      <c r="D15" s="562">
        <f t="shared" si="0"/>
        <v>41489</v>
      </c>
      <c r="E15" s="563">
        <f t="shared" si="1"/>
        <v>0.20766950275976764</v>
      </c>
      <c r="F15" s="564">
        <f t="shared" si="2"/>
        <v>0.7923304972402323</v>
      </c>
    </row>
    <row r="16" spans="1:9" ht="15.75">
      <c r="A16" s="569">
        <v>2018</v>
      </c>
      <c r="B16" s="565">
        <v>10106</v>
      </c>
      <c r="C16" s="565">
        <v>35364</v>
      </c>
      <c r="D16" s="566">
        <f t="shared" si="0"/>
        <v>45470</v>
      </c>
      <c r="E16" s="567">
        <f t="shared" si="1"/>
        <v>0.22225643281284363</v>
      </c>
      <c r="F16" s="568">
        <f t="shared" si="2"/>
        <v>0.77774356718715631</v>
      </c>
    </row>
    <row r="17" spans="1:9" ht="15.75">
      <c r="A17" s="569">
        <v>2019</v>
      </c>
      <c r="B17" s="1007">
        <v>10920</v>
      </c>
      <c r="C17" s="1007">
        <v>38228</v>
      </c>
      <c r="D17" s="1008">
        <f t="shared" si="0"/>
        <v>49148</v>
      </c>
      <c r="E17" s="1009">
        <f t="shared" si="1"/>
        <v>0.22218605029706193</v>
      </c>
      <c r="F17" s="568">
        <f t="shared" si="2"/>
        <v>0.77781394970293805</v>
      </c>
    </row>
    <row r="18" spans="1:9" ht="15.75">
      <c r="A18" s="569">
        <v>2020</v>
      </c>
      <c r="B18" s="1007">
        <v>11630</v>
      </c>
      <c r="C18" s="1007">
        <v>28515</v>
      </c>
      <c r="D18" s="1008">
        <f t="shared" si="0"/>
        <v>40145</v>
      </c>
      <c r="E18" s="1009">
        <f t="shared" si="1"/>
        <v>0.28969983808693484</v>
      </c>
      <c r="F18" s="568">
        <f t="shared" si="2"/>
        <v>0.71030016191306511</v>
      </c>
    </row>
    <row r="19" spans="1:9" ht="15.75">
      <c r="A19" s="569">
        <v>2021</v>
      </c>
      <c r="B19" s="1007">
        <v>14102</v>
      </c>
      <c r="C19" s="1007">
        <v>33348</v>
      </c>
      <c r="D19" s="1008">
        <f>SUM(B19:C19)</f>
        <v>47450</v>
      </c>
      <c r="E19" s="1009">
        <f>B19/D19</f>
        <v>0.29719704952581666</v>
      </c>
      <c r="F19" s="568">
        <f>C19/D19</f>
        <v>0.7028029504741834</v>
      </c>
    </row>
    <row r="20" spans="1:9" ht="15.75">
      <c r="A20" s="569">
        <v>2022</v>
      </c>
      <c r="B20" s="1007">
        <v>12146</v>
      </c>
      <c r="C20" s="1007">
        <v>37449</v>
      </c>
      <c r="D20" s="1008">
        <v>49595</v>
      </c>
      <c r="E20" s="1009">
        <v>0.24490372013307793</v>
      </c>
      <c r="F20" s="568">
        <v>0.75509627986692207</v>
      </c>
    </row>
    <row r="21" spans="1:9" ht="15.75">
      <c r="A21" s="569">
        <v>2023</v>
      </c>
      <c r="B21" s="1007">
        <v>9115</v>
      </c>
      <c r="C21" s="1007">
        <v>37682</v>
      </c>
      <c r="D21" s="1008">
        <v>46797</v>
      </c>
      <c r="E21" s="1009">
        <f>B21/D21</f>
        <v>0.19477744299848282</v>
      </c>
      <c r="F21" s="568">
        <f>C21/D21</f>
        <v>0.80522255700151724</v>
      </c>
    </row>
    <row r="22" spans="1:9" ht="15.75">
      <c r="A22" s="927" t="str">
        <f>+'Resumen '!O5</f>
        <v>Ene-Sep.24</v>
      </c>
      <c r="B22" s="1007">
        <v>7133</v>
      </c>
      <c r="C22" s="1007">
        <v>30376</v>
      </c>
      <c r="D22" s="1008">
        <f>SUM(B22:C22)</f>
        <v>37509</v>
      </c>
      <c r="E22" s="1009">
        <f>B22/D22</f>
        <v>0.19016769308699247</v>
      </c>
      <c r="F22" s="568">
        <f>C22/D22</f>
        <v>0.80983230691300756</v>
      </c>
    </row>
    <row r="23" spans="1:9" ht="15.75">
      <c r="A23" s="471" t="s">
        <v>187</v>
      </c>
      <c r="B23" s="472">
        <f>SUM(B5:B22)</f>
        <v>114812</v>
      </c>
      <c r="C23" s="472">
        <f>SUM(C5:C22)</f>
        <v>476808</v>
      </c>
      <c r="D23" s="472">
        <f>SUM(D5:D22)</f>
        <v>591620</v>
      </c>
      <c r="E23" s="570">
        <f>AVERAGE(E5:E22)</f>
        <v>0.16752066685564471</v>
      </c>
      <c r="F23" s="571">
        <f>AVERAGE(F5:F22)</f>
        <v>0.8324793331443554</v>
      </c>
    </row>
    <row r="31" spans="1:9">
      <c r="I31" s="257"/>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rgb="FF66FF33"/>
    <pageSetUpPr fitToPage="1"/>
  </sheetPr>
  <dimension ref="A1:J23"/>
  <sheetViews>
    <sheetView showGridLines="0" view="pageBreakPreview" zoomScale="85" zoomScaleNormal="100" zoomScaleSheetLayoutView="85" workbookViewId="0">
      <selection activeCell="M33" sqref="M33"/>
    </sheetView>
  </sheetViews>
  <sheetFormatPr defaultColWidth="11.42578125" defaultRowHeight="14.25"/>
  <cols>
    <col min="1" max="1" width="18.140625" style="254" customWidth="1"/>
    <col min="2" max="2" width="16.7109375" style="254" customWidth="1"/>
    <col min="3" max="3" width="20.28515625" style="254" customWidth="1"/>
    <col min="4" max="4" width="19.5703125" style="254" customWidth="1"/>
    <col min="5" max="5" width="17.7109375" style="254" customWidth="1"/>
    <col min="6" max="6" width="17.28515625" style="254" customWidth="1"/>
    <col min="7" max="8" width="21.85546875" style="254" customWidth="1"/>
    <col min="9" max="9" width="22.5703125" style="254" customWidth="1"/>
    <col min="10" max="10" width="3.42578125" style="254" customWidth="1"/>
    <col min="11" max="16384" width="11.42578125" style="254"/>
  </cols>
  <sheetData>
    <row r="1" spans="1:10" s="447" customFormat="1" ht="60" customHeight="1">
      <c r="A1" s="1599" t="s">
        <v>925</v>
      </c>
      <c r="B1" s="1599"/>
      <c r="C1" s="1599"/>
      <c r="D1" s="1599"/>
      <c r="E1" s="1599"/>
      <c r="F1" s="1599"/>
      <c r="G1" s="1599"/>
      <c r="H1" s="1599"/>
      <c r="I1" s="1599"/>
    </row>
    <row r="2" spans="1:10" s="447" customFormat="1" ht="17.25" customHeight="1">
      <c r="A2" s="1599" t="str">
        <f>+'V.4.5. NA.Cant. accid x sector'!A2:I2</f>
        <v>Período:  Diciembre 2007 - Septiembre 2024</v>
      </c>
      <c r="B2" s="1599"/>
      <c r="C2" s="1599"/>
      <c r="D2" s="1599"/>
      <c r="E2" s="1599"/>
      <c r="F2" s="1599"/>
      <c r="G2" s="1599"/>
      <c r="H2" s="1599"/>
      <c r="I2" s="1599"/>
    </row>
    <row r="3" spans="1:10" ht="10.5" customHeight="1">
      <c r="A3" s="435"/>
      <c r="B3" s="435"/>
      <c r="C3" s="435"/>
      <c r="D3" s="435"/>
      <c r="E3" s="435"/>
      <c r="F3" s="435"/>
      <c r="G3" s="297"/>
      <c r="H3" s="297"/>
      <c r="I3" s="297"/>
    </row>
    <row r="4" spans="1:10" s="297" customFormat="1" ht="27" customHeight="1">
      <c r="A4" s="473" t="s">
        <v>189</v>
      </c>
      <c r="B4" s="483" t="s">
        <v>258</v>
      </c>
      <c r="C4" s="483" t="s">
        <v>257</v>
      </c>
      <c r="D4" s="474" t="s">
        <v>862</v>
      </c>
      <c r="E4" s="483" t="s">
        <v>926</v>
      </c>
      <c r="F4" s="484" t="s">
        <v>927</v>
      </c>
      <c r="J4" s="254"/>
    </row>
    <row r="5" spans="1:10" ht="15">
      <c r="A5" s="572">
        <v>2007</v>
      </c>
      <c r="B5" s="573">
        <v>1471</v>
      </c>
      <c r="C5" s="573">
        <v>7068</v>
      </c>
      <c r="D5" s="574">
        <f>B5+C5</f>
        <v>8539</v>
      </c>
      <c r="E5" s="575">
        <f>B5/D5</f>
        <v>0.17226841550532848</v>
      </c>
      <c r="F5" s="576">
        <f>C5/D5</f>
        <v>0.82773158449467155</v>
      </c>
    </row>
    <row r="6" spans="1:10" ht="15">
      <c r="A6" s="572">
        <v>2008</v>
      </c>
      <c r="B6" s="573">
        <v>2073</v>
      </c>
      <c r="C6" s="573">
        <v>8902</v>
      </c>
      <c r="D6" s="574">
        <f>B6+C6</f>
        <v>10975</v>
      </c>
      <c r="E6" s="575">
        <f t="shared" ref="E6:E22" si="0">B6/D6</f>
        <v>0.18888382687927108</v>
      </c>
      <c r="F6" s="576">
        <f t="shared" ref="F6:F22" si="1">C6/D6</f>
        <v>0.81111617312072892</v>
      </c>
    </row>
    <row r="7" spans="1:10" ht="15">
      <c r="A7" s="572">
        <v>2009</v>
      </c>
      <c r="B7" s="573">
        <v>3079</v>
      </c>
      <c r="C7" s="573">
        <v>11601</v>
      </c>
      <c r="D7" s="574">
        <f>B7+C7</f>
        <v>14680</v>
      </c>
      <c r="E7" s="575">
        <f t="shared" si="0"/>
        <v>0.20974114441416894</v>
      </c>
      <c r="F7" s="576">
        <f t="shared" si="1"/>
        <v>0.79025885558583109</v>
      </c>
    </row>
    <row r="8" spans="1:10" ht="15">
      <c r="A8" s="572">
        <v>2010</v>
      </c>
      <c r="B8" s="573">
        <v>3933</v>
      </c>
      <c r="C8" s="573">
        <v>13522</v>
      </c>
      <c r="D8" s="574">
        <f t="shared" ref="D8:D16" si="2">B8+C8</f>
        <v>17455</v>
      </c>
      <c r="E8" s="575">
        <f t="shared" si="0"/>
        <v>0.22532225723288457</v>
      </c>
      <c r="F8" s="576">
        <f t="shared" si="1"/>
        <v>0.77467774276711543</v>
      </c>
    </row>
    <row r="9" spans="1:10" ht="15">
      <c r="A9" s="572">
        <v>2011</v>
      </c>
      <c r="B9" s="573">
        <v>5636</v>
      </c>
      <c r="C9" s="573">
        <v>16957</v>
      </c>
      <c r="D9" s="574">
        <f t="shared" si="2"/>
        <v>22593</v>
      </c>
      <c r="E9" s="575">
        <f t="shared" si="0"/>
        <v>0.24945779666268314</v>
      </c>
      <c r="F9" s="576">
        <f t="shared" si="1"/>
        <v>0.75054220333731692</v>
      </c>
    </row>
    <row r="10" spans="1:10" ht="15">
      <c r="A10" s="572">
        <v>2012</v>
      </c>
      <c r="B10" s="573">
        <v>7023</v>
      </c>
      <c r="C10" s="573">
        <v>19654</v>
      </c>
      <c r="D10" s="574">
        <f t="shared" si="2"/>
        <v>26677</v>
      </c>
      <c r="E10" s="575">
        <f t="shared" si="0"/>
        <v>0.26326048656145745</v>
      </c>
      <c r="F10" s="576">
        <f t="shared" si="1"/>
        <v>0.7367395134385426</v>
      </c>
      <c r="G10" s="254" t="s">
        <v>0</v>
      </c>
    </row>
    <row r="11" spans="1:10" ht="15">
      <c r="A11" s="572">
        <v>2013</v>
      </c>
      <c r="B11" s="573">
        <v>7837</v>
      </c>
      <c r="C11" s="573">
        <v>20767</v>
      </c>
      <c r="D11" s="574">
        <f t="shared" si="2"/>
        <v>28604</v>
      </c>
      <c r="E11" s="575">
        <f t="shared" si="0"/>
        <v>0.27398265976786462</v>
      </c>
      <c r="F11" s="576">
        <f t="shared" si="1"/>
        <v>0.72601734023213538</v>
      </c>
    </row>
    <row r="12" spans="1:10" ht="13.5" customHeight="1">
      <c r="A12" s="572">
        <v>2014</v>
      </c>
      <c r="B12" s="573">
        <v>8887</v>
      </c>
      <c r="C12" s="573">
        <v>22125</v>
      </c>
      <c r="D12" s="574">
        <f t="shared" si="2"/>
        <v>31012</v>
      </c>
      <c r="E12" s="575">
        <f t="shared" si="0"/>
        <v>0.28656649039081644</v>
      </c>
      <c r="F12" s="576">
        <f t="shared" si="1"/>
        <v>0.7134335096091835</v>
      </c>
    </row>
    <row r="13" spans="1:10" ht="15">
      <c r="A13" s="572">
        <v>2015</v>
      </c>
      <c r="B13" s="573">
        <v>10111</v>
      </c>
      <c r="C13" s="573">
        <v>24423</v>
      </c>
      <c r="D13" s="574">
        <f t="shared" si="2"/>
        <v>34534</v>
      </c>
      <c r="E13" s="575">
        <f t="shared" si="0"/>
        <v>0.29278392309028783</v>
      </c>
      <c r="F13" s="576">
        <f t="shared" si="1"/>
        <v>0.70721607690971222</v>
      </c>
    </row>
    <row r="14" spans="1:10" ht="15">
      <c r="A14" s="572">
        <v>2016</v>
      </c>
      <c r="B14" s="573">
        <v>12078</v>
      </c>
      <c r="C14" s="573">
        <v>26764</v>
      </c>
      <c r="D14" s="574">
        <f t="shared" si="2"/>
        <v>38842</v>
      </c>
      <c r="E14" s="575">
        <f t="shared" si="0"/>
        <v>0.31095206220071059</v>
      </c>
      <c r="F14" s="576">
        <f t="shared" si="1"/>
        <v>0.68904793779928941</v>
      </c>
    </row>
    <row r="15" spans="1:10" ht="15">
      <c r="A15" s="572">
        <v>2017</v>
      </c>
      <c r="B15" s="573">
        <v>12405</v>
      </c>
      <c r="C15" s="573">
        <v>29049</v>
      </c>
      <c r="D15" s="574">
        <f t="shared" si="2"/>
        <v>41454</v>
      </c>
      <c r="E15" s="575">
        <f t="shared" si="0"/>
        <v>0.29924735851787526</v>
      </c>
      <c r="F15" s="576">
        <f t="shared" si="1"/>
        <v>0.70075264148212479</v>
      </c>
    </row>
    <row r="16" spans="1:10" ht="15">
      <c r="A16" s="572">
        <v>2018</v>
      </c>
      <c r="B16" s="573">
        <v>14681</v>
      </c>
      <c r="C16" s="573">
        <v>30770</v>
      </c>
      <c r="D16" s="574">
        <f t="shared" si="2"/>
        <v>45451</v>
      </c>
      <c r="E16" s="575">
        <f t="shared" si="0"/>
        <v>0.32300719456117577</v>
      </c>
      <c r="F16" s="576">
        <f t="shared" si="1"/>
        <v>0.67699280543882423</v>
      </c>
    </row>
    <row r="17" spans="1:9" ht="15">
      <c r="A17" s="572">
        <v>2019</v>
      </c>
      <c r="B17" s="573">
        <v>16847</v>
      </c>
      <c r="C17" s="573">
        <v>32268</v>
      </c>
      <c r="D17" s="574">
        <f t="shared" ref="D17:D22" si="3">B17+C17</f>
        <v>49115</v>
      </c>
      <c r="E17" s="575">
        <f t="shared" si="0"/>
        <v>0.34301130001018021</v>
      </c>
      <c r="F17" s="576">
        <f t="shared" si="1"/>
        <v>0.65698869998981979</v>
      </c>
    </row>
    <row r="18" spans="1:9" ht="15">
      <c r="A18" s="572">
        <v>2020</v>
      </c>
      <c r="B18" s="573">
        <v>15459</v>
      </c>
      <c r="C18" s="573">
        <v>24686</v>
      </c>
      <c r="D18" s="574">
        <f t="shared" si="3"/>
        <v>40145</v>
      </c>
      <c r="E18" s="575">
        <f t="shared" si="0"/>
        <v>0.38507908830489473</v>
      </c>
      <c r="F18" s="576">
        <f t="shared" si="1"/>
        <v>0.61492091169510521</v>
      </c>
      <c r="I18" s="254" t="s">
        <v>0</v>
      </c>
    </row>
    <row r="19" spans="1:9" ht="15">
      <c r="A19" s="572">
        <v>2021</v>
      </c>
      <c r="B19" s="573">
        <v>18828</v>
      </c>
      <c r="C19" s="573">
        <v>28622</v>
      </c>
      <c r="D19" s="574">
        <f t="shared" si="3"/>
        <v>47450</v>
      </c>
      <c r="E19" s="575">
        <f t="shared" si="0"/>
        <v>0.39679662802950472</v>
      </c>
      <c r="F19" s="576">
        <f t="shared" si="1"/>
        <v>0.60320337197049523</v>
      </c>
    </row>
    <row r="20" spans="1:9" ht="15">
      <c r="A20" s="572">
        <v>2022</v>
      </c>
      <c r="B20" s="573">
        <v>19549</v>
      </c>
      <c r="C20" s="573">
        <v>30046</v>
      </c>
      <c r="D20" s="574">
        <f t="shared" si="3"/>
        <v>49595</v>
      </c>
      <c r="E20" s="575">
        <f t="shared" si="0"/>
        <v>0.39417279967738683</v>
      </c>
      <c r="F20" s="576">
        <f t="shared" si="1"/>
        <v>0.60582720032261317</v>
      </c>
      <c r="G20" s="355"/>
      <c r="H20" s="355"/>
    </row>
    <row r="21" spans="1:9" ht="15">
      <c r="A21" s="572">
        <v>2023</v>
      </c>
      <c r="B21" s="573">
        <v>16560</v>
      </c>
      <c r="C21" s="573">
        <v>30237</v>
      </c>
      <c r="D21" s="574">
        <f t="shared" si="3"/>
        <v>46797</v>
      </c>
      <c r="E21" s="575">
        <f>B21/D21</f>
        <v>0.35386883774600936</v>
      </c>
      <c r="F21" s="576">
        <f>C21/D21</f>
        <v>0.64613116225399059</v>
      </c>
      <c r="G21" s="355"/>
      <c r="H21" s="355"/>
    </row>
    <row r="22" spans="1:9" ht="15">
      <c r="A22" s="572" t="str">
        <f>+'Resumen '!O5</f>
        <v>Ene-Sep.24</v>
      </c>
      <c r="B22" s="573">
        <v>13918</v>
      </c>
      <c r="C22" s="573">
        <v>23591</v>
      </c>
      <c r="D22" s="574">
        <f t="shared" si="3"/>
        <v>37509</v>
      </c>
      <c r="E22" s="575">
        <f t="shared" si="0"/>
        <v>0.37105761283958516</v>
      </c>
      <c r="F22" s="576">
        <f t="shared" si="1"/>
        <v>0.62894238716041484</v>
      </c>
      <c r="G22" s="355"/>
      <c r="H22" s="355"/>
    </row>
    <row r="23" spans="1:9" ht="15">
      <c r="A23" s="475" t="s">
        <v>187</v>
      </c>
      <c r="B23" s="476">
        <f>SUM(B5:B22)</f>
        <v>190375</v>
      </c>
      <c r="C23" s="476">
        <f>SUM(C5:C22)</f>
        <v>401052</v>
      </c>
      <c r="D23" s="476">
        <f>SUM(D5:D22)</f>
        <v>591427</v>
      </c>
      <c r="E23" s="577">
        <f>B23/D23</f>
        <v>0.32189095188417166</v>
      </c>
      <c r="F23" s="578">
        <f>C23/D23</f>
        <v>0.67810904811582828</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3">
    <tabColor rgb="FF66FF33"/>
    <pageSetUpPr fitToPage="1"/>
  </sheetPr>
  <dimension ref="A1:N25"/>
  <sheetViews>
    <sheetView showGridLines="0" view="pageBreakPreview" zoomScale="70" zoomScaleNormal="100" zoomScaleSheetLayoutView="70" workbookViewId="0">
      <selection activeCell="P31" sqref="P31:P32"/>
    </sheetView>
  </sheetViews>
  <sheetFormatPr defaultColWidth="11.42578125" defaultRowHeight="18"/>
  <cols>
    <col min="1" max="1" width="22.5703125" style="259" customWidth="1"/>
    <col min="2" max="2" width="15.42578125" style="259" customWidth="1"/>
    <col min="3" max="5" width="15.140625" style="259" bestFit="1" customWidth="1"/>
    <col min="6" max="6" width="14.28515625" style="259" customWidth="1"/>
    <col min="7" max="7" width="18.7109375" style="259" customWidth="1"/>
    <col min="8" max="8" width="17.85546875" style="259" customWidth="1"/>
    <col min="9" max="9" width="21.7109375" style="259" customWidth="1"/>
    <col min="10" max="10" width="20.85546875" style="259" customWidth="1"/>
    <col min="11" max="11" width="20" style="259" customWidth="1"/>
    <col min="12" max="12" width="20.5703125" style="259" customWidth="1"/>
    <col min="13" max="13" width="20.7109375" style="259" customWidth="1"/>
    <col min="14" max="14" width="17.7109375" style="259" customWidth="1"/>
    <col min="15" max="16384" width="11.42578125" style="259"/>
  </cols>
  <sheetData>
    <row r="1" spans="1:14" s="477" customFormat="1" ht="79.5" customHeight="1">
      <c r="A1" s="1475" t="s">
        <v>928</v>
      </c>
      <c r="B1" s="1475"/>
      <c r="C1" s="1475"/>
      <c r="D1" s="1475"/>
      <c r="E1" s="1475"/>
      <c r="F1" s="1475"/>
      <c r="G1" s="1475"/>
      <c r="H1" s="1475"/>
      <c r="I1" s="1475"/>
      <c r="J1" s="1475"/>
      <c r="K1" s="1475"/>
      <c r="L1" s="1475"/>
      <c r="M1" s="1475"/>
    </row>
    <row r="2" spans="1:14" s="477" customFormat="1" ht="24" customHeight="1">
      <c r="A2" s="1475" t="str">
        <f>+'V.4.6. Accid x sexo'!A2:I2</f>
        <v>Período:  Diciembre 2007 - Septiembre 2024</v>
      </c>
      <c r="B2" s="1475"/>
      <c r="C2" s="1475"/>
      <c r="D2" s="1475"/>
      <c r="E2" s="1475"/>
      <c r="F2" s="1475"/>
      <c r="G2" s="1475"/>
      <c r="H2" s="1475"/>
      <c r="I2" s="1475"/>
      <c r="J2" s="1475"/>
      <c r="K2" s="1475"/>
      <c r="L2" s="1475"/>
      <c r="M2" s="1475"/>
    </row>
    <row r="3" spans="1:14" ht="13.5" customHeight="1">
      <c r="A3" s="1068"/>
      <c r="B3" s="356"/>
      <c r="C3" s="356"/>
      <c r="D3" s="356"/>
      <c r="E3" s="356"/>
      <c r="F3" s="356"/>
      <c r="G3" s="356"/>
      <c r="H3" s="356"/>
    </row>
    <row r="4" spans="1:14" s="323" customFormat="1" ht="42.75" customHeight="1">
      <c r="A4" s="541" t="s">
        <v>401</v>
      </c>
      <c r="B4" s="824" t="s">
        <v>929</v>
      </c>
      <c r="C4" s="824" t="s">
        <v>930</v>
      </c>
      <c r="D4" s="824" t="s">
        <v>931</v>
      </c>
      <c r="E4" s="824" t="s">
        <v>932</v>
      </c>
      <c r="F4" s="824" t="s">
        <v>933</v>
      </c>
      <c r="G4" s="824" t="s">
        <v>934</v>
      </c>
      <c r="H4" s="825" t="s">
        <v>473</v>
      </c>
      <c r="I4" s="259"/>
      <c r="J4" s="259"/>
      <c r="K4" s="259"/>
      <c r="L4" s="259"/>
      <c r="M4" s="259"/>
      <c r="N4" s="259"/>
    </row>
    <row r="5" spans="1:14" ht="18.75" customHeight="1">
      <c r="A5" s="547" t="s">
        <v>935</v>
      </c>
      <c r="B5" s="546">
        <v>9</v>
      </c>
      <c r="C5" s="546">
        <v>1413</v>
      </c>
      <c r="D5" s="546">
        <v>3274</v>
      </c>
      <c r="E5" s="546">
        <v>2149</v>
      </c>
      <c r="F5" s="546">
        <v>1123</v>
      </c>
      <c r="G5" s="546">
        <f>571+5</f>
        <v>576</v>
      </c>
      <c r="H5" s="826">
        <f>SUM(B5:G5)</f>
        <v>8544</v>
      </c>
    </row>
    <row r="6" spans="1:14">
      <c r="A6" s="547" t="s">
        <v>453</v>
      </c>
      <c r="B6" s="546">
        <v>7</v>
      </c>
      <c r="C6" s="546">
        <v>1031</v>
      </c>
      <c r="D6" s="546">
        <v>4066</v>
      </c>
      <c r="E6" s="546">
        <v>3112</v>
      </c>
      <c r="F6" s="546">
        <v>1708</v>
      </c>
      <c r="G6" s="546">
        <v>1053</v>
      </c>
      <c r="H6" s="826">
        <f>SUM(B6:G6)</f>
        <v>10977</v>
      </c>
    </row>
    <row r="7" spans="1:14">
      <c r="A7" s="547" t="s">
        <v>454</v>
      </c>
      <c r="B7" s="546">
        <v>2</v>
      </c>
      <c r="C7" s="546">
        <v>2024</v>
      </c>
      <c r="D7" s="546">
        <v>5530</v>
      </c>
      <c r="E7" s="546">
        <v>3839</v>
      </c>
      <c r="F7" s="546">
        <v>2108</v>
      </c>
      <c r="G7" s="546">
        <v>1180</v>
      </c>
      <c r="H7" s="826">
        <f>SUM(B7:G7)</f>
        <v>14683</v>
      </c>
    </row>
    <row r="8" spans="1:14">
      <c r="A8" s="547" t="s">
        <v>455</v>
      </c>
      <c r="B8" s="546">
        <v>0</v>
      </c>
      <c r="C8" s="546">
        <v>3154</v>
      </c>
      <c r="D8" s="546">
        <v>6350</v>
      </c>
      <c r="E8" s="546">
        <v>4256</v>
      </c>
      <c r="F8" s="546">
        <v>2407</v>
      </c>
      <c r="G8" s="546">
        <v>1289</v>
      </c>
      <c r="H8" s="826">
        <f>SUM(B8:G8)</f>
        <v>17456</v>
      </c>
    </row>
    <row r="9" spans="1:14">
      <c r="A9" s="547">
        <v>2011</v>
      </c>
      <c r="B9" s="546">
        <v>6</v>
      </c>
      <c r="C9" s="546">
        <v>4931</v>
      </c>
      <c r="D9" s="546">
        <v>7715</v>
      </c>
      <c r="E9" s="546">
        <v>5319</v>
      </c>
      <c r="F9" s="546">
        <v>3017</v>
      </c>
      <c r="G9" s="546">
        <v>1609</v>
      </c>
      <c r="H9" s="826">
        <f>SUM(B9:G9)</f>
        <v>22597</v>
      </c>
    </row>
    <row r="10" spans="1:14" ht="18" customHeight="1">
      <c r="A10" s="547" t="s">
        <v>457</v>
      </c>
      <c r="B10" s="546">
        <v>18</v>
      </c>
      <c r="C10" s="546">
        <v>6875</v>
      </c>
      <c r="D10" s="546">
        <v>8611</v>
      </c>
      <c r="E10" s="546">
        <v>5883</v>
      </c>
      <c r="F10" s="546">
        <v>3457</v>
      </c>
      <c r="G10" s="546">
        <v>1844</v>
      </c>
      <c r="H10" s="826">
        <f t="shared" ref="H10:H15" si="0">SUM(B10:G10)</f>
        <v>26688</v>
      </c>
    </row>
    <row r="11" spans="1:14" ht="18.75" customHeight="1">
      <c r="A11" s="547" t="s">
        <v>458</v>
      </c>
      <c r="B11" s="546">
        <v>34</v>
      </c>
      <c r="C11" s="546">
        <v>8429</v>
      </c>
      <c r="D11" s="546">
        <v>8946</v>
      </c>
      <c r="E11" s="546">
        <v>5876</v>
      </c>
      <c r="F11" s="546">
        <v>3510</v>
      </c>
      <c r="G11" s="546">
        <v>1840</v>
      </c>
      <c r="H11" s="826">
        <f t="shared" si="0"/>
        <v>28635</v>
      </c>
    </row>
    <row r="12" spans="1:14" ht="17.25" customHeight="1">
      <c r="A12" s="547" t="s">
        <v>459</v>
      </c>
      <c r="B12" s="546">
        <v>80</v>
      </c>
      <c r="C12" s="546">
        <v>9624</v>
      </c>
      <c r="D12" s="546">
        <v>8806</v>
      </c>
      <c r="E12" s="546">
        <v>6269</v>
      </c>
      <c r="F12" s="546">
        <v>3876</v>
      </c>
      <c r="G12" s="546">
        <v>2377</v>
      </c>
      <c r="H12" s="826">
        <f t="shared" si="0"/>
        <v>31032</v>
      </c>
    </row>
    <row r="13" spans="1:14" ht="16.5" customHeight="1">
      <c r="A13" s="547" t="s">
        <v>460</v>
      </c>
      <c r="B13" s="546">
        <v>165</v>
      </c>
      <c r="C13" s="546">
        <v>12019</v>
      </c>
      <c r="D13" s="546">
        <v>10377</v>
      </c>
      <c r="E13" s="546">
        <v>6571</v>
      </c>
      <c r="F13" s="546">
        <v>3782</v>
      </c>
      <c r="G13" s="546">
        <v>1635</v>
      </c>
      <c r="H13" s="826">
        <f t="shared" si="0"/>
        <v>34549</v>
      </c>
    </row>
    <row r="14" spans="1:14" ht="16.5" customHeight="1">
      <c r="A14" s="547" t="s">
        <v>461</v>
      </c>
      <c r="B14" s="546">
        <v>153</v>
      </c>
      <c r="C14" s="546">
        <v>13830</v>
      </c>
      <c r="D14" s="546">
        <v>11563</v>
      </c>
      <c r="E14" s="546">
        <v>7417</v>
      </c>
      <c r="F14" s="546">
        <v>4270</v>
      </c>
      <c r="G14" s="546">
        <v>1623</v>
      </c>
      <c r="H14" s="826">
        <f t="shared" si="0"/>
        <v>38856</v>
      </c>
    </row>
    <row r="15" spans="1:14">
      <c r="A15" s="547" t="s">
        <v>462</v>
      </c>
      <c r="B15" s="546">
        <v>189</v>
      </c>
      <c r="C15" s="546">
        <v>15003</v>
      </c>
      <c r="D15" s="546">
        <v>12102</v>
      </c>
      <c r="E15" s="546">
        <v>7868</v>
      </c>
      <c r="F15" s="546">
        <v>4631</v>
      </c>
      <c r="G15" s="546">
        <v>1696</v>
      </c>
      <c r="H15" s="826">
        <f t="shared" si="0"/>
        <v>41489</v>
      </c>
    </row>
    <row r="16" spans="1:14">
      <c r="A16" s="547" t="s">
        <v>463</v>
      </c>
      <c r="B16" s="549">
        <v>160</v>
      </c>
      <c r="C16" s="549">
        <v>16268</v>
      </c>
      <c r="D16" s="549">
        <v>13433</v>
      </c>
      <c r="E16" s="549">
        <v>8648</v>
      </c>
      <c r="F16" s="549">
        <v>5102</v>
      </c>
      <c r="G16" s="549">
        <v>1859</v>
      </c>
      <c r="H16" s="827">
        <f>SUM(B16:G16)</f>
        <v>45470</v>
      </c>
    </row>
    <row r="17" spans="1:14">
      <c r="A17" s="547" t="s">
        <v>464</v>
      </c>
      <c r="B17" s="549">
        <v>147</v>
      </c>
      <c r="C17" s="549">
        <v>17232</v>
      </c>
      <c r="D17" s="549">
        <v>14644</v>
      </c>
      <c r="E17" s="549">
        <v>9524</v>
      </c>
      <c r="F17" s="549">
        <v>5494</v>
      </c>
      <c r="G17" s="549">
        <v>2107</v>
      </c>
      <c r="H17" s="827">
        <f>SUM(B17:G17)</f>
        <v>49148</v>
      </c>
    </row>
    <row r="18" spans="1:14">
      <c r="A18" s="547" t="s">
        <v>465</v>
      </c>
      <c r="B18" s="549">
        <v>84</v>
      </c>
      <c r="C18" s="549">
        <v>12952</v>
      </c>
      <c r="D18" s="549">
        <v>12784</v>
      </c>
      <c r="E18" s="549">
        <v>8100</v>
      </c>
      <c r="F18" s="549">
        <v>4681</v>
      </c>
      <c r="G18" s="549">
        <v>1544</v>
      </c>
      <c r="H18" s="827">
        <f>SUM(B18:G18)</f>
        <v>40145</v>
      </c>
    </row>
    <row r="19" spans="1:14">
      <c r="A19" s="545">
        <v>2021</v>
      </c>
      <c r="B19" s="549">
        <v>135</v>
      </c>
      <c r="C19" s="549">
        <v>15071</v>
      </c>
      <c r="D19" s="549">
        <v>15016</v>
      </c>
      <c r="E19" s="549">
        <v>9465</v>
      </c>
      <c r="F19" s="549">
        <v>5623</v>
      </c>
      <c r="G19" s="549">
        <v>2140</v>
      </c>
      <c r="H19" s="827">
        <f>SUM(B19:G19)</f>
        <v>47450</v>
      </c>
    </row>
    <row r="20" spans="1:14">
      <c r="A20" s="545">
        <v>2022</v>
      </c>
      <c r="B20" s="549">
        <v>163</v>
      </c>
      <c r="C20" s="549">
        <v>16256</v>
      </c>
      <c r="D20" s="549">
        <v>15489</v>
      </c>
      <c r="E20" s="549">
        <v>9689</v>
      </c>
      <c r="F20" s="549">
        <v>5679</v>
      </c>
      <c r="G20" s="549">
        <v>2319</v>
      </c>
      <c r="H20" s="827">
        <v>49595</v>
      </c>
    </row>
    <row r="21" spans="1:14">
      <c r="A21" s="545">
        <f>+Tabla47[[#This Row],[Año ]]</f>
        <v>2023</v>
      </c>
      <c r="B21" s="549">
        <v>157</v>
      </c>
      <c r="C21" s="549">
        <v>16181</v>
      </c>
      <c r="D21" s="549">
        <v>14600</v>
      </c>
      <c r="E21" s="549">
        <v>8845</v>
      </c>
      <c r="F21" s="549">
        <v>4967</v>
      </c>
      <c r="G21" s="549">
        <v>2047</v>
      </c>
      <c r="H21" s="827">
        <f>SUM(B21:G21)</f>
        <v>46797</v>
      </c>
    </row>
    <row r="22" spans="1:14" s="323" customFormat="1" ht="20.25" customHeight="1">
      <c r="A22" s="545" t="str">
        <f>+'Resumen '!O5</f>
        <v>Ene-Sep.24</v>
      </c>
      <c r="B22" s="549">
        <v>609</v>
      </c>
      <c r="C22" s="549">
        <v>13584</v>
      </c>
      <c r="D22" s="549">
        <v>11339</v>
      </c>
      <c r="E22" s="549">
        <v>6747</v>
      </c>
      <c r="F22" s="549">
        <v>3826</v>
      </c>
      <c r="G22" s="549">
        <v>1404</v>
      </c>
      <c r="H22" s="827">
        <f>SUM(B22:G22)</f>
        <v>37509</v>
      </c>
      <c r="I22" s="259"/>
      <c r="J22" s="259"/>
      <c r="K22" s="259"/>
      <c r="L22" s="259"/>
      <c r="M22" s="259"/>
      <c r="N22" s="259"/>
    </row>
    <row r="23" spans="1:14">
      <c r="A23" s="828" t="s">
        <v>187</v>
      </c>
      <c r="B23" s="829">
        <f>SUM(B5:B22)</f>
        <v>2118</v>
      </c>
      <c r="C23" s="829">
        <f t="shared" ref="C23:H23" si="1">SUM(C5:C22)</f>
        <v>185877</v>
      </c>
      <c r="D23" s="829">
        <f t="shared" si="1"/>
        <v>184645</v>
      </c>
      <c r="E23" s="829">
        <f t="shared" si="1"/>
        <v>119577</v>
      </c>
      <c r="F23" s="829">
        <f t="shared" si="1"/>
        <v>69261</v>
      </c>
      <c r="G23" s="829">
        <f t="shared" si="1"/>
        <v>30142</v>
      </c>
      <c r="H23" s="829">
        <f t="shared" si="1"/>
        <v>591620</v>
      </c>
    </row>
    <row r="24" spans="1:14">
      <c r="A24" s="1121"/>
      <c r="B24" s="1122">
        <f>+B23/$H$23</f>
        <v>3.5800006761096651E-3</v>
      </c>
      <c r="C24" s="1122">
        <f t="shared" ref="C24:H24" si="2">+C23/$H$23</f>
        <v>0.31418309049727866</v>
      </c>
      <c r="D24" s="1122">
        <f t="shared" si="2"/>
        <v>0.31210067272911668</v>
      </c>
      <c r="E24" s="1122">
        <f t="shared" si="2"/>
        <v>0.20211791352557384</v>
      </c>
      <c r="F24" s="1122">
        <f t="shared" si="2"/>
        <v>0.11707007876677597</v>
      </c>
      <c r="G24" s="1122">
        <f t="shared" si="2"/>
        <v>5.0948243805145198E-2</v>
      </c>
      <c r="H24" s="1123">
        <f t="shared" si="2"/>
        <v>1</v>
      </c>
      <c r="J24" s="481"/>
    </row>
    <row r="25" spans="1:14">
      <c r="A25" s="1600" t="s">
        <v>936</v>
      </c>
      <c r="B25" s="1601"/>
      <c r="C25" s="1601"/>
      <c r="D25" s="1601"/>
      <c r="E25" s="1601"/>
      <c r="F25" s="1601"/>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5">
    <tabColor rgb="FF7030A0"/>
    <pageSetUpPr fitToPage="1"/>
  </sheetPr>
  <dimension ref="A2:J47"/>
  <sheetViews>
    <sheetView showGridLines="0" view="pageBreakPreview" topLeftCell="C1" zoomScale="85" zoomScaleNormal="100" zoomScaleSheetLayoutView="85" workbookViewId="0">
      <selection activeCell="P37" sqref="P36:P37"/>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0" ht="17.25" customHeight="1"/>
    <row r="3" spans="1:10" ht="17.25" customHeight="1"/>
    <row r="5" spans="1:10" ht="21" customHeight="1">
      <c r="A5" s="1445" t="s">
        <v>937</v>
      </c>
      <c r="B5" s="1445"/>
      <c r="C5" s="1445"/>
      <c r="D5" s="1445"/>
      <c r="E5" s="1445"/>
      <c r="F5" s="1445"/>
      <c r="G5" s="1445"/>
      <c r="H5" s="1445"/>
      <c r="I5" s="1445"/>
      <c r="J5" s="1445"/>
    </row>
    <row r="6" spans="1:10" ht="15.75" customHeight="1">
      <c r="A6" s="1445"/>
      <c r="B6" s="1445"/>
      <c r="C6" s="1445"/>
      <c r="D6" s="1445"/>
      <c r="E6" s="1445"/>
      <c r="F6" s="1445"/>
      <c r="G6" s="1445"/>
      <c r="H6" s="1445"/>
      <c r="I6" s="1445"/>
      <c r="J6" s="1445"/>
    </row>
    <row r="7" spans="1:10" ht="15.75" customHeight="1">
      <c r="A7" s="1445"/>
      <c r="B7" s="1445"/>
      <c r="C7" s="1445"/>
      <c r="D7" s="1445"/>
      <c r="E7" s="1445"/>
      <c r="F7" s="1445"/>
      <c r="G7" s="1445"/>
      <c r="H7" s="1445"/>
      <c r="I7" s="1445"/>
      <c r="J7" s="1445"/>
    </row>
    <row r="8" spans="1:10" ht="15.75" customHeight="1">
      <c r="A8" s="1445"/>
      <c r="B8" s="1445"/>
      <c r="C8" s="1445"/>
      <c r="D8" s="1445"/>
      <c r="E8" s="1445"/>
      <c r="F8" s="1445"/>
      <c r="G8" s="1445"/>
      <c r="H8" s="1445"/>
      <c r="I8" s="1445"/>
      <c r="J8" s="1445"/>
    </row>
    <row r="9" spans="1:10" ht="15.75" customHeight="1">
      <c r="A9" s="1445"/>
      <c r="B9" s="1445"/>
      <c r="C9" s="1445"/>
      <c r="D9" s="1445"/>
      <c r="E9" s="1445"/>
      <c r="F9" s="1445"/>
      <c r="G9" s="1445"/>
      <c r="H9" s="1445"/>
      <c r="I9" s="1445"/>
      <c r="J9" s="1445"/>
    </row>
    <row r="10" spans="1:10" ht="15.75" customHeight="1">
      <c r="A10" s="1445"/>
      <c r="B10" s="1445"/>
      <c r="C10" s="1445"/>
      <c r="D10" s="1445"/>
      <c r="E10" s="1445"/>
      <c r="F10" s="1445"/>
      <c r="G10" s="1445"/>
      <c r="H10" s="1445"/>
      <c r="I10" s="1445"/>
      <c r="J10" s="1445"/>
    </row>
    <row r="11" spans="1:10" ht="15.75" customHeight="1">
      <c r="A11" s="1445"/>
      <c r="B11" s="1445"/>
      <c r="C11" s="1445"/>
      <c r="D11" s="1445"/>
      <c r="E11" s="1445"/>
      <c r="F11" s="1445"/>
      <c r="G11" s="1445"/>
      <c r="H11" s="1445"/>
      <c r="I11" s="1445"/>
      <c r="J11" s="1445"/>
    </row>
    <row r="12" spans="1:10" ht="15.75" customHeight="1">
      <c r="A12" s="1445"/>
      <c r="B12" s="1445"/>
      <c r="C12" s="1445"/>
      <c r="D12" s="1445"/>
      <c r="E12" s="1445"/>
      <c r="F12" s="1445"/>
      <c r="G12" s="1445"/>
      <c r="H12" s="1445"/>
      <c r="I12" s="1445"/>
      <c r="J12" s="1445"/>
    </row>
    <row r="13" spans="1:10" ht="15.75" customHeight="1">
      <c r="A13" s="1445"/>
      <c r="B13" s="1445"/>
      <c r="C13" s="1445"/>
      <c r="D13" s="1445"/>
      <c r="E13" s="1445"/>
      <c r="F13" s="1445"/>
      <c r="G13" s="1445"/>
      <c r="H13" s="1445"/>
      <c r="I13" s="1445"/>
      <c r="J13" s="1445"/>
    </row>
    <row r="14" spans="1:10" ht="15.75" customHeight="1">
      <c r="A14" s="1445"/>
      <c r="B14" s="1445"/>
      <c r="C14" s="1445"/>
      <c r="D14" s="1445"/>
      <c r="E14" s="1445"/>
      <c r="F14" s="1445"/>
      <c r="G14" s="1445"/>
      <c r="H14" s="1445"/>
      <c r="I14" s="1445"/>
      <c r="J14" s="1445"/>
    </row>
    <row r="15" spans="1:10" ht="27.75" customHeight="1">
      <c r="A15" s="1445"/>
      <c r="B15" s="1445"/>
      <c r="C15" s="1445"/>
      <c r="D15" s="1445"/>
      <c r="E15" s="1445"/>
      <c r="F15" s="1445"/>
      <c r="G15" s="1445"/>
      <c r="H15" s="1445"/>
      <c r="I15" s="1445"/>
      <c r="J15" s="1445"/>
    </row>
    <row r="16" spans="1:10" ht="15.75" customHeight="1">
      <c r="A16" s="1445"/>
      <c r="B16" s="1445"/>
      <c r="C16" s="1445"/>
      <c r="D16" s="1445"/>
      <c r="E16" s="1445"/>
      <c r="F16" s="1445"/>
      <c r="G16" s="1445"/>
      <c r="H16" s="1445"/>
      <c r="I16" s="1445"/>
      <c r="J16" s="1445"/>
    </row>
    <row r="17" spans="1:10" ht="15.75" customHeight="1">
      <c r="A17" s="1445"/>
      <c r="B17" s="1445"/>
      <c r="C17" s="1445"/>
      <c r="D17" s="1445"/>
      <c r="E17" s="1445"/>
      <c r="F17" s="1445"/>
      <c r="G17" s="1445"/>
      <c r="H17" s="1445"/>
      <c r="I17" s="1445"/>
      <c r="J17" s="1445"/>
    </row>
    <row r="18" spans="1:10" ht="15.75" customHeight="1">
      <c r="A18" s="1445"/>
      <c r="B18" s="1445"/>
      <c r="C18" s="1445"/>
      <c r="D18" s="1445"/>
      <c r="E18" s="1445"/>
      <c r="F18" s="1445"/>
      <c r="G18" s="1445"/>
      <c r="H18" s="1445"/>
      <c r="I18" s="1445"/>
      <c r="J18" s="1445"/>
    </row>
    <row r="19" spans="1:10" ht="15.75" customHeight="1">
      <c r="A19" s="1445"/>
      <c r="B19" s="1445"/>
      <c r="C19" s="1445"/>
      <c r="D19" s="1445"/>
      <c r="E19" s="1445"/>
      <c r="F19" s="1445"/>
      <c r="G19" s="1445"/>
      <c r="H19" s="1445"/>
      <c r="I19" s="1445"/>
      <c r="J19" s="1445"/>
    </row>
    <row r="20" spans="1:10" ht="15.75" customHeight="1">
      <c r="A20" s="1445"/>
      <c r="B20" s="1445"/>
      <c r="C20" s="1445"/>
      <c r="D20" s="1445"/>
      <c r="E20" s="1445"/>
      <c r="F20" s="1445"/>
      <c r="G20" s="1445"/>
      <c r="H20" s="1445"/>
      <c r="I20" s="1445"/>
      <c r="J20" s="1445"/>
    </row>
    <row r="21" spans="1:10" ht="15.75" customHeight="1">
      <c r="A21" s="1445"/>
      <c r="B21" s="1445"/>
      <c r="C21" s="1445"/>
      <c r="D21" s="1445"/>
      <c r="E21" s="1445"/>
      <c r="F21" s="1445"/>
      <c r="G21" s="1445"/>
      <c r="H21" s="1445"/>
      <c r="I21" s="1445"/>
      <c r="J21" s="1445"/>
    </row>
    <row r="22" spans="1:10" ht="15.75" customHeight="1">
      <c r="A22" s="1445"/>
      <c r="B22" s="1445"/>
      <c r="C22" s="1445"/>
      <c r="D22" s="1445"/>
      <c r="E22" s="1445"/>
      <c r="F22" s="1445"/>
      <c r="G22" s="1445"/>
      <c r="H22" s="1445"/>
      <c r="I22" s="1445"/>
      <c r="J22" s="1445"/>
    </row>
    <row r="23" spans="1:10" ht="15.75" customHeight="1">
      <c r="A23" s="1445"/>
      <c r="B23" s="1445"/>
      <c r="C23" s="1445"/>
      <c r="D23" s="1445"/>
      <c r="E23" s="1445"/>
      <c r="F23" s="1445"/>
      <c r="G23" s="1445"/>
      <c r="H23" s="1445"/>
      <c r="I23" s="1445"/>
      <c r="J23" s="1445"/>
    </row>
    <row r="24" spans="1:10" ht="15.75" customHeight="1">
      <c r="A24" s="1445"/>
      <c r="B24" s="1445"/>
      <c r="C24" s="1445"/>
      <c r="D24" s="1445"/>
      <c r="E24" s="1445"/>
      <c r="F24" s="1445"/>
      <c r="G24" s="1445"/>
      <c r="H24" s="1445"/>
      <c r="I24" s="1445"/>
      <c r="J24" s="1445"/>
    </row>
    <row r="25" spans="1:10" ht="15.75" customHeight="1">
      <c r="A25" s="1445"/>
      <c r="B25" s="1445"/>
      <c r="C25" s="1445"/>
      <c r="D25" s="1445"/>
      <c r="E25" s="1445"/>
      <c r="F25" s="1445"/>
      <c r="G25" s="1445"/>
      <c r="H25" s="1445"/>
      <c r="I25" s="1445"/>
      <c r="J25" s="1445"/>
    </row>
    <row r="26" spans="1:10" ht="15.75" customHeight="1">
      <c r="A26" s="1445"/>
      <c r="B26" s="1445"/>
      <c r="C26" s="1445"/>
      <c r="D26" s="1445"/>
      <c r="E26" s="1445"/>
      <c r="F26" s="1445"/>
      <c r="G26" s="1445"/>
      <c r="H26" s="1445"/>
      <c r="I26" s="1445"/>
      <c r="J26" s="1445"/>
    </row>
    <row r="27" spans="1:10" ht="15.75" customHeight="1">
      <c r="A27" s="1445"/>
      <c r="B27" s="1445"/>
      <c r="C27" s="1445"/>
      <c r="D27" s="1445"/>
      <c r="E27" s="1445"/>
      <c r="F27" s="1445"/>
      <c r="G27" s="1445"/>
      <c r="H27" s="1445"/>
      <c r="I27" s="1445"/>
      <c r="J27" s="1445"/>
    </row>
    <row r="28" spans="1:10" ht="15.75" customHeight="1">
      <c r="A28" s="1445"/>
      <c r="B28" s="1445"/>
      <c r="C28" s="1445"/>
      <c r="D28" s="1445"/>
      <c r="E28" s="1445"/>
      <c r="F28" s="1445"/>
      <c r="G28" s="1445"/>
      <c r="H28" s="1445"/>
      <c r="I28" s="1445"/>
      <c r="J28" s="1445"/>
    </row>
    <row r="29" spans="1:10" ht="15.75" customHeight="1">
      <c r="A29" s="1445"/>
      <c r="B29" s="1445"/>
      <c r="C29" s="1445"/>
      <c r="D29" s="1445"/>
      <c r="E29" s="1445"/>
      <c r="F29" s="1445"/>
      <c r="G29" s="1445"/>
      <c r="H29" s="1445"/>
      <c r="I29" s="1445"/>
      <c r="J29" s="1445"/>
    </row>
    <row r="30" spans="1:10" ht="15.75" customHeight="1">
      <c r="A30" s="1445"/>
      <c r="B30" s="1445"/>
      <c r="C30" s="1445"/>
      <c r="D30" s="1445"/>
      <c r="E30" s="1445"/>
      <c r="F30" s="1445"/>
      <c r="G30" s="1445"/>
      <c r="H30" s="1445"/>
      <c r="I30" s="1445"/>
      <c r="J30" s="1445"/>
    </row>
    <row r="31" spans="1:10" ht="15.75" customHeight="1">
      <c r="A31" s="1445"/>
      <c r="B31" s="1445"/>
      <c r="C31" s="1445"/>
      <c r="D31" s="1445"/>
      <c r="E31" s="1445"/>
      <c r="F31" s="1445"/>
      <c r="G31" s="1445"/>
      <c r="H31" s="1445"/>
      <c r="I31" s="1445"/>
      <c r="J31" s="1445"/>
    </row>
    <row r="32" spans="1:10" ht="15.75" customHeight="1">
      <c r="A32" s="1445"/>
      <c r="B32" s="1445"/>
      <c r="C32" s="1445"/>
      <c r="D32" s="1445"/>
      <c r="E32" s="1445"/>
      <c r="F32" s="1445"/>
      <c r="G32" s="1445"/>
      <c r="H32" s="1445"/>
      <c r="I32" s="1445"/>
      <c r="J32" s="1445"/>
    </row>
    <row r="33" spans="1:10" ht="15.75" customHeight="1">
      <c r="A33" s="1445"/>
      <c r="B33" s="1445"/>
      <c r="C33" s="1445"/>
      <c r="D33" s="1445"/>
      <c r="E33" s="1445"/>
      <c r="F33" s="1445"/>
      <c r="G33" s="1445"/>
      <c r="H33" s="1445"/>
      <c r="I33" s="1445"/>
      <c r="J33" s="1445"/>
    </row>
    <row r="34" spans="1:10" ht="15.75" customHeight="1">
      <c r="A34" s="1445"/>
      <c r="B34" s="1445"/>
      <c r="C34" s="1445"/>
      <c r="D34" s="1445"/>
      <c r="E34" s="1445"/>
      <c r="F34" s="1445"/>
      <c r="G34" s="1445"/>
      <c r="H34" s="1445"/>
      <c r="I34" s="1445"/>
      <c r="J34" s="1445"/>
    </row>
    <row r="35" spans="1:10" ht="15.75" customHeight="1">
      <c r="A35" s="1445"/>
      <c r="B35" s="1445"/>
      <c r="C35" s="1445"/>
      <c r="D35" s="1445"/>
      <c r="E35" s="1445"/>
      <c r="F35" s="1445"/>
      <c r="G35" s="1445"/>
      <c r="H35" s="1445"/>
      <c r="I35" s="1445"/>
      <c r="J35" s="1445"/>
    </row>
    <row r="36" spans="1:10" ht="15.75" customHeight="1">
      <c r="A36" s="1445"/>
      <c r="B36" s="1445"/>
      <c r="C36" s="1445"/>
      <c r="D36" s="1445"/>
      <c r="E36" s="1445"/>
      <c r="F36" s="1445"/>
      <c r="G36" s="1445"/>
      <c r="H36" s="1445"/>
      <c r="I36" s="1445"/>
      <c r="J36" s="1445"/>
    </row>
    <row r="37" spans="1:10" ht="15.75" customHeight="1">
      <c r="A37" s="1445"/>
      <c r="B37" s="1445"/>
      <c r="C37" s="1445"/>
      <c r="D37" s="1445"/>
      <c r="E37" s="1445"/>
      <c r="F37" s="1445"/>
      <c r="G37" s="1445"/>
      <c r="H37" s="1445"/>
      <c r="I37" s="1445"/>
      <c r="J37" s="1445"/>
    </row>
    <row r="38" spans="1:10" ht="15.75" customHeight="1">
      <c r="A38" s="1445"/>
      <c r="B38" s="1445"/>
      <c r="C38" s="1445"/>
      <c r="D38" s="1445"/>
      <c r="E38" s="1445"/>
      <c r="F38" s="1445"/>
      <c r="G38" s="1445"/>
      <c r="H38" s="1445"/>
      <c r="I38" s="1445"/>
      <c r="J38" s="1445"/>
    </row>
    <row r="39" spans="1:10" ht="15.75" customHeight="1"/>
    <row r="40" spans="1:10" ht="15.75" customHeight="1"/>
    <row r="41" spans="1:10" ht="15.75" customHeight="1"/>
    <row r="47" spans="1:10">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0.xml>��< ? x m l   v e r s i o n = " 1 . 0 "   e n c o d i n g = " U T F - 1 6 " ? > < G e m i n i   x m l n s = " h t t p : / / g e m i n i / p i v o t c u s t o m i z a t i o n / S a n d b o x N o n E m p t y " > < C u s t o m C o n t e n t > < ! [ C D A T A [ 1 ] ] > < / C u s t o m C o n t e n t > < / G e m i n i > 
</file>

<file path=customXml/item11.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5" ma:contentTypeDescription="Crear nuevo documento." ma:contentTypeScope="" ma:versionID="12eb4cc385c4a3b433e5087afb9aa53a">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8761234c910198ba2f9161f01a1c1d9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3.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4.xml>��< ? x m l   v e r s i o n = " 1 . 0 "   e n c o d i n g = " U T F - 1 6 " ? > < G e m i n i   x m l n s = " h t t p : / / g e m i n i / p i v o t c u s t o m i z a t i o n / T a b l e C o u n t I n S a n d b o x " > < C u s t o m C o n t e n t > < ! [ C D A T A [ 1 ] ] > < / C u s t o m C o n t e n t > < / G e m i n i > 
</file>

<file path=customXml/item15.xml>��< ? x m l   v e r s i o n = " 1 . 0 "   e n c o d i n g = " U T F - 1 6 " ? > < G e m i n i   x m l n s = " h t t p : / / g e m i n i / p i v o t c u s t o m i z a t i o n / T a b l e O r d e r " > < C u s t o m C o n t e n t > < ! [ C D A T A [ R a n g o - f 3 f e 5 9 b c - c 8 f 1 - 4 b e c - 8 0 e 6 - b 3 4 4 c 0 9 d 9 7 7 3 ] ] > < / C u s t o m C o n t e n t > < / G e m i n i > 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8.xml>��< ? x m l   v e r s i o n = " 1 . 0 "   e n c o d i n g = " U T F - 1 6 " ? > < G e m i n i   x m l n s = " h t t p : / / g e m i n i / p i v o t c u s t o m i z a t i o n / P o w e r P i v o t V e r s i o n " > < C u s t o m C o n t e n t > < ! [ C D A T A [ 2 0 1 1 . 1 1 0 . 2 8 3 0 . 7 7 ] ] > < / 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M a n u a l C a l c M o d e " > < C u s t o m C o n t e n t > < ! [ C D A T A [ F a l s e ] ] > < / C u s t o m C o n t e n t > < / G e m i n i > 
</file>

<file path=customXml/item2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I s S a n d b o x E m b e d d e d " > < C u s t o m C o n t e n t > < ! [ C D A T A [ y e s ] ] > < / C u s t o m C o n t e n t > < / G e m i n i > 
</file>

<file path=customXml/item6.xml>��< ? x m l   v e r s i o n = " 1 . 0 "   e n c o d i n g = " U T F - 1 6 " ? > < G e m i n i   x m l n s = " h t t p : / / g e m i n i / p i v o t c u s t o m i z a t i o n / S h o w I m p l i c i t M e a s u r e s " > < C u s t o m C o n t e n t > < ! [ C D A T A [ F a l s e ] ] > < / C u s t o m C o n t e n t > < / G e m i n i > 
</file>

<file path=customXml/item7.xml>��< ? x m l   v e r s i o n = " 1 . 0 "   e n c o d i n g = " U T F - 1 6 " ? > < G e m i n i   x m l n s = " h t t p : / / g e m i n i / p i v o t c u s t o m i z a t i o n / S h o w H i d d e n " > < C u s t o m C o n t e n t > < ! [ C D A T A [ T r u e ] ] > < / C u s t o m C o n t e n t > < / G e m i n i > 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12C0D08D-E686-4AE7-BFA1-EB4C274009BD}"/>
</file>

<file path=customXml/itemProps10.xml><?xml version="1.0" encoding="utf-8"?>
<ds:datastoreItem xmlns:ds="http://schemas.openxmlformats.org/officeDocument/2006/customXml" ds:itemID="{85171729-2316-4411-A3A8-A8DF571FC41F}"/>
</file>

<file path=customXml/itemProps11.xml><?xml version="1.0" encoding="utf-8"?>
<ds:datastoreItem xmlns:ds="http://schemas.openxmlformats.org/officeDocument/2006/customXml" ds:itemID="{94EF76AF-1645-417B-9358-0851FC7D631F}"/>
</file>

<file path=customXml/itemProps12.xml><?xml version="1.0" encoding="utf-8"?>
<ds:datastoreItem xmlns:ds="http://schemas.openxmlformats.org/officeDocument/2006/customXml" ds:itemID="{32B16BF3-E4EA-4FDA-A6A8-FD37396AA2F9}"/>
</file>

<file path=customXml/itemProps13.xml><?xml version="1.0" encoding="utf-8"?>
<ds:datastoreItem xmlns:ds="http://schemas.openxmlformats.org/officeDocument/2006/customXml" ds:itemID="{2C43D010-1F8F-44B5-9EAF-E538678E4F29}"/>
</file>

<file path=customXml/itemProps14.xml><?xml version="1.0" encoding="utf-8"?>
<ds:datastoreItem xmlns:ds="http://schemas.openxmlformats.org/officeDocument/2006/customXml" ds:itemID="{A3AC825E-7E9C-4C6C-BD57-2B0AC499A6A6}"/>
</file>

<file path=customXml/itemProps15.xml><?xml version="1.0" encoding="utf-8"?>
<ds:datastoreItem xmlns:ds="http://schemas.openxmlformats.org/officeDocument/2006/customXml" ds:itemID="{1734236D-193E-4861-B7AE-9E1751475E34}"/>
</file>

<file path=customXml/itemProps16.xml><?xml version="1.0" encoding="utf-8"?>
<ds:datastoreItem xmlns:ds="http://schemas.openxmlformats.org/officeDocument/2006/customXml" ds:itemID="{1FFC9235-044D-4B0A-8C9F-81DBB93CDED0}"/>
</file>

<file path=customXml/itemProps17.xml><?xml version="1.0" encoding="utf-8"?>
<ds:datastoreItem xmlns:ds="http://schemas.openxmlformats.org/officeDocument/2006/customXml" ds:itemID="{5FBFF5F9-F5ED-4DB7-92B9-E5FE1316C996}"/>
</file>

<file path=customXml/itemProps18.xml><?xml version="1.0" encoding="utf-8"?>
<ds:datastoreItem xmlns:ds="http://schemas.openxmlformats.org/officeDocument/2006/customXml" ds:itemID="{E37A5C9B-FC69-469E-A19B-65027A60E177}"/>
</file>

<file path=customXml/itemProps19.xml><?xml version="1.0" encoding="utf-8"?>
<ds:datastoreItem xmlns:ds="http://schemas.openxmlformats.org/officeDocument/2006/customXml" ds:itemID="{F23FD6F4-679F-4C28-83BA-8BC2EABB5983}"/>
</file>

<file path=customXml/itemProps2.xml><?xml version="1.0" encoding="utf-8"?>
<ds:datastoreItem xmlns:ds="http://schemas.openxmlformats.org/officeDocument/2006/customXml" ds:itemID="{9C2D8381-48DF-4E8F-B539-565B4AB74B8B}"/>
</file>

<file path=customXml/itemProps20.xml><?xml version="1.0" encoding="utf-8"?>
<ds:datastoreItem xmlns:ds="http://schemas.openxmlformats.org/officeDocument/2006/customXml" ds:itemID="{0920F2F1-6527-446B-9C6E-E71DAE4D3523}"/>
</file>

<file path=customXml/itemProps21.xml><?xml version="1.0" encoding="utf-8"?>
<ds:datastoreItem xmlns:ds="http://schemas.openxmlformats.org/officeDocument/2006/customXml" ds:itemID="{0C57BE94-DFC2-4B97-ABBE-8EC224883C92}"/>
</file>

<file path=customXml/itemProps3.xml><?xml version="1.0" encoding="utf-8"?>
<ds:datastoreItem xmlns:ds="http://schemas.openxmlformats.org/officeDocument/2006/customXml" ds:itemID="{66F5A4A9-28DD-42B5-A74E-D3194527FB7C}"/>
</file>

<file path=customXml/itemProps4.xml><?xml version="1.0" encoding="utf-8"?>
<ds:datastoreItem xmlns:ds="http://schemas.openxmlformats.org/officeDocument/2006/customXml" ds:itemID="{0E9C91F6-7CD1-4C92-82C5-93EB6BEF7561}"/>
</file>

<file path=customXml/itemProps5.xml><?xml version="1.0" encoding="utf-8"?>
<ds:datastoreItem xmlns:ds="http://schemas.openxmlformats.org/officeDocument/2006/customXml" ds:itemID="{DECED210-9A65-4B7D-AF2B-70F65F770102}"/>
</file>

<file path=customXml/itemProps6.xml><?xml version="1.0" encoding="utf-8"?>
<ds:datastoreItem xmlns:ds="http://schemas.openxmlformats.org/officeDocument/2006/customXml" ds:itemID="{7082962A-3D58-4376-81E5-34D1EAEB3798}"/>
</file>

<file path=customXml/itemProps7.xml><?xml version="1.0" encoding="utf-8"?>
<ds:datastoreItem xmlns:ds="http://schemas.openxmlformats.org/officeDocument/2006/customXml" ds:itemID="{4A9E9C2F-2082-4906-A303-910BDA82BCD1}"/>
</file>

<file path=customXml/itemProps8.xml><?xml version="1.0" encoding="utf-8"?>
<ds:datastoreItem xmlns:ds="http://schemas.openxmlformats.org/officeDocument/2006/customXml" ds:itemID="{6D098F78-D094-405F-BA55-CAFE3CBEAD16}"/>
</file>

<file path=customXml/itemProps9.xml><?xml version="1.0" encoding="utf-8"?>
<ds:datastoreItem xmlns:ds="http://schemas.openxmlformats.org/officeDocument/2006/customXml" ds:itemID="{FB1FD664-44D7-4790-BCC3-2C16D499018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2024-11-13T12:35:17Z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